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7650" windowHeight="7575" activeTab="1"/>
  </bookViews>
  <sheets>
    <sheet name="base and measure case costs" sheetId="8" r:id="rId1"/>
    <sheet name="Database" sheetId="10" r:id="rId2"/>
    <sheet name="Res - HVAC" sheetId="7" r:id="rId3"/>
  </sheets>
  <definedNames>
    <definedName name="Assemblies" localSheetId="1">#REF!</definedName>
    <definedName name="Assemblies">#REF!</definedName>
    <definedName name="AvgEquipC" localSheetId="1">#REF!</definedName>
    <definedName name="AvgEquipC">#REF!</definedName>
    <definedName name="data" localSheetId="1">#REF!</definedName>
    <definedName name="data">#REF!</definedName>
    <definedName name="ElectricianRate" localSheetId="1">#REF!</definedName>
    <definedName name="ElectricianRate">#REF!</definedName>
    <definedName name="FirstBreakDiscount" localSheetId="1">#REF!</definedName>
    <definedName name="FirstBreakDiscount">#REF!</definedName>
    <definedName name="Labor" localSheetId="1">#REF!</definedName>
    <definedName name="Labor">#REF!</definedName>
    <definedName name="Markup" localSheetId="1">#REF!</definedName>
    <definedName name="Markup">#REF!</definedName>
    <definedName name="OtherLU" localSheetId="1">#REF!</definedName>
    <definedName name="OtherLU">#REF!</definedName>
    <definedName name="_xlnm.Print_Area" localSheetId="1">Table13[#All]</definedName>
    <definedName name="RawData" localSheetId="1">#REF!</definedName>
    <definedName name="RawData">#REF!</definedName>
    <definedName name="SecondBreakDiscount" localSheetId="1">#REF!</definedName>
    <definedName name="SecondBreakDiscount">#REF!</definedName>
    <definedName name="TechnicianRate" localSheetId="1">#REF!</definedName>
    <definedName name="TechnicianRate">#REF!</definedName>
    <definedName name="total" localSheetId="1">#REF!</definedName>
    <definedName name="total">#REF!</definedName>
  </definedNames>
  <calcPr calcId="145621"/>
</workbook>
</file>

<file path=xl/calcChain.xml><?xml version="1.0" encoding="utf-8"?>
<calcChain xmlns="http://schemas.openxmlformats.org/spreadsheetml/2006/main">
  <c r="S49" i="7" l="1"/>
  <c r="P49" i="7"/>
  <c r="L385" i="10"/>
  <c r="I385" i="10"/>
  <c r="H385" i="10"/>
  <c r="L384" i="10"/>
  <c r="I384" i="10"/>
  <c r="H384" i="10"/>
  <c r="L383" i="10"/>
  <c r="I383" i="10"/>
  <c r="H383" i="10"/>
  <c r="L382" i="10"/>
  <c r="I382" i="10"/>
  <c r="H382" i="10"/>
  <c r="L381" i="10"/>
  <c r="I381" i="10"/>
  <c r="H381" i="10"/>
  <c r="L380" i="10"/>
  <c r="I380" i="10"/>
  <c r="H380" i="10"/>
  <c r="L379" i="10"/>
  <c r="I379" i="10"/>
  <c r="H379" i="10"/>
  <c r="L378" i="10"/>
  <c r="I378" i="10"/>
  <c r="H378" i="10"/>
  <c r="L377" i="10"/>
  <c r="I377" i="10"/>
  <c r="H377" i="10"/>
  <c r="L376" i="10"/>
  <c r="I376" i="10"/>
  <c r="H376" i="10"/>
  <c r="L375" i="10"/>
  <c r="I375" i="10"/>
  <c r="H375" i="10"/>
  <c r="L374" i="10"/>
  <c r="I374" i="10"/>
  <c r="H374" i="10"/>
  <c r="L373" i="10"/>
  <c r="I373" i="10"/>
  <c r="H373" i="10"/>
  <c r="L372" i="10"/>
  <c r="I372" i="10"/>
  <c r="H372" i="10"/>
  <c r="L371" i="10"/>
  <c r="I371" i="10"/>
  <c r="H371" i="10"/>
  <c r="L370" i="10"/>
  <c r="I370" i="10"/>
  <c r="H370" i="10"/>
  <c r="L369" i="10"/>
  <c r="I369" i="10"/>
  <c r="H369" i="10"/>
  <c r="L368" i="10"/>
  <c r="I368" i="10"/>
  <c r="H368" i="10"/>
  <c r="L367" i="10"/>
  <c r="I367" i="10"/>
  <c r="H367" i="10"/>
  <c r="L366" i="10"/>
  <c r="I366" i="10"/>
  <c r="H366" i="10"/>
  <c r="L365" i="10"/>
  <c r="I365" i="10"/>
  <c r="H365" i="10"/>
  <c r="L364" i="10"/>
  <c r="I364" i="10"/>
  <c r="H364" i="10"/>
  <c r="L363" i="10"/>
  <c r="I363" i="10"/>
  <c r="H363" i="10"/>
  <c r="L362" i="10"/>
  <c r="I362" i="10"/>
  <c r="H362" i="10"/>
  <c r="L361" i="10"/>
  <c r="I361" i="10"/>
  <c r="H361" i="10"/>
  <c r="L360" i="10"/>
  <c r="I360" i="10"/>
  <c r="H360" i="10"/>
  <c r="L359" i="10"/>
  <c r="I359" i="10"/>
  <c r="H359" i="10"/>
  <c r="L358" i="10"/>
  <c r="I358" i="10"/>
  <c r="H358" i="10"/>
  <c r="L357" i="10"/>
  <c r="I357" i="10"/>
  <c r="H357" i="10"/>
  <c r="L356" i="10"/>
  <c r="I356" i="10"/>
  <c r="H356" i="10"/>
  <c r="L355" i="10"/>
  <c r="I355" i="10"/>
  <c r="H355" i="10"/>
  <c r="L354" i="10"/>
  <c r="I354" i="10"/>
  <c r="H354" i="10"/>
  <c r="L353" i="10"/>
  <c r="I353" i="10"/>
  <c r="H353" i="10"/>
  <c r="L352" i="10"/>
  <c r="I352" i="10"/>
  <c r="H352" i="10"/>
  <c r="L351" i="10"/>
  <c r="I351" i="10"/>
  <c r="H351" i="10"/>
  <c r="L350" i="10"/>
  <c r="I350" i="10"/>
  <c r="H350" i="10"/>
  <c r="L349" i="10"/>
  <c r="I349" i="10"/>
  <c r="H349" i="10"/>
  <c r="L348" i="10"/>
  <c r="I348" i="10"/>
  <c r="H348" i="10"/>
  <c r="L347" i="10"/>
  <c r="I347" i="10"/>
  <c r="H347" i="10"/>
  <c r="L346" i="10"/>
  <c r="I346" i="10"/>
  <c r="H346" i="10"/>
  <c r="L345" i="10"/>
  <c r="I345" i="10"/>
  <c r="H345" i="10"/>
  <c r="L344" i="10"/>
  <c r="I344" i="10"/>
  <c r="H344" i="10"/>
  <c r="L343" i="10"/>
  <c r="I343" i="10"/>
  <c r="H343" i="10"/>
  <c r="L342" i="10"/>
  <c r="I342" i="10"/>
  <c r="H342" i="10"/>
  <c r="L341" i="10"/>
  <c r="I341" i="10"/>
  <c r="H341" i="10"/>
  <c r="L340" i="10"/>
  <c r="I340" i="10"/>
  <c r="H340" i="10"/>
  <c r="L339" i="10"/>
  <c r="I339" i="10"/>
  <c r="H339" i="10"/>
  <c r="L338" i="10"/>
  <c r="I338" i="10"/>
  <c r="H338" i="10"/>
  <c r="L337" i="10"/>
  <c r="I337" i="10"/>
  <c r="H337" i="10"/>
  <c r="L336" i="10"/>
  <c r="I336" i="10"/>
  <c r="H336" i="10"/>
  <c r="L335" i="10"/>
  <c r="I335" i="10"/>
  <c r="H335" i="10"/>
  <c r="L334" i="10"/>
  <c r="I334" i="10"/>
  <c r="H334" i="10"/>
  <c r="L333" i="10"/>
  <c r="I333" i="10"/>
  <c r="H333" i="10"/>
  <c r="L332" i="10"/>
  <c r="I332" i="10"/>
  <c r="H332" i="10"/>
  <c r="L331" i="10"/>
  <c r="I331" i="10"/>
  <c r="H331" i="10"/>
  <c r="L330" i="10"/>
  <c r="I330" i="10"/>
  <c r="H330" i="10"/>
  <c r="L329" i="10"/>
  <c r="I329" i="10"/>
  <c r="H329" i="10"/>
  <c r="L328" i="10"/>
  <c r="I328" i="10"/>
  <c r="H328" i="10"/>
  <c r="L327" i="10"/>
  <c r="I327" i="10"/>
  <c r="H327" i="10"/>
  <c r="L326" i="10"/>
  <c r="I326" i="10"/>
  <c r="H326" i="10"/>
  <c r="L325" i="10"/>
  <c r="I325" i="10"/>
  <c r="H325" i="10"/>
  <c r="L324" i="10"/>
  <c r="I324" i="10"/>
  <c r="H324" i="10"/>
  <c r="L323" i="10"/>
  <c r="I323" i="10"/>
  <c r="H323" i="10"/>
  <c r="L322" i="10"/>
  <c r="I322" i="10"/>
  <c r="H322" i="10"/>
  <c r="L321" i="10"/>
  <c r="I321" i="10"/>
  <c r="H321" i="10"/>
  <c r="L320" i="10"/>
  <c r="I320" i="10"/>
  <c r="H320" i="10"/>
  <c r="L319" i="10"/>
  <c r="I319" i="10"/>
  <c r="H319" i="10"/>
  <c r="L318" i="10"/>
  <c r="I318" i="10"/>
  <c r="H318" i="10"/>
  <c r="L317" i="10"/>
  <c r="I317" i="10"/>
  <c r="H317" i="10"/>
  <c r="L316" i="10"/>
  <c r="I316" i="10"/>
  <c r="H316" i="10"/>
  <c r="L315" i="10"/>
  <c r="I315" i="10"/>
  <c r="H315" i="10"/>
  <c r="L314" i="10"/>
  <c r="I314" i="10"/>
  <c r="H314" i="10"/>
  <c r="L313" i="10"/>
  <c r="I313" i="10"/>
  <c r="H313" i="10"/>
  <c r="L312" i="10"/>
  <c r="I312" i="10"/>
  <c r="H312" i="10"/>
  <c r="L311" i="10"/>
  <c r="I311" i="10"/>
  <c r="H311" i="10"/>
  <c r="L310" i="10"/>
  <c r="I310" i="10"/>
  <c r="H310" i="10"/>
  <c r="L309" i="10"/>
  <c r="I309" i="10"/>
  <c r="H309" i="10"/>
  <c r="L308" i="10"/>
  <c r="I308" i="10"/>
  <c r="H308" i="10"/>
  <c r="L307" i="10"/>
  <c r="I307" i="10"/>
  <c r="H307" i="10"/>
  <c r="L306" i="10"/>
  <c r="I306" i="10"/>
  <c r="H306" i="10"/>
  <c r="L305" i="10"/>
  <c r="I305" i="10"/>
  <c r="H305" i="10"/>
  <c r="L304" i="10"/>
  <c r="I304" i="10"/>
  <c r="H304" i="10"/>
  <c r="L303" i="10"/>
  <c r="I303" i="10"/>
  <c r="H303" i="10"/>
  <c r="L302" i="10"/>
  <c r="I302" i="10"/>
  <c r="H302" i="10"/>
  <c r="L301" i="10"/>
  <c r="I301" i="10"/>
  <c r="H301" i="10"/>
  <c r="L300" i="10"/>
  <c r="I300" i="10"/>
  <c r="H300" i="10"/>
  <c r="L299" i="10"/>
  <c r="I299" i="10"/>
  <c r="H299" i="10"/>
  <c r="L298" i="10"/>
  <c r="I298" i="10"/>
  <c r="H298" i="10"/>
  <c r="L297" i="10"/>
  <c r="I297" i="10"/>
  <c r="H297" i="10"/>
  <c r="L296" i="10"/>
  <c r="I296" i="10"/>
  <c r="H296" i="10"/>
  <c r="L295" i="10"/>
  <c r="I295" i="10"/>
  <c r="H295" i="10"/>
  <c r="L294" i="10"/>
  <c r="I294" i="10"/>
  <c r="H294" i="10"/>
  <c r="L293" i="10"/>
  <c r="I293" i="10"/>
  <c r="H293" i="10"/>
  <c r="L292" i="10"/>
  <c r="I292" i="10"/>
  <c r="H292" i="10"/>
  <c r="L291" i="10"/>
  <c r="I291" i="10"/>
  <c r="H291" i="10"/>
  <c r="L290" i="10"/>
  <c r="I290" i="10"/>
  <c r="H290" i="10"/>
  <c r="L289" i="10"/>
  <c r="I289" i="10"/>
  <c r="H289" i="10"/>
  <c r="L288" i="10"/>
  <c r="I288" i="10"/>
  <c r="H288" i="10"/>
  <c r="L287" i="10"/>
  <c r="I287" i="10"/>
  <c r="H287" i="10"/>
  <c r="L286" i="10"/>
  <c r="I286" i="10"/>
  <c r="H286" i="10"/>
  <c r="L285" i="10"/>
  <c r="I285" i="10"/>
  <c r="H285" i="10"/>
  <c r="L284" i="10"/>
  <c r="I284" i="10"/>
  <c r="H284" i="10"/>
  <c r="L283" i="10"/>
  <c r="I283" i="10"/>
  <c r="H283" i="10"/>
  <c r="L282" i="10"/>
  <c r="I282" i="10"/>
  <c r="H282" i="10"/>
  <c r="L281" i="10"/>
  <c r="I281" i="10"/>
  <c r="H281" i="10"/>
  <c r="L280" i="10"/>
  <c r="I280" i="10"/>
  <c r="H280" i="10"/>
  <c r="L279" i="10"/>
  <c r="I279" i="10"/>
  <c r="H279" i="10"/>
  <c r="L278" i="10"/>
  <c r="I278" i="10"/>
  <c r="H278" i="10"/>
  <c r="L277" i="10"/>
  <c r="I277" i="10"/>
  <c r="H277" i="10"/>
  <c r="L276" i="10"/>
  <c r="I276" i="10"/>
  <c r="H276" i="10"/>
  <c r="L275" i="10"/>
  <c r="I275" i="10"/>
  <c r="H275" i="10"/>
  <c r="L274" i="10"/>
  <c r="I274" i="10"/>
  <c r="H274" i="10"/>
  <c r="L273" i="10"/>
  <c r="I273" i="10"/>
  <c r="H273" i="10"/>
  <c r="L272" i="10"/>
  <c r="I272" i="10"/>
  <c r="H272" i="10"/>
  <c r="L271" i="10"/>
  <c r="I271" i="10"/>
  <c r="H271" i="10"/>
  <c r="L270" i="10"/>
  <c r="I270" i="10"/>
  <c r="H270" i="10"/>
  <c r="L269" i="10"/>
  <c r="I269" i="10"/>
  <c r="H269" i="10"/>
  <c r="L268" i="10"/>
  <c r="I268" i="10"/>
  <c r="H268" i="10"/>
  <c r="L267" i="10"/>
  <c r="I267" i="10"/>
  <c r="H267" i="10"/>
  <c r="L266" i="10"/>
  <c r="I266" i="10"/>
  <c r="H266" i="10"/>
  <c r="L265" i="10"/>
  <c r="I265" i="10"/>
  <c r="H265" i="10"/>
  <c r="L264" i="10"/>
  <c r="I264" i="10"/>
  <c r="H264" i="10"/>
  <c r="L263" i="10"/>
  <c r="I263" i="10"/>
  <c r="H263" i="10"/>
  <c r="L262" i="10"/>
  <c r="I262" i="10"/>
  <c r="H262" i="10"/>
  <c r="L261" i="10"/>
  <c r="I261" i="10"/>
  <c r="H261" i="10"/>
  <c r="L260" i="10"/>
  <c r="I260" i="10"/>
  <c r="H260" i="10"/>
  <c r="L259" i="10"/>
  <c r="I259" i="10"/>
  <c r="H259" i="10"/>
  <c r="L258" i="10"/>
  <c r="I258" i="10"/>
  <c r="H258" i="10"/>
  <c r="L257" i="10"/>
  <c r="I257" i="10"/>
  <c r="H257" i="10"/>
  <c r="L256" i="10"/>
  <c r="I256" i="10"/>
  <c r="H256" i="10"/>
  <c r="L255" i="10"/>
  <c r="I255" i="10"/>
  <c r="H255" i="10"/>
  <c r="L254" i="10"/>
  <c r="I254" i="10"/>
  <c r="H254" i="10"/>
  <c r="L253" i="10"/>
  <c r="I253" i="10"/>
  <c r="H253" i="10"/>
  <c r="L252" i="10"/>
  <c r="I252" i="10"/>
  <c r="H252" i="10"/>
  <c r="L251" i="10"/>
  <c r="I251" i="10"/>
  <c r="H251" i="10"/>
  <c r="L250" i="10"/>
  <c r="I250" i="10"/>
  <c r="H250" i="10"/>
  <c r="L249" i="10"/>
  <c r="I249" i="10"/>
  <c r="H249" i="10"/>
  <c r="L248" i="10"/>
  <c r="I248" i="10"/>
  <c r="H248" i="10"/>
  <c r="L247" i="10"/>
  <c r="I247" i="10"/>
  <c r="H247" i="10"/>
  <c r="L246" i="10"/>
  <c r="I246" i="10"/>
  <c r="H246" i="10"/>
  <c r="L245" i="10"/>
  <c r="I245" i="10"/>
  <c r="H245" i="10"/>
  <c r="L244" i="10"/>
  <c r="I244" i="10"/>
  <c r="H244" i="10"/>
  <c r="L243" i="10"/>
  <c r="I243" i="10"/>
  <c r="H243" i="10"/>
  <c r="L242" i="10"/>
  <c r="I242" i="10"/>
  <c r="H242" i="10"/>
  <c r="L241" i="10"/>
  <c r="I241" i="10"/>
  <c r="H241" i="10"/>
  <c r="L240" i="10"/>
  <c r="I240" i="10"/>
  <c r="H240" i="10"/>
  <c r="L239" i="10"/>
  <c r="I239" i="10"/>
  <c r="H239" i="10"/>
  <c r="L238" i="10"/>
  <c r="I238" i="10"/>
  <c r="H238" i="10"/>
  <c r="L237" i="10"/>
  <c r="I237" i="10"/>
  <c r="H237" i="10"/>
  <c r="L236" i="10"/>
  <c r="I236" i="10"/>
  <c r="H236" i="10"/>
  <c r="L235" i="10"/>
  <c r="I235" i="10"/>
  <c r="H235" i="10"/>
  <c r="L234" i="10"/>
  <c r="I234" i="10"/>
  <c r="H234" i="10"/>
  <c r="L233" i="10"/>
  <c r="I233" i="10"/>
  <c r="H233" i="10"/>
  <c r="L232" i="10"/>
  <c r="I232" i="10"/>
  <c r="H232" i="10"/>
  <c r="L231" i="10"/>
  <c r="I231" i="10"/>
  <c r="H231" i="10"/>
  <c r="L230" i="10"/>
  <c r="I230" i="10"/>
  <c r="H230" i="10"/>
  <c r="L229" i="10"/>
  <c r="I229" i="10"/>
  <c r="H229" i="10"/>
  <c r="L228" i="10"/>
  <c r="I228" i="10"/>
  <c r="H228" i="10"/>
  <c r="L227" i="10"/>
  <c r="I227" i="10"/>
  <c r="H227" i="10"/>
  <c r="L226" i="10"/>
  <c r="I226" i="10"/>
  <c r="H226" i="10"/>
  <c r="L225" i="10"/>
  <c r="I225" i="10"/>
  <c r="H225" i="10"/>
  <c r="L224" i="10"/>
  <c r="I224" i="10"/>
  <c r="H224" i="10"/>
  <c r="L223" i="10"/>
  <c r="I223" i="10"/>
  <c r="H223" i="10"/>
  <c r="L222" i="10"/>
  <c r="I222" i="10"/>
  <c r="H222" i="10"/>
  <c r="L221" i="10"/>
  <c r="I221" i="10"/>
  <c r="H221" i="10"/>
  <c r="L220" i="10"/>
  <c r="I220" i="10"/>
  <c r="H220" i="10"/>
  <c r="L219" i="10"/>
  <c r="I219" i="10"/>
  <c r="H219" i="10"/>
  <c r="L218" i="10"/>
  <c r="I218" i="10"/>
  <c r="H218" i="10"/>
  <c r="L217" i="10"/>
  <c r="I217" i="10"/>
  <c r="H217" i="10"/>
  <c r="L216" i="10"/>
  <c r="I216" i="10"/>
  <c r="H216" i="10"/>
  <c r="L215" i="10"/>
  <c r="I215" i="10"/>
  <c r="H215" i="10"/>
  <c r="L214" i="10"/>
  <c r="I214" i="10"/>
  <c r="H214" i="10"/>
  <c r="L213" i="10"/>
  <c r="I213" i="10"/>
  <c r="H213" i="10"/>
  <c r="L212" i="10"/>
  <c r="I212" i="10"/>
  <c r="H212" i="10"/>
  <c r="L211" i="10"/>
  <c r="I211" i="10"/>
  <c r="H211" i="10"/>
  <c r="L210" i="10"/>
  <c r="I210" i="10"/>
  <c r="H210" i="10"/>
  <c r="L209" i="10"/>
  <c r="I209" i="10"/>
  <c r="H209" i="10"/>
  <c r="L208" i="10"/>
  <c r="I208" i="10"/>
  <c r="H208" i="10"/>
  <c r="L207" i="10"/>
  <c r="I207" i="10"/>
  <c r="H207" i="10"/>
  <c r="L206" i="10"/>
  <c r="I206" i="10"/>
  <c r="H206" i="10"/>
  <c r="L205" i="10"/>
  <c r="I205" i="10"/>
  <c r="H205" i="10"/>
  <c r="L204" i="10"/>
  <c r="I204" i="10"/>
  <c r="H204" i="10"/>
  <c r="L203" i="10"/>
  <c r="I203" i="10"/>
  <c r="H203" i="10"/>
  <c r="L202" i="10"/>
  <c r="I202" i="10"/>
  <c r="H202" i="10"/>
  <c r="L201" i="10"/>
  <c r="I201" i="10"/>
  <c r="H201" i="10"/>
  <c r="L200" i="10"/>
  <c r="I200" i="10"/>
  <c r="H200" i="10"/>
  <c r="L199" i="10"/>
  <c r="I199" i="10"/>
  <c r="H199" i="10"/>
  <c r="L198" i="10"/>
  <c r="I198" i="10"/>
  <c r="H198" i="10"/>
  <c r="L197" i="10"/>
  <c r="I197" i="10"/>
  <c r="H197" i="10"/>
  <c r="L196" i="10"/>
  <c r="I196" i="10"/>
  <c r="H196" i="10"/>
  <c r="L195" i="10"/>
  <c r="I195" i="10"/>
  <c r="H195" i="10"/>
  <c r="L194" i="10"/>
  <c r="I194" i="10"/>
  <c r="H194" i="10"/>
  <c r="L193" i="10"/>
  <c r="I193" i="10"/>
  <c r="H193" i="10"/>
  <c r="L192" i="10"/>
  <c r="I192" i="10"/>
  <c r="H192" i="10"/>
  <c r="L191" i="10"/>
  <c r="I191" i="10"/>
  <c r="H191" i="10"/>
  <c r="L190" i="10"/>
  <c r="I190" i="10"/>
  <c r="H190" i="10"/>
  <c r="L189" i="10"/>
  <c r="I189" i="10"/>
  <c r="H189" i="10"/>
  <c r="L188" i="10"/>
  <c r="I188" i="10"/>
  <c r="H188" i="10"/>
  <c r="L187" i="10"/>
  <c r="I187" i="10"/>
  <c r="H187" i="10"/>
  <c r="L186" i="10"/>
  <c r="I186" i="10"/>
  <c r="H186" i="10"/>
  <c r="L185" i="10"/>
  <c r="I185" i="10"/>
  <c r="H185" i="10"/>
  <c r="L184" i="10"/>
  <c r="I184" i="10"/>
  <c r="H184" i="10"/>
  <c r="L183" i="10"/>
  <c r="I183" i="10"/>
  <c r="H183" i="10"/>
  <c r="L182" i="10"/>
  <c r="I182" i="10"/>
  <c r="H182" i="10"/>
  <c r="L181" i="10"/>
  <c r="I181" i="10"/>
  <c r="H181" i="10"/>
  <c r="L180" i="10"/>
  <c r="I180" i="10"/>
  <c r="H180" i="10"/>
  <c r="L179" i="10"/>
  <c r="I179" i="10"/>
  <c r="H179" i="10"/>
  <c r="L178" i="10"/>
  <c r="I178" i="10"/>
  <c r="H178" i="10"/>
  <c r="L177" i="10"/>
  <c r="I177" i="10"/>
  <c r="H177" i="10"/>
  <c r="L176" i="10"/>
  <c r="I176" i="10"/>
  <c r="H176" i="10"/>
  <c r="L175" i="10"/>
  <c r="I175" i="10"/>
  <c r="H175" i="10"/>
  <c r="L174" i="10"/>
  <c r="I174" i="10"/>
  <c r="H174" i="10"/>
  <c r="L173" i="10"/>
  <c r="I173" i="10"/>
  <c r="H173" i="10"/>
  <c r="L172" i="10"/>
  <c r="I172" i="10"/>
  <c r="H172" i="10"/>
  <c r="L171" i="10"/>
  <c r="I171" i="10"/>
  <c r="H171" i="10"/>
  <c r="L170" i="10"/>
  <c r="I170" i="10"/>
  <c r="H170" i="10"/>
  <c r="L169" i="10"/>
  <c r="I169" i="10"/>
  <c r="H169" i="10"/>
  <c r="L168" i="10"/>
  <c r="I168" i="10"/>
  <c r="H168" i="10"/>
  <c r="L167" i="10"/>
  <c r="I167" i="10"/>
  <c r="H167" i="10"/>
  <c r="L166" i="10"/>
  <c r="I166" i="10"/>
  <c r="H166" i="10"/>
  <c r="L165" i="10"/>
  <c r="I165" i="10"/>
  <c r="H165" i="10"/>
  <c r="L164" i="10"/>
  <c r="I164" i="10"/>
  <c r="H164" i="10"/>
  <c r="L163" i="10"/>
  <c r="I163" i="10"/>
  <c r="H163" i="10"/>
  <c r="L162" i="10"/>
  <c r="I162" i="10"/>
  <c r="H162" i="10"/>
  <c r="L161" i="10"/>
  <c r="I161" i="10"/>
  <c r="H161" i="10"/>
  <c r="L160" i="10"/>
  <c r="I160" i="10"/>
  <c r="H160" i="10"/>
  <c r="L159" i="10"/>
  <c r="I159" i="10"/>
  <c r="H159" i="10"/>
  <c r="L158" i="10"/>
  <c r="I158" i="10"/>
  <c r="H158" i="10"/>
  <c r="L157" i="10"/>
  <c r="I157" i="10"/>
  <c r="H157" i="10"/>
  <c r="L156" i="10"/>
  <c r="I156" i="10"/>
  <c r="H156" i="10"/>
  <c r="L155" i="10"/>
  <c r="I155" i="10"/>
  <c r="H155" i="10"/>
  <c r="L154" i="10"/>
  <c r="I154" i="10"/>
  <c r="H154" i="10"/>
  <c r="L153" i="10"/>
  <c r="I153" i="10"/>
  <c r="H153" i="10"/>
  <c r="L152" i="10"/>
  <c r="I152" i="10"/>
  <c r="H152" i="10"/>
  <c r="L151" i="10"/>
  <c r="I151" i="10"/>
  <c r="H151" i="10"/>
  <c r="L150" i="10"/>
  <c r="I150" i="10"/>
  <c r="H150" i="10"/>
  <c r="L149" i="10"/>
  <c r="I149" i="10"/>
  <c r="H149" i="10"/>
  <c r="L148" i="10"/>
  <c r="I148" i="10"/>
  <c r="H148" i="10"/>
  <c r="L147" i="10"/>
  <c r="I147" i="10"/>
  <c r="H147" i="10"/>
  <c r="L146" i="10"/>
  <c r="I146" i="10"/>
  <c r="H146" i="10"/>
  <c r="L145" i="10"/>
  <c r="I145" i="10"/>
  <c r="H145" i="10"/>
  <c r="L144" i="10"/>
  <c r="I144" i="10"/>
  <c r="H144" i="10"/>
  <c r="L143" i="10"/>
  <c r="I143" i="10"/>
  <c r="H143" i="10"/>
  <c r="L142" i="10"/>
  <c r="I142" i="10"/>
  <c r="H142" i="10"/>
  <c r="L141" i="10"/>
  <c r="I141" i="10"/>
  <c r="H141" i="10"/>
  <c r="L140" i="10"/>
  <c r="I140" i="10"/>
  <c r="H140" i="10"/>
  <c r="L139" i="10"/>
  <c r="I139" i="10"/>
  <c r="H139" i="10"/>
  <c r="L138" i="10"/>
  <c r="I138" i="10"/>
  <c r="H138" i="10"/>
  <c r="L137" i="10"/>
  <c r="I137" i="10"/>
  <c r="H137" i="10"/>
  <c r="L136" i="10"/>
  <c r="I136" i="10"/>
  <c r="H136" i="10"/>
  <c r="L135" i="10"/>
  <c r="I135" i="10"/>
  <c r="H135" i="10"/>
  <c r="L134" i="10"/>
  <c r="I134" i="10"/>
  <c r="H134" i="10"/>
  <c r="L133" i="10"/>
  <c r="I133" i="10"/>
  <c r="H133" i="10"/>
  <c r="L132" i="10"/>
  <c r="I132" i="10"/>
  <c r="H132" i="10"/>
  <c r="L131" i="10"/>
  <c r="I131" i="10"/>
  <c r="H131" i="10"/>
  <c r="L130" i="10"/>
  <c r="I130" i="10"/>
  <c r="H130" i="10"/>
  <c r="L129" i="10"/>
  <c r="I129" i="10"/>
  <c r="H129" i="10"/>
  <c r="L128" i="10"/>
  <c r="I128" i="10"/>
  <c r="H128" i="10"/>
  <c r="L127" i="10"/>
  <c r="I127" i="10"/>
  <c r="H127" i="10"/>
  <c r="L126" i="10"/>
  <c r="I126" i="10"/>
  <c r="H126" i="10"/>
  <c r="L125" i="10"/>
  <c r="I125" i="10"/>
  <c r="H125" i="10"/>
  <c r="L124" i="10"/>
  <c r="I124" i="10"/>
  <c r="H124" i="10"/>
  <c r="L123" i="10"/>
  <c r="I123" i="10"/>
  <c r="H123" i="10"/>
  <c r="L122" i="10"/>
  <c r="I122" i="10"/>
  <c r="H122" i="10"/>
  <c r="L121" i="10"/>
  <c r="I121" i="10"/>
  <c r="H121" i="10"/>
  <c r="L120" i="10"/>
  <c r="I120" i="10"/>
  <c r="H120" i="10"/>
  <c r="L119" i="10"/>
  <c r="I119" i="10"/>
  <c r="H119" i="10"/>
  <c r="L118" i="10"/>
  <c r="I118" i="10"/>
  <c r="H118" i="10"/>
  <c r="L117" i="10"/>
  <c r="I117" i="10"/>
  <c r="H117" i="10"/>
  <c r="L116" i="10"/>
  <c r="I116" i="10"/>
  <c r="H116" i="10"/>
  <c r="L115" i="10"/>
  <c r="I115" i="10"/>
  <c r="H115" i="10"/>
  <c r="L114" i="10"/>
  <c r="I114" i="10"/>
  <c r="H114" i="10"/>
  <c r="L113" i="10"/>
  <c r="I113" i="10"/>
  <c r="H113" i="10"/>
  <c r="L112" i="10"/>
  <c r="I112" i="10"/>
  <c r="H112" i="10"/>
  <c r="L111" i="10"/>
  <c r="I111" i="10"/>
  <c r="H111" i="10"/>
  <c r="L110" i="10"/>
  <c r="I110" i="10"/>
  <c r="H110" i="10"/>
  <c r="L109" i="10"/>
  <c r="I109" i="10"/>
  <c r="H109" i="10"/>
  <c r="L108" i="10"/>
  <c r="I108" i="10"/>
  <c r="H108" i="10"/>
  <c r="L107" i="10"/>
  <c r="I107" i="10"/>
  <c r="H107" i="10"/>
  <c r="L106" i="10"/>
  <c r="I106" i="10"/>
  <c r="H106" i="10"/>
  <c r="L105" i="10"/>
  <c r="I105" i="10"/>
  <c r="H105" i="10"/>
  <c r="L104" i="10"/>
  <c r="I104" i="10"/>
  <c r="H104" i="10"/>
  <c r="L103" i="10"/>
  <c r="I103" i="10"/>
  <c r="H103" i="10"/>
  <c r="L102" i="10"/>
  <c r="I102" i="10"/>
  <c r="H102" i="10"/>
  <c r="L101" i="10"/>
  <c r="I101" i="10"/>
  <c r="H101" i="10"/>
  <c r="L100" i="10"/>
  <c r="I100" i="10"/>
  <c r="H100" i="10"/>
  <c r="L99" i="10"/>
  <c r="I99" i="10"/>
  <c r="H99" i="10"/>
  <c r="L98" i="10"/>
  <c r="I98" i="10"/>
  <c r="H98" i="10"/>
  <c r="L97" i="10"/>
  <c r="I97" i="10"/>
  <c r="H97" i="10"/>
  <c r="L96" i="10"/>
  <c r="I96" i="10"/>
  <c r="H96" i="10"/>
  <c r="L95" i="10"/>
  <c r="I95" i="10"/>
  <c r="H95" i="10"/>
  <c r="L94" i="10"/>
  <c r="I94" i="10"/>
  <c r="H94" i="10"/>
  <c r="L93" i="10"/>
  <c r="I93" i="10"/>
  <c r="H93" i="10"/>
  <c r="L92" i="10"/>
  <c r="I92" i="10"/>
  <c r="H92" i="10"/>
  <c r="L91" i="10"/>
  <c r="I91" i="10"/>
  <c r="H91" i="10"/>
  <c r="L90" i="10"/>
  <c r="I90" i="10"/>
  <c r="H90" i="10"/>
  <c r="L89" i="10"/>
  <c r="I89" i="10"/>
  <c r="H89" i="10"/>
  <c r="L88" i="10"/>
  <c r="I88" i="10"/>
  <c r="H88" i="10"/>
  <c r="L87" i="10"/>
  <c r="I87" i="10"/>
  <c r="H87" i="10"/>
  <c r="L86" i="10"/>
  <c r="I86" i="10"/>
  <c r="H86" i="10"/>
  <c r="L85" i="10"/>
  <c r="I85" i="10"/>
  <c r="H85" i="10"/>
  <c r="L84" i="10"/>
  <c r="I84" i="10"/>
  <c r="H84" i="10"/>
  <c r="L83" i="10"/>
  <c r="I83" i="10"/>
  <c r="H83" i="10"/>
  <c r="L82" i="10"/>
  <c r="I82" i="10"/>
  <c r="H82" i="10"/>
  <c r="L81" i="10"/>
  <c r="I81" i="10"/>
  <c r="H81" i="10"/>
  <c r="L80" i="10"/>
  <c r="I80" i="10"/>
  <c r="H80" i="10"/>
  <c r="L79" i="10"/>
  <c r="I79" i="10"/>
  <c r="H79" i="10"/>
  <c r="L78" i="10"/>
  <c r="I78" i="10"/>
  <c r="H78" i="10"/>
  <c r="L77" i="10"/>
  <c r="I77" i="10"/>
  <c r="H77" i="10"/>
  <c r="L76" i="10"/>
  <c r="I76" i="10"/>
  <c r="H76" i="10"/>
  <c r="L75" i="10"/>
  <c r="I75" i="10"/>
  <c r="H75" i="10"/>
  <c r="L74" i="10"/>
  <c r="I74" i="10"/>
  <c r="H74" i="10"/>
  <c r="L73" i="10"/>
  <c r="I73" i="10"/>
  <c r="H73" i="10"/>
  <c r="L72" i="10"/>
  <c r="I72" i="10"/>
  <c r="H72" i="10"/>
  <c r="L71" i="10"/>
  <c r="I71" i="10"/>
  <c r="H71" i="10"/>
  <c r="L70" i="10"/>
  <c r="I70" i="10"/>
  <c r="H70" i="10"/>
  <c r="L69" i="10"/>
  <c r="I69" i="10"/>
  <c r="H69" i="10"/>
  <c r="L68" i="10"/>
  <c r="I68" i="10"/>
  <c r="H68" i="10"/>
  <c r="L67" i="10"/>
  <c r="I67" i="10"/>
  <c r="H67" i="10"/>
  <c r="L66" i="10"/>
  <c r="I66" i="10"/>
  <c r="H66" i="10"/>
  <c r="L65" i="10"/>
  <c r="I65" i="10"/>
  <c r="H65" i="10"/>
  <c r="L64" i="10"/>
  <c r="I64" i="10"/>
  <c r="H64" i="10"/>
  <c r="L63" i="10"/>
  <c r="I63" i="10"/>
  <c r="H63" i="10"/>
  <c r="L62" i="10"/>
  <c r="I62" i="10"/>
  <c r="H62" i="10"/>
  <c r="L61" i="10"/>
  <c r="I61" i="10"/>
  <c r="H61" i="10"/>
  <c r="L60" i="10"/>
  <c r="I60" i="10"/>
  <c r="H60" i="10"/>
  <c r="L59" i="10"/>
  <c r="I59" i="10"/>
  <c r="H59" i="10"/>
  <c r="L58" i="10"/>
  <c r="I58" i="10"/>
  <c r="H58" i="10"/>
  <c r="L57" i="10"/>
  <c r="I57" i="10"/>
  <c r="H57" i="10"/>
  <c r="L56" i="10"/>
  <c r="I56" i="10"/>
  <c r="H56" i="10"/>
  <c r="L55" i="10"/>
  <c r="I55" i="10"/>
  <c r="H55" i="10"/>
  <c r="L54" i="10"/>
  <c r="I54" i="10"/>
  <c r="H54" i="10"/>
  <c r="L53" i="10"/>
  <c r="I53" i="10"/>
  <c r="H53" i="10"/>
  <c r="L52" i="10"/>
  <c r="I52" i="10"/>
  <c r="H52" i="10"/>
  <c r="L51" i="10"/>
  <c r="I51" i="10"/>
  <c r="H51" i="10"/>
  <c r="L50" i="10"/>
  <c r="I50" i="10"/>
  <c r="H50" i="10"/>
  <c r="L49" i="10"/>
  <c r="I49" i="10"/>
  <c r="H49" i="10"/>
  <c r="L48" i="10"/>
  <c r="I48" i="10"/>
  <c r="H48" i="10"/>
  <c r="L47" i="10"/>
  <c r="I47" i="10"/>
  <c r="H47" i="10"/>
  <c r="L46" i="10"/>
  <c r="I46" i="10"/>
  <c r="H46" i="10"/>
  <c r="L45" i="10"/>
  <c r="I45" i="10"/>
  <c r="H45" i="10"/>
  <c r="L44" i="10"/>
  <c r="I44" i="10"/>
  <c r="H44" i="10"/>
  <c r="L43" i="10"/>
  <c r="I43" i="10"/>
  <c r="H43" i="10"/>
  <c r="L42" i="10"/>
  <c r="I42" i="10"/>
  <c r="H42" i="10"/>
  <c r="L41" i="10"/>
  <c r="I41" i="10"/>
  <c r="H41" i="10"/>
  <c r="L40" i="10"/>
  <c r="I40" i="10"/>
  <c r="H40" i="10"/>
  <c r="L39" i="10"/>
  <c r="I39" i="10"/>
  <c r="H39" i="10"/>
  <c r="L38" i="10"/>
  <c r="I38" i="10"/>
  <c r="H38" i="10"/>
  <c r="L37" i="10"/>
  <c r="I37" i="10"/>
  <c r="H37" i="10"/>
  <c r="L36" i="10"/>
  <c r="I36" i="10"/>
  <c r="H36" i="10"/>
  <c r="L35" i="10"/>
  <c r="I35" i="10"/>
  <c r="H35" i="10"/>
  <c r="L34" i="10"/>
  <c r="I34" i="10"/>
  <c r="H34" i="10"/>
  <c r="L33" i="10"/>
  <c r="I33" i="10"/>
  <c r="H33" i="10"/>
  <c r="L32" i="10"/>
  <c r="I32" i="10"/>
  <c r="H32" i="10"/>
  <c r="L31" i="10"/>
  <c r="I31" i="10"/>
  <c r="H31" i="10"/>
  <c r="L30" i="10"/>
  <c r="I30" i="10"/>
  <c r="H30" i="10"/>
  <c r="L29" i="10"/>
  <c r="I29" i="10"/>
  <c r="H29" i="10"/>
  <c r="L28" i="10"/>
  <c r="I28" i="10"/>
  <c r="H28" i="10"/>
  <c r="L27" i="10"/>
  <c r="I27" i="10"/>
  <c r="H27" i="10"/>
  <c r="L26" i="10"/>
  <c r="I26" i="10"/>
  <c r="H26" i="10"/>
  <c r="L25" i="10"/>
  <c r="I25" i="10"/>
  <c r="H25" i="10"/>
  <c r="L24" i="10"/>
  <c r="I24" i="10"/>
  <c r="H24" i="10"/>
  <c r="L23" i="10"/>
  <c r="I23" i="10"/>
  <c r="H23" i="10"/>
  <c r="L22" i="10"/>
  <c r="I22" i="10"/>
  <c r="H22" i="10"/>
  <c r="L21" i="10"/>
  <c r="I21" i="10"/>
  <c r="H21" i="10"/>
  <c r="L20" i="10"/>
  <c r="I20" i="10"/>
  <c r="H20" i="10"/>
  <c r="L19" i="10"/>
  <c r="I19" i="10"/>
  <c r="H19" i="10"/>
  <c r="L18" i="10"/>
  <c r="I18" i="10"/>
  <c r="H18" i="10"/>
  <c r="L17" i="10"/>
  <c r="I17" i="10"/>
  <c r="H17" i="10"/>
  <c r="L16" i="10"/>
  <c r="I16" i="10"/>
  <c r="H16" i="10"/>
  <c r="L15" i="10"/>
  <c r="I15" i="10"/>
  <c r="H15" i="10"/>
  <c r="L14" i="10"/>
  <c r="I14" i="10"/>
  <c r="H14" i="10"/>
  <c r="L13" i="10"/>
  <c r="I13" i="10"/>
  <c r="H13" i="10"/>
  <c r="L12" i="10"/>
  <c r="I12" i="10"/>
  <c r="H12" i="10"/>
  <c r="L11" i="10"/>
  <c r="I11" i="10"/>
  <c r="H11" i="10"/>
  <c r="L10" i="10"/>
  <c r="I10" i="10"/>
  <c r="H10" i="10"/>
  <c r="L9" i="10"/>
  <c r="I9" i="10"/>
  <c r="H9" i="10"/>
  <c r="L8" i="10"/>
  <c r="I8" i="10"/>
  <c r="H8" i="10"/>
  <c r="S7" i="10"/>
  <c r="R7" i="10"/>
  <c r="L7" i="10"/>
  <c r="I7" i="10"/>
  <c r="H7" i="10"/>
  <c r="S6" i="10"/>
  <c r="R6" i="10"/>
  <c r="L6" i="10"/>
  <c r="I6" i="10"/>
  <c r="H6" i="10"/>
  <c r="S5" i="10"/>
  <c r="R5" i="10"/>
  <c r="L5" i="10"/>
  <c r="I5" i="10"/>
  <c r="H5" i="10"/>
  <c r="L4" i="10"/>
  <c r="I4" i="10"/>
  <c r="H4" i="10"/>
  <c r="W3" i="10"/>
  <c r="S3" i="10"/>
  <c r="R3" i="10"/>
  <c r="L3" i="10"/>
  <c r="I3" i="10"/>
  <c r="H3" i="10"/>
  <c r="W2" i="10"/>
  <c r="L2" i="10"/>
  <c r="I2" i="10"/>
  <c r="S4" i="10" s="1"/>
  <c r="H2" i="10"/>
  <c r="J58" i="8"/>
  <c r="H58" i="8"/>
  <c r="H57" i="8"/>
  <c r="G57" i="8"/>
  <c r="J57" i="8" s="1"/>
  <c r="H56" i="8"/>
  <c r="G56" i="8"/>
  <c r="J56" i="8" s="1"/>
  <c r="J52" i="8"/>
  <c r="H52" i="8"/>
  <c r="G52" i="8"/>
  <c r="J51" i="8"/>
  <c r="H51" i="8"/>
  <c r="G51" i="8"/>
  <c r="H50" i="8"/>
  <c r="G50" i="8"/>
  <c r="J50" i="8" s="1"/>
  <c r="H46" i="8"/>
  <c r="G46" i="8"/>
  <c r="J46" i="8" s="1"/>
  <c r="H64" i="8" s="1"/>
  <c r="J45" i="8"/>
  <c r="H63" i="8" s="1"/>
  <c r="H45" i="8"/>
  <c r="G45" i="8"/>
  <c r="J44" i="8"/>
  <c r="H62" i="8" s="1"/>
  <c r="H44" i="8"/>
  <c r="G44" i="8"/>
  <c r="H40" i="8"/>
  <c r="G40" i="8"/>
  <c r="J40" i="8" s="1"/>
  <c r="H67" i="8" s="1"/>
  <c r="H39" i="8"/>
  <c r="G39" i="8"/>
  <c r="J39" i="8" s="1"/>
  <c r="H66" i="8" s="1"/>
  <c r="J38" i="8"/>
  <c r="H38" i="8"/>
  <c r="G38" i="8"/>
  <c r="J34" i="8"/>
  <c r="H70" i="8" s="1"/>
  <c r="H34" i="8"/>
  <c r="G34" i="8"/>
  <c r="H33" i="8"/>
  <c r="G33" i="8"/>
  <c r="J33" i="8" s="1"/>
  <c r="H69" i="8" s="1"/>
  <c r="H32" i="8"/>
  <c r="G32" i="8"/>
  <c r="J32" i="8" s="1"/>
  <c r="H68" i="8" s="1"/>
  <c r="J28" i="8"/>
  <c r="H73" i="8" s="1"/>
  <c r="H28" i="8"/>
  <c r="G28" i="8"/>
  <c r="J27" i="8"/>
  <c r="H72" i="8" s="1"/>
  <c r="H27" i="8"/>
  <c r="G27" i="8"/>
  <c r="H26" i="8"/>
  <c r="G26" i="8"/>
  <c r="J26" i="8" s="1"/>
  <c r="H71" i="8" s="1"/>
  <c r="H65" i="8" l="1"/>
  <c r="R4" i="10"/>
</calcChain>
</file>

<file path=xl/sharedStrings.xml><?xml version="1.0" encoding="utf-8"?>
<sst xmlns="http://schemas.openxmlformats.org/spreadsheetml/2006/main" count="3271" uniqueCount="608">
  <si>
    <t>Fuel Input, kBtu/hr</t>
  </si>
  <si>
    <t>Efficiency</t>
  </si>
  <si>
    <t>Type</t>
  </si>
  <si>
    <t>Price</t>
  </si>
  <si>
    <t>Source</t>
  </si>
  <si>
    <t>Cost/kBtu</t>
  </si>
  <si>
    <t>Comments</t>
  </si>
  <si>
    <t>Category</t>
  </si>
  <si>
    <t>Efficiency Class</t>
  </si>
  <si>
    <t>Cost Case Reporting Table</t>
  </si>
  <si>
    <t>Incremental Cost Reporting Table</t>
  </si>
  <si>
    <t>Cost Case Description</t>
  </si>
  <si>
    <t>Cost Case ID</t>
  </si>
  <si>
    <t>Program Delivery Strategies</t>
  </si>
  <si>
    <t>Material Cost</t>
  </si>
  <si>
    <t xml:space="preserve"> Installation Man Hours - Retrofit</t>
  </si>
  <si>
    <t xml:space="preserve"> Installation Labor Cost - Retrofit</t>
  </si>
  <si>
    <t xml:space="preserve"> Installation Man Hours - New</t>
  </si>
  <si>
    <t xml:space="preserve"> Installation Labor Cost - New</t>
  </si>
  <si>
    <t>Climate Labor Multiplier Reference</t>
  </si>
  <si>
    <t>Labor Base Wage Rate Reference</t>
  </si>
  <si>
    <t>Normalizing Unit</t>
  </si>
  <si>
    <t>Measure Material Cost Case ID</t>
  </si>
  <si>
    <t>Measure Material Cost</t>
  </si>
  <si>
    <t>Base Case -Code/Standard Cost Case ID</t>
  </si>
  <si>
    <t>Base Case -Code/Standard Material Cost</t>
  </si>
  <si>
    <t>Base Case -Code/Standard Incremetnal Material Cost</t>
  </si>
  <si>
    <t>Base Case -Market Average Cost Case ID</t>
  </si>
  <si>
    <t>Base Case -Market Average Material Cost</t>
  </si>
  <si>
    <t>Base Case -Market Average Incremetnal Material Cost</t>
  </si>
  <si>
    <t>Base Case -Customer Average Cost Case ID</t>
  </si>
  <si>
    <t>Base Case -Customer Average Material Cost</t>
  </si>
  <si>
    <t>Base Case -Customer Average Incremental Material Cost</t>
  </si>
  <si>
    <t>Downstream Prescriptive Rebates/Incentives</t>
  </si>
  <si>
    <t>TBD</t>
  </si>
  <si>
    <t>[none specified]</t>
  </si>
  <si>
    <t>n/a</t>
  </si>
  <si>
    <t>Labor Base Wage Rate Table</t>
  </si>
  <si>
    <t>Reference</t>
  </si>
  <si>
    <t>Sector</t>
  </si>
  <si>
    <t>Measure Category</t>
  </si>
  <si>
    <t>Measure Subcategory</t>
  </si>
  <si>
    <t>Base Labor Rate</t>
  </si>
  <si>
    <t>HVAC</t>
  </si>
  <si>
    <t>Climate Zone</t>
  </si>
  <si>
    <t>Reference City</t>
  </si>
  <si>
    <t>Material</t>
  </si>
  <si>
    <t>Installation</t>
  </si>
  <si>
    <t>Eureka</t>
  </si>
  <si>
    <t>Santa Rosa</t>
  </si>
  <si>
    <t>San Francisco</t>
  </si>
  <si>
    <t>San Jose</t>
  </si>
  <si>
    <t>San Luis Obispo</t>
  </si>
  <si>
    <t>Santa Barbara</t>
  </si>
  <si>
    <t>San Diego</t>
  </si>
  <si>
    <t>Santa Ana</t>
  </si>
  <si>
    <t>Los Angeles</t>
  </si>
  <si>
    <t>Riverside</t>
  </si>
  <si>
    <t>Redding</t>
  </si>
  <si>
    <t>Sacramento</t>
  </si>
  <si>
    <t>Fresno</t>
  </si>
  <si>
    <t>Mojave</t>
  </si>
  <si>
    <t>Palm Springs</t>
  </si>
  <si>
    <t>Susanville</t>
  </si>
  <si>
    <t>Average</t>
  </si>
  <si>
    <t>http://www.alpinehomeair.com</t>
  </si>
  <si>
    <t>Alpine</t>
  </si>
  <si>
    <t xml:space="preserve">AH95G1DF045BE12 </t>
  </si>
  <si>
    <t>Make</t>
  </si>
  <si>
    <t>Model</t>
  </si>
  <si>
    <t xml:space="preserve">AH95G1DF045BP12 </t>
  </si>
  <si>
    <t>Downflow</t>
  </si>
  <si>
    <t xml:space="preserve">AH95G1DF070BE16 </t>
  </si>
  <si>
    <t xml:space="preserve">AH95G1DF070BP12 </t>
  </si>
  <si>
    <t xml:space="preserve">AH95G1DF090CE16 </t>
  </si>
  <si>
    <t xml:space="preserve">AH95G1DF090CP20 </t>
  </si>
  <si>
    <t xml:space="preserve">AH95G1DF110CE20 </t>
  </si>
  <si>
    <t xml:space="preserve">AH95G1DF110CP20 </t>
  </si>
  <si>
    <t>Burner Stages</t>
  </si>
  <si>
    <t xml:space="preserve">AH95G2DF045BV12 </t>
  </si>
  <si>
    <t>Two Stage</t>
  </si>
  <si>
    <t>Single Stage</t>
  </si>
  <si>
    <t xml:space="preserve">AH95G2DF070BV16 </t>
  </si>
  <si>
    <t xml:space="preserve">AH95G2DF090CV20 </t>
  </si>
  <si>
    <t xml:space="preserve">AH95G2DF110CV20 </t>
  </si>
  <si>
    <t>Goodman</t>
  </si>
  <si>
    <t>GCH950453BX</t>
  </si>
  <si>
    <t>GCH950703BX</t>
  </si>
  <si>
    <t xml:space="preserve">GCH950704CX </t>
  </si>
  <si>
    <t>GCH950904CX</t>
  </si>
  <si>
    <t xml:space="preserve">GCH950905DX </t>
  </si>
  <si>
    <t xml:space="preserve">GCVC950714CX </t>
  </si>
  <si>
    <t>Blower Type</t>
  </si>
  <si>
    <t>CFM</t>
  </si>
  <si>
    <t xml:space="preserve">GCVC950915DX </t>
  </si>
  <si>
    <t>Haier</t>
  </si>
  <si>
    <t xml:space="preserve">HG95E09020B </t>
  </si>
  <si>
    <t xml:space="preserve">HG95E10820B </t>
  </si>
  <si>
    <t>High Efficiency Multi-Speed</t>
  </si>
  <si>
    <t>Multi-Speed</t>
  </si>
  <si>
    <t>Variable Speed</t>
  </si>
  <si>
    <t xml:space="preserve">GCVM960604CX </t>
  </si>
  <si>
    <t>Modulating</t>
  </si>
  <si>
    <t xml:space="preserve">GCVM960805DX </t>
  </si>
  <si>
    <t xml:space="preserve">GCVM961005DX </t>
  </si>
  <si>
    <t>Upflow</t>
  </si>
  <si>
    <t xml:space="preserve">AH95G1UH045BE12 </t>
  </si>
  <si>
    <t xml:space="preserve">AH95G1UH045BP08 </t>
  </si>
  <si>
    <t xml:space="preserve">AH95G1UH045BP12 </t>
  </si>
  <si>
    <t xml:space="preserve">AH95G1UH070BE12 </t>
  </si>
  <si>
    <t xml:space="preserve">AH95G1UH070BP12 </t>
  </si>
  <si>
    <t xml:space="preserve">AH95G1UH090CE16 </t>
  </si>
  <si>
    <t xml:space="preserve">AH95G1UH090CP12 </t>
  </si>
  <si>
    <t xml:space="preserve">AH95G1UH090CP16 </t>
  </si>
  <si>
    <t xml:space="preserve">AH95G1UH110CE20 </t>
  </si>
  <si>
    <t xml:space="preserve">AH95G1UH110CP16 </t>
  </si>
  <si>
    <t xml:space="preserve">AH95G1UH110CP20 </t>
  </si>
  <si>
    <t xml:space="preserve">AH95G1UH135DE20 </t>
  </si>
  <si>
    <t xml:space="preserve">AH95G1UH135DP20 </t>
  </si>
  <si>
    <t xml:space="preserve">AH95G2UH045BV12 </t>
  </si>
  <si>
    <t xml:space="preserve">AH95G2UH070BV12 </t>
  </si>
  <si>
    <t xml:space="preserve">AH95G2UH090CV12 </t>
  </si>
  <si>
    <t xml:space="preserve">AH95G2UH090CV20 </t>
  </si>
  <si>
    <t xml:space="preserve">AH95G2UH110CV20 </t>
  </si>
  <si>
    <t xml:space="preserve">AH95G2UH135DV20 </t>
  </si>
  <si>
    <t xml:space="preserve">GMVC950453BX </t>
  </si>
  <si>
    <t xml:space="preserve">GMVC950704CX </t>
  </si>
  <si>
    <t xml:space="preserve">GMVC950905CX </t>
  </si>
  <si>
    <t xml:space="preserve">GMVC950905DX </t>
  </si>
  <si>
    <t xml:space="preserve">GMVC951155DX </t>
  </si>
  <si>
    <t xml:space="preserve">GMH950453BX </t>
  </si>
  <si>
    <t>GMH950703BX</t>
  </si>
  <si>
    <t xml:space="preserve">GMH950704CX </t>
  </si>
  <si>
    <t xml:space="preserve">GMH950904CX </t>
  </si>
  <si>
    <t xml:space="preserve">GMH950905CX </t>
  </si>
  <si>
    <t xml:space="preserve">GMH951155DX </t>
  </si>
  <si>
    <t>HG95E09020B</t>
  </si>
  <si>
    <t>HG95E10820B</t>
  </si>
  <si>
    <t xml:space="preserve">GMVM960603BX </t>
  </si>
  <si>
    <t xml:space="preserve">GMVM960805CX </t>
  </si>
  <si>
    <t xml:space="preserve">GMVM961005DX </t>
  </si>
  <si>
    <t xml:space="preserve">GMVM961155DX </t>
  </si>
  <si>
    <t>http://www.acoverstock.com</t>
  </si>
  <si>
    <t>GMVC950453BX</t>
  </si>
  <si>
    <t>Rheem</t>
  </si>
  <si>
    <t>RGRC06EMAES</t>
  </si>
  <si>
    <t>York</t>
  </si>
  <si>
    <t>YP9C060B12MP12</t>
  </si>
  <si>
    <t>Coleman</t>
  </si>
  <si>
    <t>MG9S060B12MP-9255</t>
  </si>
  <si>
    <t>MG9S100C16MP-9255</t>
  </si>
  <si>
    <t>MG9S120D20MP-9255</t>
  </si>
  <si>
    <t>MG9S080C16MP-9255</t>
  </si>
  <si>
    <t>GMVC950704CX</t>
  </si>
  <si>
    <t>GMVC950905DX</t>
  </si>
  <si>
    <t>GMVC951155DX</t>
  </si>
  <si>
    <t>GMH950453BX</t>
  </si>
  <si>
    <t>GMH950704CX</t>
  </si>
  <si>
    <t>GMH950905CX</t>
  </si>
  <si>
    <t>RGRC07EMAES</t>
  </si>
  <si>
    <t>RGRC07ERBGS</t>
  </si>
  <si>
    <t>RGRC10EZAJS</t>
  </si>
  <si>
    <t>RGRC09EZAJS</t>
  </si>
  <si>
    <t>YP9C120D20MP12</t>
  </si>
  <si>
    <t>YP9C080C16MP12</t>
  </si>
  <si>
    <t>YP9C080B12MP12</t>
  </si>
  <si>
    <t>GMH950904CX</t>
  </si>
  <si>
    <t>GMH951155DX</t>
  </si>
  <si>
    <t>RGRC04EMAES</t>
  </si>
  <si>
    <t>GCVM961005DX</t>
  </si>
  <si>
    <t>GCVM960604CX</t>
  </si>
  <si>
    <t>GCVM960805DX</t>
  </si>
  <si>
    <t>Amana</t>
  </si>
  <si>
    <t>ACVM960604CX</t>
  </si>
  <si>
    <t>ACVM960805DX</t>
  </si>
  <si>
    <t>RGTM10ERBJS</t>
  </si>
  <si>
    <t>RGTC04EMAES</t>
  </si>
  <si>
    <t>RGTC10ERBJS</t>
  </si>
  <si>
    <t>RGTC06EMAES</t>
  </si>
  <si>
    <t>RGTM06EMAES</t>
  </si>
  <si>
    <t>RGTC07ERBGS</t>
  </si>
  <si>
    <t>RGTM07ERBGS</t>
  </si>
  <si>
    <t>RGTC09EZAJS</t>
  </si>
  <si>
    <t>RGTM09EZAJS</t>
  </si>
  <si>
    <t>GMVM961005DX</t>
  </si>
  <si>
    <t>GMVM961155DX</t>
  </si>
  <si>
    <t>GMVM960603BX</t>
  </si>
  <si>
    <t>GMVM960805CX</t>
  </si>
  <si>
    <t>AMVM961005DX</t>
  </si>
  <si>
    <t>AMVC951155DX</t>
  </si>
  <si>
    <t>AMVM961155DX</t>
  </si>
  <si>
    <t>AMVC950453BX</t>
  </si>
  <si>
    <t>AMVM960603BX</t>
  </si>
  <si>
    <t>AMVC950704CX</t>
  </si>
  <si>
    <t>AMVM960805CX</t>
  </si>
  <si>
    <t>AMVC950905DX</t>
  </si>
  <si>
    <t>RGRL10EZAJS</t>
  </si>
  <si>
    <t>RGRM10EZAJS</t>
  </si>
  <si>
    <t>RGRM12ERAJS</t>
  </si>
  <si>
    <t>RGRL04EMAES</t>
  </si>
  <si>
    <t>RGRM04EMAES</t>
  </si>
  <si>
    <t>RGRL06EMAES</t>
  </si>
  <si>
    <t>RGRM06EMAES</t>
  </si>
  <si>
    <t>RGRL07EMAES</t>
  </si>
  <si>
    <t>RGRL07EYBGS</t>
  </si>
  <si>
    <t>RGRM07EMAES</t>
  </si>
  <si>
    <t>RGRM07EYBGS</t>
  </si>
  <si>
    <t>RGRL09EZAJS</t>
  </si>
  <si>
    <t>RGRM09EZAJS</t>
  </si>
  <si>
    <t>http://www.homedepot.com</t>
  </si>
  <si>
    <t>http://www.theacoutlet.com</t>
  </si>
  <si>
    <t>Century</t>
  </si>
  <si>
    <t>GUH95A072C5XE</t>
  </si>
  <si>
    <t>Single Speed</t>
  </si>
  <si>
    <t>GUH95A120D5XE</t>
  </si>
  <si>
    <t>GUH95A054B4XE</t>
  </si>
  <si>
    <t>GUH95A108D5XE</t>
  </si>
  <si>
    <t>GLUB90-E5A</t>
  </si>
  <si>
    <t>GLUB75-E3A</t>
  </si>
  <si>
    <t>GLUB105-E5A</t>
  </si>
  <si>
    <t>GUH95A090C5XE</t>
  </si>
  <si>
    <t>Winchester</t>
  </si>
  <si>
    <t>W9V080-317</t>
  </si>
  <si>
    <t>W9V100-421</t>
  </si>
  <si>
    <t>W9V120-524</t>
  </si>
  <si>
    <t>W9V060-317</t>
  </si>
  <si>
    <t>Bryant</t>
  </si>
  <si>
    <t>987MA42060V17</t>
  </si>
  <si>
    <t>http://www.pexsupply.com</t>
  </si>
  <si>
    <t>355CAV060080</t>
  </si>
  <si>
    <t>355CAV042080</t>
  </si>
  <si>
    <t>Three Stage</t>
  </si>
  <si>
    <t>Napoleon</t>
  </si>
  <si>
    <t>NUV100T5A</t>
  </si>
  <si>
    <t>http://www.ventingdirect.com</t>
  </si>
  <si>
    <t>NUV080T3A</t>
  </si>
  <si>
    <t>NUV060T3A</t>
  </si>
  <si>
    <t>NUV120T5A</t>
  </si>
  <si>
    <t>CP9C080B12MP11A</t>
  </si>
  <si>
    <t>http://pittsburg.ebayclassifieds.com</t>
  </si>
  <si>
    <t>Hiel</t>
  </si>
  <si>
    <t>F9MAC0601714A</t>
  </si>
  <si>
    <t>F9MAC0801714A</t>
  </si>
  <si>
    <t>F9MAC1002120A</t>
  </si>
  <si>
    <t>F9MAC1202422A</t>
  </si>
  <si>
    <t>Source: DEER2008v.2.05</t>
  </si>
  <si>
    <t>13 SEER(11.09 EER) Split System Air Conditioner (Code Case)</t>
  </si>
  <si>
    <t>Code Standard - T24 minimum: 13 SEER(11.09 EER) Split System Air Conditioner</t>
  </si>
  <si>
    <t>HVAC50</t>
  </si>
  <si>
    <t>NR-HVAC-PA</t>
  </si>
  <si>
    <t>cooling tons</t>
  </si>
  <si>
    <t>D08-RE-HV-ResAC-S14</t>
  </si>
  <si>
    <t>ResAC-13p0seer</t>
  </si>
  <si>
    <t>14 SEER(12.15 EER) Split-System Air Conditioner</t>
  </si>
  <si>
    <t>D08-RE-HV-ResAC-S15</t>
  </si>
  <si>
    <t>15 SEER(12.72 EER) Split-System Air Conditioner</t>
  </si>
  <si>
    <t>D08-RE-HV-ResAC-S16</t>
  </si>
  <si>
    <t>16 SEER (11.61 EER) Split System Air Conditioner</t>
  </si>
  <si>
    <t>D08-RE-HV-ResAC-S17</t>
  </si>
  <si>
    <t>17 SEER (12.28 EER) Split-System Air Conditioner</t>
  </si>
  <si>
    <t>D08-RE-HV-ResAC-S18</t>
  </si>
  <si>
    <t>18 SEER (13.37 EER) Split-System Air Conditioner</t>
  </si>
  <si>
    <t>D08-RE-HV-ResAC-S19</t>
  </si>
  <si>
    <t>19 SEER Split-System Air Conditioner</t>
  </si>
  <si>
    <t>D08-RE-HV-ResAC-S20</t>
  </si>
  <si>
    <t>20 SEER Split-System Air Conditioner</t>
  </si>
  <si>
    <t>D08-RE-HV-ResAC-S21</t>
  </si>
  <si>
    <t>21 SEER Split-System Air Conditioner</t>
  </si>
  <si>
    <t>D08-RE-HV-ResAC-EvCnd</t>
  </si>
  <si>
    <t>FREUS evap condenser Split-System Air Conditioner</t>
  </si>
  <si>
    <t>D08-RE-HV-ResHP-S14-8p6H</t>
  </si>
  <si>
    <t>ResHP-13p0seer-8.1hspf</t>
  </si>
  <si>
    <t>13 SEER(11.07 EER)/8.1 HSPF(3.28 COP) A/C Heat pump (Code Case)</t>
  </si>
  <si>
    <t>Code Standard - T24 minimum: 13 SEER(11.07 EER)/8.1 HSPF(3.28 COP) A/C Heat pump</t>
  </si>
  <si>
    <t>D08-RE-HV-ResHP-S15-8p8H</t>
  </si>
  <si>
    <t>14 SEER(12.19 EER)/8.6 HSPF(3.52 COP) A/C Heat Pump</t>
  </si>
  <si>
    <t>D08-RE-HV-ResHP-S16-8p4H</t>
  </si>
  <si>
    <t>15 SEER(12.70 EER)/8.8 HSPF(3.74 COP) A/C Heat Pump</t>
  </si>
  <si>
    <t>D08-RE-HV-ResHP-S17-8p6H</t>
  </si>
  <si>
    <t>16 SEER (12.06 EER) / 8.4 HSPF (3.48 COP) A/C Heat Pump</t>
  </si>
  <si>
    <t>D08-RE-HV-ResHP-S18-9p2H</t>
  </si>
  <si>
    <t>17 SEER (12.52 EER) / 8.6 HSPF (3.26 COP) A/C Heat Pump</t>
  </si>
  <si>
    <t>Evap-Direct</t>
  </si>
  <si>
    <t>18 SEER(12.8 EER)/9.2 HSPF(3.66 COP) A/C Heat Pump</t>
  </si>
  <si>
    <t>Evap-InDirect</t>
  </si>
  <si>
    <t>Direct Evaporative Cooler</t>
  </si>
  <si>
    <t>Evap-DirIndir</t>
  </si>
  <si>
    <t>Indirect Evaporative Cooler</t>
  </si>
  <si>
    <t>WHfan</t>
  </si>
  <si>
    <t>Direct-Indirect Evaporative Cooler</t>
  </si>
  <si>
    <t>RefChrg-Inc-typ</t>
  </si>
  <si>
    <t>Whole House Fans</t>
  </si>
  <si>
    <t>RefChrg-Inc-high</t>
  </si>
  <si>
    <t>Increase Refrigerant Charge - Typical (&lt; 20% rated charge)</t>
  </si>
  <si>
    <t>Ton</t>
  </si>
  <si>
    <t>RefChrg-Inc-typ-ductseal</t>
  </si>
  <si>
    <t>Increase Refrigerant Charge - High (&gt;= 20% rated charge)</t>
  </si>
  <si>
    <t>RefChrg-Inc-high-ductseal</t>
  </si>
  <si>
    <t>Increase Refrigerant Charge - Typical (&lt; 20% rated charge) + Duct Sealing</t>
  </si>
  <si>
    <t>RefChrg-Dec-typ</t>
  </si>
  <si>
    <t>Increase Refrigerant Charge - High (&gt;= 20% rated charge) + Duct Sealing</t>
  </si>
  <si>
    <t>RefChrg-Dec-high</t>
  </si>
  <si>
    <t>Decrease Refrigerant Charge - Typical (&lt; 20% rated charge)</t>
  </si>
  <si>
    <t>RefChrg-Dec-typ-ductseal</t>
  </si>
  <si>
    <t>Decrease Refrigerant Charge - High (&gt;= 20% rated charge)</t>
  </si>
  <si>
    <t>RefChrg-Dec-high-ductseal</t>
  </si>
  <si>
    <t>Decrease Refrigerant Charge - Typical (&lt; 20% rated charge) + Duct Sealing</t>
  </si>
  <si>
    <t>RefChrg</t>
  </si>
  <si>
    <t>Decrease Refrigerant Charge - High (&gt;= 20% rated charge) + Duct Sealing</t>
  </si>
  <si>
    <t>RefChrg-ductseal</t>
  </si>
  <si>
    <t>Refrigerant Charge</t>
  </si>
  <si>
    <t>EffFurn-basic-81AFUE</t>
  </si>
  <si>
    <t>EffFurn-78AFUE</t>
  </si>
  <si>
    <t>Refrigerant Charge + Duct Sealing</t>
  </si>
  <si>
    <t>EffFurn-cond-90AFUE</t>
  </si>
  <si>
    <t>Basic Furnace Upgrade to 81% AFUE</t>
  </si>
  <si>
    <t>EffFurn-cond-92AFUE</t>
  </si>
  <si>
    <t>Condensing 90 AFUE(1.11 HIR) Furnace</t>
  </si>
  <si>
    <t>EffFurn-cond-94AFUE</t>
  </si>
  <si>
    <t>Condensing 92 AFUE(1.08 HIR) Furnace</t>
  </si>
  <si>
    <t>EffFurn-cond-96AFUE</t>
  </si>
  <si>
    <t>Condensing 94 AFUE(1.06 HIR) Furnace</t>
  </si>
  <si>
    <t>DuctSeal-low</t>
  </si>
  <si>
    <t>Condensing 96 AFUE(1.03 HIR) Furnace</t>
  </si>
  <si>
    <t>DuctSeal-high</t>
  </si>
  <si>
    <t>Duct Sealing (Total Leakage Reduced from 24% of AHU flow to 12%)</t>
  </si>
  <si>
    <t>Household</t>
  </si>
  <si>
    <t>DuctSeal-MH-low</t>
  </si>
  <si>
    <t>Duct Sealing (Total Leakage Reduced from 40% of AHU flow to 12%)</t>
  </si>
  <si>
    <t>DuctSeal-MH-high</t>
  </si>
  <si>
    <t>Mobile Home Duct Sealing (Supply Leakage Reduced from 35% of AHU flow to 15%)</t>
  </si>
  <si>
    <t>RAC-RoomAC-ES</t>
  </si>
  <si>
    <t>Mobile Home Duct Sealing (Supply Leakage Reduced from 25% of AHU flow to 15%)</t>
  </si>
  <si>
    <t>ResAC-CleanCoil</t>
  </si>
  <si>
    <t>Room AC - Energy Star</t>
  </si>
  <si>
    <t>ResAC-PropSize</t>
  </si>
  <si>
    <t>Room AC - Recycling</t>
  </si>
  <si>
    <t>RAC</t>
  </si>
  <si>
    <t>Clean Condenser Coils</t>
  </si>
  <si>
    <t>Proper AC Sizing</t>
  </si>
  <si>
    <t>T24 minimum: 13 SEER(11.09 EER) Split System Air Conditioner</t>
  </si>
  <si>
    <t>95afue</t>
  </si>
  <si>
    <t>Title 24 minimum furnace AFUE = 78%</t>
  </si>
  <si>
    <t>R-HVAC-PA</t>
  </si>
  <si>
    <t>Res</t>
  </si>
  <si>
    <t>Package</t>
  </si>
  <si>
    <t>Climate Multiplier Table: HVAC50</t>
  </si>
  <si>
    <t>AFUE</t>
  </si>
  <si>
    <t>Unknowns</t>
  </si>
  <si>
    <t>NumUnits</t>
  </si>
  <si>
    <t>WP Measure 1</t>
  </si>
  <si>
    <t>WP Measure 2</t>
  </si>
  <si>
    <t>Measure Case Costs 95 AFUE</t>
  </si>
  <si>
    <t>Measure Case Costs 97 AFUE</t>
  </si>
  <si>
    <t>Building Type</t>
  </si>
  <si>
    <t>Measure Application Type</t>
  </si>
  <si>
    <t>Baseline</t>
  </si>
  <si>
    <t>Equipment Cost</t>
  </si>
  <si>
    <t>Labor / Installation Cost</t>
  </si>
  <si>
    <t>Maintenance / Other Cost</t>
  </si>
  <si>
    <t>Total Measure Case Cost</t>
  </si>
  <si>
    <t>SFM</t>
  </si>
  <si>
    <t>ROB, NC</t>
  </si>
  <si>
    <t>Code</t>
  </si>
  <si>
    <t>MFm</t>
  </si>
  <si>
    <t>DMO</t>
  </si>
  <si>
    <t>Base Case Costs 80 AFUE</t>
  </si>
  <si>
    <t>Base Case Costs 78 AFUE SFM &amp; MFM, 75 AFUE DMO</t>
  </si>
  <si>
    <t>Incremental Measure Cost</t>
  </si>
  <si>
    <t>Tempstar</t>
  </si>
  <si>
    <t>http://djsonline.com</t>
  </si>
  <si>
    <t>GMVC81005CN</t>
  </si>
  <si>
    <t>GMH81005CN</t>
  </si>
  <si>
    <t>GKS91155DX</t>
  </si>
  <si>
    <t>GMH81205DN</t>
  </si>
  <si>
    <t>GMH81405DN</t>
  </si>
  <si>
    <t>GMH80403AN</t>
  </si>
  <si>
    <t>GKS90453BX</t>
  </si>
  <si>
    <t>GMH80604BN</t>
  </si>
  <si>
    <t>GMVC80703BX</t>
  </si>
  <si>
    <t>GKS90704CX</t>
  </si>
  <si>
    <t>GKS90703BX</t>
  </si>
  <si>
    <t>GMVC80805CX</t>
  </si>
  <si>
    <t>GMH80805CN</t>
  </si>
  <si>
    <t>GMH80804BN</t>
  </si>
  <si>
    <t>GKS90905DX</t>
  </si>
  <si>
    <t>GKS90904CX</t>
  </si>
  <si>
    <t>AMVC81005CN</t>
  </si>
  <si>
    <t>AMVC80604BN</t>
  </si>
  <si>
    <t>AMH80804BN</t>
  </si>
  <si>
    <t>AMVC80805CN</t>
  </si>
  <si>
    <t>RGPR10EBRMR</t>
  </si>
  <si>
    <t>RGFE10EZCMS</t>
  </si>
  <si>
    <t>RGPR12EARMR</t>
  </si>
  <si>
    <t>RGPR05EBMKR</t>
  </si>
  <si>
    <t>RGFE06EMCKS</t>
  </si>
  <si>
    <t>RGPR07EAMKR</t>
  </si>
  <si>
    <t>RGPS07EAMER</t>
  </si>
  <si>
    <t>RGFE07EMCKS</t>
  </si>
  <si>
    <t>RGFE09EZCMS</t>
  </si>
  <si>
    <t xml:space="preserve">AH80G1UH045AP12 </t>
  </si>
  <si>
    <t xml:space="preserve">AH80G1UH070AP08 </t>
  </si>
  <si>
    <t>AH80G1UH070AP12</t>
  </si>
  <si>
    <t xml:space="preserve">AH80G1UH090BP12 </t>
  </si>
  <si>
    <t xml:space="preserve">AH80G1UH090BP16 </t>
  </si>
  <si>
    <t xml:space="preserve">AH80G1UH110CP12 </t>
  </si>
  <si>
    <t xml:space="preserve">AH80G1UH110CP16 </t>
  </si>
  <si>
    <t xml:space="preserve">AH80G1UH110CP20 </t>
  </si>
  <si>
    <t xml:space="preserve">AH80G1UH135DP20 </t>
  </si>
  <si>
    <t>GMS80403AN</t>
  </si>
  <si>
    <t xml:space="preserve">GMS80403AX </t>
  </si>
  <si>
    <t xml:space="preserve">GMS80603AN </t>
  </si>
  <si>
    <t xml:space="preserve">GMS80603AX </t>
  </si>
  <si>
    <t xml:space="preserve">GMS80604BN </t>
  </si>
  <si>
    <t xml:space="preserve">GMS80604BX </t>
  </si>
  <si>
    <t xml:space="preserve">GMS80804BN </t>
  </si>
  <si>
    <t xml:space="preserve">GMS80804BX </t>
  </si>
  <si>
    <t xml:space="preserve">GMS80805CN </t>
  </si>
  <si>
    <t xml:space="preserve">GMS80805CX </t>
  </si>
  <si>
    <t xml:space="preserve">GMS81005CN </t>
  </si>
  <si>
    <t xml:space="preserve">GMS81005CX </t>
  </si>
  <si>
    <t xml:space="preserve">GMS81205DN </t>
  </si>
  <si>
    <t xml:space="preserve">GMS81205DX </t>
  </si>
  <si>
    <t xml:space="preserve">AH80G1UH045AE12 </t>
  </si>
  <si>
    <t xml:space="preserve">AH80G1UH070BE12 </t>
  </si>
  <si>
    <t xml:space="preserve">AH80G1UH090BE16 </t>
  </si>
  <si>
    <t xml:space="preserve">AH80G1UH090CE20 </t>
  </si>
  <si>
    <t xml:space="preserve">AH80G1UH110CE20 </t>
  </si>
  <si>
    <t xml:space="preserve">AH80G1UH135DE20 </t>
  </si>
  <si>
    <t xml:space="preserve">AH80G2UH070AV12 </t>
  </si>
  <si>
    <t xml:space="preserve">AH80G2UH090BV16 </t>
  </si>
  <si>
    <t xml:space="preserve">AH80G2UH110CV20 </t>
  </si>
  <si>
    <t xml:space="preserve">GME81155CX </t>
  </si>
  <si>
    <t xml:space="preserve">GME80603BN </t>
  </si>
  <si>
    <t xml:space="preserve">GME80603BX </t>
  </si>
  <si>
    <t xml:space="preserve">GME80805CN </t>
  </si>
  <si>
    <t xml:space="preserve">GME80805CX </t>
  </si>
  <si>
    <t xml:space="preserve">GME81005CN </t>
  </si>
  <si>
    <t xml:space="preserve">GME81005CX </t>
  </si>
  <si>
    <t xml:space="preserve">GMH80403AN </t>
  </si>
  <si>
    <t>GMH80403AX</t>
  </si>
  <si>
    <t>GMH80603AN</t>
  </si>
  <si>
    <t>GMH80603AX</t>
  </si>
  <si>
    <t xml:space="preserve">GMH80604BN </t>
  </si>
  <si>
    <t xml:space="preserve">GMH80604BX </t>
  </si>
  <si>
    <t xml:space="preserve">GMH80803BN </t>
  </si>
  <si>
    <t>GMH80803BX</t>
  </si>
  <si>
    <t xml:space="preserve">GMH80804BN </t>
  </si>
  <si>
    <t>GMH80804BX</t>
  </si>
  <si>
    <t xml:space="preserve">GMH80805CN </t>
  </si>
  <si>
    <t>GMH80805CX</t>
  </si>
  <si>
    <t xml:space="preserve">GMH81005CN </t>
  </si>
  <si>
    <t>GMH81005CX</t>
  </si>
  <si>
    <t xml:space="preserve">GMH81205DN </t>
  </si>
  <si>
    <t>GMH81205DX</t>
  </si>
  <si>
    <t xml:space="preserve">GMVC80604BN </t>
  </si>
  <si>
    <t>GMVC80604BX</t>
  </si>
  <si>
    <t xml:space="preserve">GMVC80805CN </t>
  </si>
  <si>
    <t xml:space="preserve">GMVC81005CN </t>
  </si>
  <si>
    <t>GMVC81005CX</t>
  </si>
  <si>
    <t>AH92G1UH045BP08</t>
  </si>
  <si>
    <t xml:space="preserve">AH92G1UH045BP12 </t>
  </si>
  <si>
    <t xml:space="preserve">AH92G1UH070BP08 </t>
  </si>
  <si>
    <t>AH92G1UH070BP12</t>
  </si>
  <si>
    <t xml:space="preserve">AH92G1UH090CP12 </t>
  </si>
  <si>
    <t xml:space="preserve">AH92G1UH090CP16 </t>
  </si>
  <si>
    <t xml:space="preserve">AH92G1UH110CP16 </t>
  </si>
  <si>
    <t xml:space="preserve">AH92G1UH135DP20 </t>
  </si>
  <si>
    <t xml:space="preserve">GKS90453BX </t>
  </si>
  <si>
    <t xml:space="preserve">GKS90704CX </t>
  </si>
  <si>
    <t xml:space="preserve">GKS90904CX </t>
  </si>
  <si>
    <t xml:space="preserve">GKS90905DX </t>
  </si>
  <si>
    <t xml:space="preserve">GKS91155DX </t>
  </si>
  <si>
    <t>W8M080-317</t>
  </si>
  <si>
    <t>W8M100-317</t>
  </si>
  <si>
    <t>W8M040-214</t>
  </si>
  <si>
    <t>W8M060-314</t>
  </si>
  <si>
    <t>WKG7SC120D45D</t>
  </si>
  <si>
    <t>WKG7SC108D45D</t>
  </si>
  <si>
    <t>WKG7SA108C35C</t>
  </si>
  <si>
    <t>WKG7SC038D23A</t>
  </si>
  <si>
    <t>WKG7SC054D24B</t>
  </si>
  <si>
    <t>WKG7SC072D24B</t>
  </si>
  <si>
    <t>GUH80A072B4XE</t>
  </si>
  <si>
    <t>GUH80A108C5XE</t>
  </si>
  <si>
    <t>GUH80A090B4XE</t>
  </si>
  <si>
    <t>WKG7SC090D35C</t>
  </si>
  <si>
    <t>GUH80A126D5XE</t>
  </si>
  <si>
    <t>W8M120-521</t>
  </si>
  <si>
    <t>GMUH100-E3A</t>
  </si>
  <si>
    <t>DGAH056BBSA</t>
  </si>
  <si>
    <t>DGAA056BDTB</t>
  </si>
  <si>
    <t>DGAA070BDTB</t>
  </si>
  <si>
    <t>DGAA077BDTB</t>
  </si>
  <si>
    <t>DGAH077BBSB</t>
  </si>
  <si>
    <t>DGAA090BDTB</t>
  </si>
  <si>
    <t>GMS80703BN</t>
  </si>
  <si>
    <t>GMS80704BN</t>
  </si>
  <si>
    <t>GMS80453AN</t>
  </si>
  <si>
    <t>GMS80904BN</t>
  </si>
  <si>
    <t>GMS81155CN</t>
  </si>
  <si>
    <t>GMS81405DN</t>
  </si>
  <si>
    <t>TM8V100C20MP11</t>
  </si>
  <si>
    <t>TM8V080C16MP11</t>
  </si>
  <si>
    <t>TM8V080B12MP11</t>
  </si>
  <si>
    <t>GMH81205CN</t>
  </si>
  <si>
    <t>AMH80403AN</t>
  </si>
  <si>
    <t>AMH80603AN</t>
  </si>
  <si>
    <t xml:space="preserve">AMH80604BN </t>
  </si>
  <si>
    <t xml:space="preserve">AMH80805CN </t>
  </si>
  <si>
    <t>AMH81005CN</t>
  </si>
  <si>
    <t>AMH81205DN</t>
  </si>
  <si>
    <t>AMVC80604B</t>
  </si>
  <si>
    <t>AMVC80805C</t>
  </si>
  <si>
    <t>AMVC81005C</t>
  </si>
  <si>
    <t>GMH80403A*B</t>
  </si>
  <si>
    <t>GMH80603A*B</t>
  </si>
  <si>
    <t>GMH80604B*B</t>
  </si>
  <si>
    <t>GMH80803B*B</t>
  </si>
  <si>
    <t>GMH80804B*B</t>
  </si>
  <si>
    <t>GMH80805C*B</t>
  </si>
  <si>
    <t>GMH81005C*B</t>
  </si>
  <si>
    <t>GMH81205D*B</t>
  </si>
  <si>
    <t>GMH81405D*C</t>
  </si>
  <si>
    <t>GMVC80604BN</t>
  </si>
  <si>
    <t>GMVC80805CN</t>
  </si>
  <si>
    <t>Payne</t>
  </si>
  <si>
    <t>PG9MXA060120</t>
  </si>
  <si>
    <t>PG9MAB060100</t>
  </si>
  <si>
    <t>PG9MAB048100</t>
  </si>
  <si>
    <t>PG9MAB048080</t>
  </si>
  <si>
    <t>$/kBtu</t>
  </si>
  <si>
    <t>Material Costs from Research</t>
  </si>
  <si>
    <t>*based on price research on database tab</t>
  </si>
  <si>
    <t>≥ 97%</t>
  </si>
  <si>
    <t>Equipment Cost Survey Data</t>
  </si>
  <si>
    <t>GCH90453BX</t>
  </si>
  <si>
    <t>GCH90704CX</t>
  </si>
  <si>
    <t>GCH90904CX</t>
  </si>
  <si>
    <t>GCH90905DX</t>
  </si>
  <si>
    <t>GCH91155DX</t>
  </si>
  <si>
    <t>RGTA10EZAJS</t>
  </si>
  <si>
    <t>http://www.acwholesalers.com</t>
  </si>
  <si>
    <t>RGTS10EZAJS</t>
  </si>
  <si>
    <t>RGRT07EYBGS</t>
  </si>
  <si>
    <t>RGTS07EMAES</t>
  </si>
  <si>
    <t>RGTS04EMAES</t>
  </si>
  <si>
    <t>RGRS10EZAJS</t>
  </si>
  <si>
    <t>RGRB07EYBGS</t>
  </si>
  <si>
    <t>RGRA10EZAJS</t>
  </si>
  <si>
    <t>RGTA04EMAES</t>
  </si>
  <si>
    <t>RGTA07EMAES</t>
  </si>
  <si>
    <t>RGTA07EYBGS</t>
  </si>
  <si>
    <t>RGTS07EYBGS</t>
  </si>
  <si>
    <t>RGTA06EMAES</t>
  </si>
  <si>
    <t>RGTS09EZAJS</t>
  </si>
  <si>
    <t>RGTS06EMAES</t>
  </si>
  <si>
    <t>RGTS09EZAGS</t>
  </si>
  <si>
    <t>RGTA09EZAJS</t>
  </si>
  <si>
    <t>RUUD</t>
  </si>
  <si>
    <t>RGRK12ERAJS</t>
  </si>
  <si>
    <t>http://www.build.com</t>
  </si>
  <si>
    <t>RGRS09EZAGS</t>
  </si>
  <si>
    <t>Comfort-Aire</t>
  </si>
  <si>
    <t>GLDH75-E3B</t>
  </si>
  <si>
    <t>http://www.sustainablesupply.com</t>
  </si>
  <si>
    <t xml:space="preserve">GLUA45-E3B </t>
  </si>
  <si>
    <t>GLDH120-E5B</t>
  </si>
  <si>
    <t>GLDH75-E4B</t>
  </si>
  <si>
    <t>GLDH45-E3B</t>
  </si>
  <si>
    <t>GLDH90-E4B</t>
  </si>
  <si>
    <t>GLUA60-E3B</t>
  </si>
  <si>
    <t>RGRK10EZAJS</t>
  </si>
  <si>
    <t>RGTS12ERAJS</t>
  </si>
  <si>
    <t>RGRS12ERAJS</t>
  </si>
  <si>
    <t>RGRT07EMAES</t>
  </si>
  <si>
    <t>RGRS06EMAES</t>
  </si>
  <si>
    <t>RGRS04EMAES</t>
  </si>
  <si>
    <t>Count</t>
  </si>
  <si>
    <t>Measure Case Costs 92 AFUE</t>
  </si>
  <si>
    <t>≥ 92% &amp; &lt; 95%</t>
  </si>
  <si>
    <t>WP Measure 3</t>
  </si>
  <si>
    <t>Population Weighting</t>
  </si>
  <si>
    <t>Percentage of total customer population</t>
  </si>
  <si>
    <t>CZ04</t>
  </si>
  <si>
    <t>CZ05</t>
  </si>
  <si>
    <t>CZ06</t>
  </si>
  <si>
    <t>CZ07</t>
  </si>
  <si>
    <t>CZ08</t>
  </si>
  <si>
    <t>CZ09</t>
  </si>
  <si>
    <t>CZ10</t>
  </si>
  <si>
    <t>CZ13</t>
  </si>
  <si>
    <t>CZ14</t>
  </si>
  <si>
    <t>CZ15</t>
  </si>
  <si>
    <t>CZ16</t>
  </si>
  <si>
    <t>CZ11</t>
  </si>
  <si>
    <t>CZ12</t>
  </si>
  <si>
    <t>Min</t>
  </si>
  <si>
    <t>Measure input</t>
  </si>
  <si>
    <t>max</t>
  </si>
  <si>
    <t>92% AFUE</t>
  </si>
  <si>
    <t>95% AFUE</t>
  </si>
  <si>
    <t>96% AFUE</t>
  </si>
  <si>
    <t>97% AFUE</t>
  </si>
  <si>
    <t>WP Measure 4</t>
  </si>
  <si>
    <t>Measure Case Costs 96 AFUE</t>
  </si>
  <si>
    <t>≥ 95% &amp; &lt; 96%</t>
  </si>
  <si>
    <t>≥ 96% &amp; &lt; 97%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</si>
</sst>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  <numFmt numFmtId="167" formatCode="0.000"/>
    <numFmt numFmtId="168" formatCode="0.0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5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" fillId="0" borderId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2" fillId="8" borderId="0" applyNumberFormat="0" applyBorder="0" applyAlignment="0" applyProtection="0"/>
    <xf numFmtId="0" fontId="23" fillId="25" borderId="4" applyNumberFormat="0" applyAlignment="0" applyProtection="0"/>
    <xf numFmtId="0" fontId="24" fillId="26" borderId="5" applyNumberFormat="0" applyAlignment="0" applyProtection="0"/>
    <xf numFmtId="0" fontId="25" fillId="0" borderId="0" applyNumberFormat="0" applyFill="0" applyBorder="0" applyAlignment="0" applyProtection="0"/>
    <xf numFmtId="0" fontId="26" fillId="9" borderId="0" applyNumberFormat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30" fillId="12" borderId="4" applyNumberFormat="0" applyAlignment="0" applyProtection="0"/>
    <xf numFmtId="0" fontId="31" fillId="0" borderId="9" applyNumberFormat="0" applyFill="0" applyAlignment="0" applyProtection="0"/>
    <xf numFmtId="0" fontId="32" fillId="27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28" borderId="10" applyNumberFormat="0" applyFont="0" applyAlignment="0" applyProtection="0"/>
    <xf numFmtId="0" fontId="33" fillId="25" borderId="11" applyNumberFormat="0" applyAlignment="0" applyProtection="0"/>
    <xf numFmtId="9" fontId="9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2" applyNumberFormat="0" applyFill="0" applyAlignment="0" applyProtection="0"/>
    <xf numFmtId="0" fontId="36" fillId="0" borderId="0" applyNumberFormat="0" applyFill="0" applyBorder="0" applyAlignment="0" applyProtection="0"/>
    <xf numFmtId="44" fontId="40" fillId="0" borderId="0" applyFont="0" applyFill="0" applyBorder="0" applyAlignment="0" applyProtection="0"/>
  </cellStyleXfs>
  <cellXfs count="115">
    <xf numFmtId="0" fontId="0" fillId="0" borderId="0" xfId="0"/>
    <xf numFmtId="164" fontId="9" fillId="0" borderId="0" xfId="0" applyNumberFormat="1" applyFont="1" applyFill="1" applyBorder="1" applyAlignment="1">
      <alignment horizontal="right"/>
    </xf>
    <xf numFmtId="0" fontId="10" fillId="0" borderId="0" xfId="1" applyAlignment="1" applyProtection="1"/>
    <xf numFmtId="164" fontId="9" fillId="0" borderId="0" xfId="0" applyNumberFormat="1" applyFont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0" fontId="12" fillId="0" borderId="0" xfId="0" applyFont="1" applyAlignment="1">
      <alignment horizontal="center" wrapText="1"/>
    </xf>
    <xf numFmtId="0" fontId="11" fillId="0" borderId="0" xfId="2" applyFont="1"/>
    <xf numFmtId="0" fontId="13" fillId="0" borderId="0" xfId="2" applyFont="1" applyAlignment="1">
      <alignment horizontal="center"/>
    </xf>
    <xf numFmtId="0" fontId="13" fillId="0" borderId="0" xfId="2" applyFont="1"/>
    <xf numFmtId="0" fontId="11" fillId="0" borderId="0" xfId="2" applyFont="1" applyAlignment="1">
      <alignment horizontal="center"/>
    </xf>
    <xf numFmtId="0" fontId="13" fillId="0" borderId="0" xfId="2" applyFont="1" applyFill="1"/>
    <xf numFmtId="166" fontId="14" fillId="2" borderId="1" xfId="3" applyNumberFormat="1" applyFont="1" applyFill="1" applyBorder="1" applyAlignment="1">
      <alignment horizontal="center" wrapText="1"/>
    </xf>
    <xf numFmtId="0" fontId="14" fillId="2" borderId="1" xfId="3" applyFont="1" applyFill="1" applyBorder="1" applyAlignment="1">
      <alignment horizontal="center" wrapText="1"/>
    </xf>
    <xf numFmtId="166" fontId="15" fillId="4" borderId="1" xfId="3" applyNumberFormat="1" applyFont="1" applyFill="1" applyBorder="1" applyAlignment="1">
      <alignment horizontal="center" vertical="top"/>
    </xf>
    <xf numFmtId="4" fontId="15" fillId="4" borderId="1" xfId="3" applyNumberFormat="1" applyFont="1" applyFill="1" applyBorder="1" applyAlignment="1">
      <alignment horizontal="center" vertical="top"/>
    </xf>
    <xf numFmtId="0" fontId="11" fillId="4" borderId="1" xfId="2" applyFont="1" applyFill="1" applyBorder="1" applyAlignment="1">
      <alignment horizontal="center"/>
    </xf>
    <xf numFmtId="0" fontId="11" fillId="4" borderId="1" xfId="4" applyFont="1" applyFill="1" applyBorder="1" applyAlignment="1">
      <alignment horizontal="left"/>
    </xf>
    <xf numFmtId="166" fontId="11" fillId="4" borderId="1" xfId="4" applyNumberFormat="1" applyFont="1" applyFill="1" applyBorder="1" applyAlignment="1">
      <alignment horizontal="right"/>
    </xf>
    <xf numFmtId="0" fontId="15" fillId="0" borderId="0" xfId="3" applyFont="1" applyFill="1" applyBorder="1" applyAlignment="1">
      <alignment horizontal="left" vertical="top"/>
    </xf>
    <xf numFmtId="0" fontId="13" fillId="0" borderId="0" xfId="2" applyFont="1" applyFill="1" applyBorder="1" applyAlignment="1">
      <alignment horizontal="left"/>
    </xf>
    <xf numFmtId="0" fontId="15" fillId="4" borderId="1" xfId="3" applyFont="1" applyFill="1" applyBorder="1" applyAlignment="1">
      <alignment horizontal="center" wrapText="1"/>
    </xf>
    <xf numFmtId="0" fontId="11" fillId="0" borderId="0" xfId="2" applyFont="1" applyFill="1"/>
    <xf numFmtId="1" fontId="11" fillId="4" borderId="1" xfId="2" applyNumberFormat="1" applyFont="1" applyFill="1" applyBorder="1" applyAlignment="1">
      <alignment horizontal="center"/>
    </xf>
    <xf numFmtId="0" fontId="11" fillId="4" borderId="1" xfId="2" applyFont="1" applyFill="1" applyBorder="1"/>
    <xf numFmtId="167" fontId="11" fillId="4" borderId="1" xfId="2" applyNumberFormat="1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left"/>
    </xf>
    <xf numFmtId="166" fontId="9" fillId="0" borderId="0" xfId="0" applyNumberFormat="1" applyFont="1" applyFill="1" applyBorder="1" applyAlignment="1">
      <alignment horizontal="right"/>
    </xf>
    <xf numFmtId="0" fontId="9" fillId="0" borderId="0" xfId="0" applyFont="1" applyFill="1"/>
    <xf numFmtId="168" fontId="9" fillId="0" borderId="0" xfId="0" applyNumberFormat="1" applyFont="1" applyFill="1"/>
    <xf numFmtId="168" fontId="9" fillId="0" borderId="0" xfId="0" applyNumberFormat="1" applyFont="1"/>
    <xf numFmtId="0" fontId="9" fillId="0" borderId="0" xfId="0" applyFont="1"/>
    <xf numFmtId="168" fontId="17" fillId="0" borderId="0" xfId="5" applyNumberFormat="1" applyFont="1" applyFill="1"/>
    <xf numFmtId="3" fontId="9" fillId="0" borderId="0" xfId="13" applyNumberFormat="1" applyFont="1" applyFill="1" applyBorder="1" applyAlignment="1">
      <alignment horizontal="right"/>
    </xf>
    <xf numFmtId="3" fontId="9" fillId="0" borderId="0" xfId="13" applyNumberFormat="1" applyFont="1" applyFill="1" applyAlignment="1">
      <alignment horizontal="right"/>
    </xf>
    <xf numFmtId="0" fontId="9" fillId="0" borderId="0" xfId="0" applyFont="1" applyAlignment="1">
      <alignment horizontal="center"/>
    </xf>
    <xf numFmtId="165" fontId="9" fillId="0" borderId="0" xfId="0" applyNumberFormat="1" applyFont="1"/>
    <xf numFmtId="0" fontId="10" fillId="0" borderId="0" xfId="1" applyFont="1" applyAlignment="1" applyProtection="1"/>
    <xf numFmtId="165" fontId="9" fillId="0" borderId="0" xfId="14" applyNumberFormat="1" applyFont="1" applyFill="1"/>
    <xf numFmtId="165" fontId="9" fillId="0" borderId="0" xfId="14" applyNumberFormat="1" applyFont="1"/>
    <xf numFmtId="0" fontId="17" fillId="0" borderId="0" xfId="5" applyFont="1" applyFill="1"/>
    <xf numFmtId="0" fontId="0" fillId="0" borderId="0" xfId="0" applyFont="1"/>
    <xf numFmtId="164" fontId="0" fillId="0" borderId="0" xfId="0" applyNumberFormat="1" applyFont="1" applyFill="1" applyAlignment="1">
      <alignment horizontal="left"/>
    </xf>
    <xf numFmtId="0" fontId="0" fillId="0" borderId="0" xfId="0" applyNumberFormat="1" applyFont="1" applyFill="1" applyAlignment="1">
      <alignment horizontal="center"/>
    </xf>
    <xf numFmtId="165" fontId="0" fillId="0" borderId="0" xfId="0" applyNumberFormat="1" applyFont="1"/>
    <xf numFmtId="164" fontId="0" fillId="0" borderId="0" xfId="0" applyNumberFormat="1" applyFont="1" applyFill="1" applyAlignment="1">
      <alignment horizontal="right"/>
    </xf>
    <xf numFmtId="166" fontId="0" fillId="0" borderId="0" xfId="0" applyNumberFormat="1" applyFont="1" applyFill="1" applyAlignment="1">
      <alignment horizontal="right"/>
    </xf>
    <xf numFmtId="168" fontId="0" fillId="0" borderId="0" xfId="0" applyNumberFormat="1" applyFont="1"/>
    <xf numFmtId="0" fontId="5" fillId="0" borderId="0" xfId="15" applyFill="1"/>
    <xf numFmtId="0" fontId="11" fillId="0" borderId="0" xfId="2" applyFont="1" applyFill="1" applyAlignment="1">
      <alignment horizontal="center"/>
    </xf>
    <xf numFmtId="0" fontId="5" fillId="0" borderId="0" xfId="15" applyFill="1" applyAlignment="1">
      <alignment horizontal="center"/>
    </xf>
    <xf numFmtId="0" fontId="13" fillId="0" borderId="0" xfId="15" applyFont="1" applyFill="1"/>
    <xf numFmtId="0" fontId="5" fillId="0" borderId="0" xfId="15"/>
    <xf numFmtId="0" fontId="13" fillId="3" borderId="1" xfId="15" applyFont="1" applyFill="1" applyBorder="1" applyAlignment="1">
      <alignment horizontal="center" wrapText="1"/>
    </xf>
    <xf numFmtId="0" fontId="15" fillId="4" borderId="1" xfId="3" applyFont="1" applyFill="1" applyBorder="1" applyAlignment="1">
      <alignment horizontal="left" wrapText="1"/>
    </xf>
    <xf numFmtId="166" fontId="15" fillId="6" borderId="1" xfId="3" applyNumberFormat="1" applyFont="1" applyFill="1" applyBorder="1" applyAlignment="1">
      <alignment horizontal="center" vertical="top"/>
    </xf>
    <xf numFmtId="166" fontId="11" fillId="0" borderId="0" xfId="2" applyNumberFormat="1" applyFont="1" applyFill="1"/>
    <xf numFmtId="166" fontId="5" fillId="0" borderId="0" xfId="15" applyNumberFormat="1"/>
    <xf numFmtId="166" fontId="11" fillId="4" borderId="1" xfId="2" applyNumberFormat="1" applyFont="1" applyFill="1" applyBorder="1" applyAlignment="1">
      <alignment horizontal="center"/>
    </xf>
    <xf numFmtId="167" fontId="19" fillId="5" borderId="1" xfId="15" applyNumberFormat="1" applyFont="1" applyFill="1" applyBorder="1"/>
    <xf numFmtId="166" fontId="11" fillId="4" borderId="0" xfId="4" applyNumberFormat="1" applyFont="1" applyFill="1" applyBorder="1" applyAlignment="1">
      <alignment horizontal="left"/>
    </xf>
    <xf numFmtId="168" fontId="18" fillId="29" borderId="1" xfId="15" applyNumberFormat="1" applyFont="1" applyFill="1" applyBorder="1"/>
    <xf numFmtId="0" fontId="37" fillId="0" borderId="13" xfId="15" applyFont="1" applyBorder="1" applyAlignment="1">
      <alignment horizontal="center" wrapText="1"/>
    </xf>
    <xf numFmtId="0" fontId="17" fillId="0" borderId="14" xfId="15" applyFont="1" applyBorder="1" applyAlignment="1">
      <alignment horizontal="center" wrapText="1"/>
    </xf>
    <xf numFmtId="0" fontId="17" fillId="0" borderId="15" xfId="15" applyFont="1" applyBorder="1" applyAlignment="1">
      <alignment horizontal="center" wrapText="1"/>
    </xf>
    <xf numFmtId="0" fontId="17" fillId="0" borderId="16" xfId="15" applyFont="1" applyBorder="1" applyAlignment="1">
      <alignment horizontal="center" wrapText="1"/>
    </xf>
    <xf numFmtId="8" fontId="38" fillId="0" borderId="16" xfId="15" applyNumberFormat="1" applyFont="1" applyBorder="1" applyAlignment="1">
      <alignment horizontal="center" wrapText="1"/>
    </xf>
    <xf numFmtId="6" fontId="17" fillId="0" borderId="16" xfId="15" applyNumberFormat="1" applyFont="1" applyBorder="1" applyAlignment="1">
      <alignment horizontal="center" wrapText="1"/>
    </xf>
    <xf numFmtId="0" fontId="37" fillId="0" borderId="15" xfId="15" applyFont="1" applyBorder="1" applyAlignment="1">
      <alignment horizontal="center" wrapText="1"/>
    </xf>
    <xf numFmtId="0" fontId="17" fillId="0" borderId="1" xfId="15" applyFont="1" applyFill="1" applyBorder="1" applyAlignment="1">
      <alignment horizontal="center" wrapText="1"/>
    </xf>
    <xf numFmtId="0" fontId="17" fillId="0" borderId="1" xfId="15" applyFont="1" applyBorder="1" applyAlignment="1">
      <alignment horizontal="center" wrapText="1"/>
    </xf>
    <xf numFmtId="8" fontId="17" fillId="0" borderId="1" xfId="15" applyNumberFormat="1" applyFont="1" applyBorder="1"/>
    <xf numFmtId="164" fontId="9" fillId="0" borderId="0" xfId="0" applyNumberFormat="1" applyFont="1" applyFill="1"/>
    <xf numFmtId="0" fontId="39" fillId="0" borderId="0" xfId="1" applyFont="1" applyAlignment="1" applyProtection="1"/>
    <xf numFmtId="8" fontId="9" fillId="0" borderId="0" xfId="0" applyNumberFormat="1" applyFont="1"/>
    <xf numFmtId="9" fontId="0" fillId="0" borderId="0" xfId="0" applyNumberFormat="1" applyFont="1"/>
    <xf numFmtId="0" fontId="9" fillId="0" borderId="1" xfId="0" applyFont="1" applyBorder="1"/>
    <xf numFmtId="2" fontId="9" fillId="0" borderId="1" xfId="0" applyNumberFormat="1" applyFont="1" applyBorder="1"/>
    <xf numFmtId="0" fontId="4" fillId="0" borderId="0" xfId="15" applyFont="1"/>
    <xf numFmtId="0" fontId="17" fillId="0" borderId="1" xfId="15" applyFont="1" applyBorder="1" applyAlignment="1">
      <alignment horizontal="center"/>
    </xf>
    <xf numFmtId="0" fontId="19" fillId="0" borderId="0" xfId="15" applyFont="1"/>
    <xf numFmtId="0" fontId="19" fillId="0" borderId="1" xfId="15" applyFont="1" applyBorder="1"/>
    <xf numFmtId="166" fontId="19" fillId="0" borderId="1" xfId="15" applyNumberFormat="1" applyFont="1" applyBorder="1"/>
    <xf numFmtId="0" fontId="0" fillId="0" borderId="0" xfId="0" applyFont="1" applyAlignment="1">
      <alignment horizontal="center"/>
    </xf>
    <xf numFmtId="0" fontId="9" fillId="0" borderId="0" xfId="0" applyFont="1" applyBorder="1"/>
    <xf numFmtId="2" fontId="9" fillId="0" borderId="0" xfId="0" applyNumberFormat="1" applyFont="1" applyBorder="1"/>
    <xf numFmtId="0" fontId="2" fillId="0" borderId="0" xfId="15" applyFont="1"/>
    <xf numFmtId="0" fontId="11" fillId="0" borderId="0" xfId="4" applyFont="1" applyFill="1" applyBorder="1" applyAlignment="1">
      <alignment horizontal="left"/>
    </xf>
    <xf numFmtId="166" fontId="11" fillId="0" borderId="0" xfId="4" applyNumberFormat="1" applyFont="1" applyFill="1" applyBorder="1" applyAlignment="1">
      <alignment horizontal="right"/>
    </xf>
    <xf numFmtId="0" fontId="5" fillId="0" borderId="0" xfId="15" applyFill="1" applyBorder="1"/>
    <xf numFmtId="166" fontId="14" fillId="0" borderId="0" xfId="3" applyNumberFormat="1" applyFont="1" applyFill="1" applyBorder="1" applyAlignment="1">
      <alignment horizontal="center" wrapText="1"/>
    </xf>
    <xf numFmtId="166" fontId="5" fillId="0" borderId="0" xfId="15" applyNumberFormat="1" applyFill="1" applyBorder="1"/>
    <xf numFmtId="0" fontId="3" fillId="0" borderId="0" xfId="15" applyFont="1" applyBorder="1"/>
    <xf numFmtId="0" fontId="5" fillId="0" borderId="0" xfId="15" applyBorder="1"/>
    <xf numFmtId="0" fontId="11" fillId="4" borderId="0" xfId="4" applyNumberFormat="1" applyFont="1" applyFill="1" applyBorder="1" applyAlignment="1">
      <alignment horizontal="right"/>
    </xf>
    <xf numFmtId="166" fontId="5" fillId="0" borderId="0" xfId="15" applyNumberFormat="1" applyBorder="1"/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165" fontId="17" fillId="0" borderId="1" xfId="14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166" fontId="41" fillId="0" borderId="0" xfId="4" applyNumberFormat="1" applyFont="1" applyFill="1" applyBorder="1" applyAlignment="1">
      <alignment horizontal="right"/>
    </xf>
    <xf numFmtId="166" fontId="13" fillId="4" borderId="17" xfId="4" applyNumberFormat="1" applyFont="1" applyFill="1" applyBorder="1" applyAlignment="1">
      <alignment horizontal="center"/>
    </xf>
    <xf numFmtId="166" fontId="13" fillId="4" borderId="18" xfId="4" applyNumberFormat="1" applyFont="1" applyFill="1" applyBorder="1" applyAlignment="1">
      <alignment horizontal="center"/>
    </xf>
    <xf numFmtId="0" fontId="13" fillId="4" borderId="19" xfId="4" applyFont="1" applyFill="1" applyBorder="1" applyAlignment="1">
      <alignment horizontal="left"/>
    </xf>
    <xf numFmtId="166" fontId="13" fillId="4" borderId="19" xfId="4" applyNumberFormat="1" applyFont="1" applyFill="1" applyBorder="1" applyAlignment="1">
      <alignment horizontal="right"/>
    </xf>
    <xf numFmtId="0" fontId="11" fillId="0" borderId="1" xfId="4" applyFont="1" applyFill="1" applyBorder="1" applyAlignment="1">
      <alignment horizontal="left"/>
    </xf>
    <xf numFmtId="0" fontId="42" fillId="0" borderId="1" xfId="1953" applyNumberFormat="1" applyFont="1" applyFill="1" applyBorder="1" applyAlignment="1">
      <alignment horizontal="right"/>
    </xf>
    <xf numFmtId="166" fontId="42" fillId="0" borderId="1" xfId="4" applyNumberFormat="1" applyFont="1" applyFill="1" applyBorder="1" applyAlignment="1">
      <alignment horizontal="right"/>
    </xf>
    <xf numFmtId="0" fontId="1" fillId="0" borderId="0" xfId="15" applyFont="1"/>
    <xf numFmtId="2" fontId="1" fillId="0" borderId="1" xfId="15" applyNumberFormat="1" applyFont="1" applyBorder="1"/>
    <xf numFmtId="2" fontId="43" fillId="0" borderId="1" xfId="4" applyNumberFormat="1" applyFont="1" applyFill="1" applyBorder="1" applyAlignment="1">
      <alignment horizontal="right"/>
    </xf>
    <xf numFmtId="0" fontId="43" fillId="0" borderId="1" xfId="4" applyFont="1" applyFill="1" applyBorder="1" applyAlignment="1">
      <alignment horizontal="right"/>
    </xf>
    <xf numFmtId="8" fontId="5" fillId="0" borderId="0" xfId="15" applyNumberFormat="1"/>
    <xf numFmtId="0" fontId="5" fillId="0" borderId="0" xfId="15" applyBorder="1" applyAlignment="1">
      <alignment horizontal="center"/>
    </xf>
    <xf numFmtId="0" fontId="11" fillId="4" borderId="2" xfId="2" applyFont="1" applyFill="1" applyBorder="1" applyAlignment="1">
      <alignment horizontal="center"/>
    </xf>
    <xf numFmtId="0" fontId="11" fillId="4" borderId="3" xfId="2" applyFont="1" applyFill="1" applyBorder="1" applyAlignment="1">
      <alignment horizontal="center"/>
    </xf>
  </cellXfs>
  <cellStyles count="1954">
    <cellStyle name="20% - Accent1 2" xfId="16"/>
    <cellStyle name="20% - Accent2 2" xfId="17"/>
    <cellStyle name="20% - Accent3 2" xfId="18"/>
    <cellStyle name="20% - Accent4 2" xfId="19"/>
    <cellStyle name="20% - Accent5 2" xfId="20"/>
    <cellStyle name="20% - Accent6 2" xfId="21"/>
    <cellStyle name="40% - Accent1 2" xfId="22"/>
    <cellStyle name="40% - Accent2 2" xfId="23"/>
    <cellStyle name="40% - Accent3 2" xfId="24"/>
    <cellStyle name="40% - Accent4 2" xfId="25"/>
    <cellStyle name="40% - Accent5 2" xfId="26"/>
    <cellStyle name="40% - Accent6 2" xfId="27"/>
    <cellStyle name="60% - Accent1 2" xfId="28"/>
    <cellStyle name="60% - Accent2 2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Bad 2" xfId="40"/>
    <cellStyle name="Calculation 2" xfId="41"/>
    <cellStyle name="Check Cell 2" xfId="42"/>
    <cellStyle name="Comma" xfId="13" builtinId="3"/>
    <cellStyle name="Comma 2" xfId="6"/>
    <cellStyle name="Comma 2 2" xfId="10"/>
    <cellStyle name="Currency" xfId="1953" builtinId="4"/>
    <cellStyle name="Currency 2" xfId="7"/>
    <cellStyle name="Currency 2 2" xfId="11"/>
    <cellStyle name="Explanatory Text 2" xfId="43"/>
    <cellStyle name="Good 2" xfId="44"/>
    <cellStyle name="Heading 1 2" xfId="45"/>
    <cellStyle name="Heading 2 2" xfId="46"/>
    <cellStyle name="Heading 3 2" xfId="47"/>
    <cellStyle name="Heading 4 2" xfId="48"/>
    <cellStyle name="Hyperlink" xfId="1" builtinId="8"/>
    <cellStyle name="Input 2" xfId="49"/>
    <cellStyle name="Linked Cell 2" xfId="50"/>
    <cellStyle name="Neutral 2" xfId="51"/>
    <cellStyle name="Normal" xfId="0" builtinId="0"/>
    <cellStyle name="Normal 2" xfId="4"/>
    <cellStyle name="Normal 2 10" xfId="52"/>
    <cellStyle name="Normal 2 10 10" xfId="53"/>
    <cellStyle name="Normal 2 10 11" xfId="54"/>
    <cellStyle name="Normal 2 10 12" xfId="55"/>
    <cellStyle name="Normal 2 10 13" xfId="56"/>
    <cellStyle name="Normal 2 10 14" xfId="57"/>
    <cellStyle name="Normal 2 10 15" xfId="58"/>
    <cellStyle name="Normal 2 10 16" xfId="59"/>
    <cellStyle name="Normal 2 10 17" xfId="60"/>
    <cellStyle name="Normal 2 10 18" xfId="61"/>
    <cellStyle name="Normal 2 10 19" xfId="62"/>
    <cellStyle name="Normal 2 10 2" xfId="63"/>
    <cellStyle name="Normal 2 10 20" xfId="64"/>
    <cellStyle name="Normal 2 10 21" xfId="65"/>
    <cellStyle name="Normal 2 10 22" xfId="66"/>
    <cellStyle name="Normal 2 10 23" xfId="67"/>
    <cellStyle name="Normal 2 10 3" xfId="68"/>
    <cellStyle name="Normal 2 10 4" xfId="69"/>
    <cellStyle name="Normal 2 10 5" xfId="70"/>
    <cellStyle name="Normal 2 10 6" xfId="71"/>
    <cellStyle name="Normal 2 10 7" xfId="72"/>
    <cellStyle name="Normal 2 10 8" xfId="73"/>
    <cellStyle name="Normal 2 10 9" xfId="74"/>
    <cellStyle name="Normal 2 11" xfId="75"/>
    <cellStyle name="Normal 2 11 10" xfId="76"/>
    <cellStyle name="Normal 2 11 11" xfId="77"/>
    <cellStyle name="Normal 2 11 12" xfId="78"/>
    <cellStyle name="Normal 2 11 13" xfId="79"/>
    <cellStyle name="Normal 2 11 14" xfId="80"/>
    <cellStyle name="Normal 2 11 15" xfId="81"/>
    <cellStyle name="Normal 2 11 16" xfId="82"/>
    <cellStyle name="Normal 2 11 17" xfId="83"/>
    <cellStyle name="Normal 2 11 18" xfId="84"/>
    <cellStyle name="Normal 2 11 19" xfId="85"/>
    <cellStyle name="Normal 2 11 2" xfId="86"/>
    <cellStyle name="Normal 2 11 20" xfId="87"/>
    <cellStyle name="Normal 2 11 21" xfId="88"/>
    <cellStyle name="Normal 2 11 22" xfId="89"/>
    <cellStyle name="Normal 2 11 23" xfId="90"/>
    <cellStyle name="Normal 2 11 3" xfId="91"/>
    <cellStyle name="Normal 2 11 4" xfId="92"/>
    <cellStyle name="Normal 2 11 5" xfId="93"/>
    <cellStyle name="Normal 2 11 6" xfId="94"/>
    <cellStyle name="Normal 2 11 7" xfId="95"/>
    <cellStyle name="Normal 2 11 8" xfId="96"/>
    <cellStyle name="Normal 2 11 9" xfId="97"/>
    <cellStyle name="Normal 2 12" xfId="98"/>
    <cellStyle name="Normal 2 12 10" xfId="99"/>
    <cellStyle name="Normal 2 12 11" xfId="100"/>
    <cellStyle name="Normal 2 12 12" xfId="101"/>
    <cellStyle name="Normal 2 12 13" xfId="102"/>
    <cellStyle name="Normal 2 12 14" xfId="103"/>
    <cellStyle name="Normal 2 12 15" xfId="104"/>
    <cellStyle name="Normal 2 12 16" xfId="105"/>
    <cellStyle name="Normal 2 12 17" xfId="106"/>
    <cellStyle name="Normal 2 12 18" xfId="107"/>
    <cellStyle name="Normal 2 12 19" xfId="108"/>
    <cellStyle name="Normal 2 12 2" xfId="109"/>
    <cellStyle name="Normal 2 12 20" xfId="110"/>
    <cellStyle name="Normal 2 12 21" xfId="111"/>
    <cellStyle name="Normal 2 12 22" xfId="112"/>
    <cellStyle name="Normal 2 12 23" xfId="113"/>
    <cellStyle name="Normal 2 12 3" xfId="114"/>
    <cellStyle name="Normal 2 12 4" xfId="115"/>
    <cellStyle name="Normal 2 12 5" xfId="116"/>
    <cellStyle name="Normal 2 12 6" xfId="117"/>
    <cellStyle name="Normal 2 12 7" xfId="118"/>
    <cellStyle name="Normal 2 12 8" xfId="119"/>
    <cellStyle name="Normal 2 12 9" xfId="120"/>
    <cellStyle name="Normal 2 13" xfId="121"/>
    <cellStyle name="Normal 2 13 10" xfId="122"/>
    <cellStyle name="Normal 2 13 11" xfId="123"/>
    <cellStyle name="Normal 2 13 12" xfId="124"/>
    <cellStyle name="Normal 2 13 13" xfId="125"/>
    <cellStyle name="Normal 2 13 14" xfId="126"/>
    <cellStyle name="Normal 2 13 15" xfId="127"/>
    <cellStyle name="Normal 2 13 16" xfId="128"/>
    <cellStyle name="Normal 2 13 17" xfId="129"/>
    <cellStyle name="Normal 2 13 18" xfId="130"/>
    <cellStyle name="Normal 2 13 19" xfId="131"/>
    <cellStyle name="Normal 2 13 2" xfId="132"/>
    <cellStyle name="Normal 2 13 20" xfId="133"/>
    <cellStyle name="Normal 2 13 21" xfId="134"/>
    <cellStyle name="Normal 2 13 22" xfId="135"/>
    <cellStyle name="Normal 2 13 23" xfId="136"/>
    <cellStyle name="Normal 2 13 3" xfId="137"/>
    <cellStyle name="Normal 2 13 4" xfId="138"/>
    <cellStyle name="Normal 2 13 5" xfId="139"/>
    <cellStyle name="Normal 2 13 6" xfId="140"/>
    <cellStyle name="Normal 2 13 7" xfId="141"/>
    <cellStyle name="Normal 2 13 8" xfId="142"/>
    <cellStyle name="Normal 2 13 9" xfId="143"/>
    <cellStyle name="Normal 2 14" xfId="144"/>
    <cellStyle name="Normal 2 14 10" xfId="145"/>
    <cellStyle name="Normal 2 14 11" xfId="146"/>
    <cellStyle name="Normal 2 14 12" xfId="147"/>
    <cellStyle name="Normal 2 14 13" xfId="148"/>
    <cellStyle name="Normal 2 14 14" xfId="149"/>
    <cellStyle name="Normal 2 14 15" xfId="150"/>
    <cellStyle name="Normal 2 14 16" xfId="151"/>
    <cellStyle name="Normal 2 14 17" xfId="152"/>
    <cellStyle name="Normal 2 14 18" xfId="153"/>
    <cellStyle name="Normal 2 14 19" xfId="154"/>
    <cellStyle name="Normal 2 14 2" xfId="155"/>
    <cellStyle name="Normal 2 14 20" xfId="156"/>
    <cellStyle name="Normal 2 14 21" xfId="157"/>
    <cellStyle name="Normal 2 14 22" xfId="158"/>
    <cellStyle name="Normal 2 14 23" xfId="159"/>
    <cellStyle name="Normal 2 14 3" xfId="160"/>
    <cellStyle name="Normal 2 14 4" xfId="161"/>
    <cellStyle name="Normal 2 14 5" xfId="162"/>
    <cellStyle name="Normal 2 14 6" xfId="163"/>
    <cellStyle name="Normal 2 14 7" xfId="164"/>
    <cellStyle name="Normal 2 14 8" xfId="165"/>
    <cellStyle name="Normal 2 14 9" xfId="166"/>
    <cellStyle name="Normal 2 15" xfId="167"/>
    <cellStyle name="Normal 2 15 10" xfId="168"/>
    <cellStyle name="Normal 2 15 11" xfId="169"/>
    <cellStyle name="Normal 2 15 12" xfId="170"/>
    <cellStyle name="Normal 2 15 13" xfId="171"/>
    <cellStyle name="Normal 2 15 14" xfId="172"/>
    <cellStyle name="Normal 2 15 15" xfId="173"/>
    <cellStyle name="Normal 2 15 16" xfId="174"/>
    <cellStyle name="Normal 2 15 17" xfId="175"/>
    <cellStyle name="Normal 2 15 18" xfId="176"/>
    <cellStyle name="Normal 2 15 19" xfId="177"/>
    <cellStyle name="Normal 2 15 2" xfId="178"/>
    <cellStyle name="Normal 2 15 20" xfId="179"/>
    <cellStyle name="Normal 2 15 21" xfId="180"/>
    <cellStyle name="Normal 2 15 22" xfId="181"/>
    <cellStyle name="Normal 2 15 23" xfId="182"/>
    <cellStyle name="Normal 2 15 3" xfId="183"/>
    <cellStyle name="Normal 2 15 4" xfId="184"/>
    <cellStyle name="Normal 2 15 5" xfId="185"/>
    <cellStyle name="Normal 2 15 6" xfId="186"/>
    <cellStyle name="Normal 2 15 7" xfId="187"/>
    <cellStyle name="Normal 2 15 8" xfId="188"/>
    <cellStyle name="Normal 2 15 9" xfId="189"/>
    <cellStyle name="Normal 2 16" xfId="190"/>
    <cellStyle name="Normal 2 16 10" xfId="191"/>
    <cellStyle name="Normal 2 16 11" xfId="192"/>
    <cellStyle name="Normal 2 16 12" xfId="193"/>
    <cellStyle name="Normal 2 16 13" xfId="194"/>
    <cellStyle name="Normal 2 16 14" xfId="195"/>
    <cellStyle name="Normal 2 16 15" xfId="196"/>
    <cellStyle name="Normal 2 16 16" xfId="197"/>
    <cellStyle name="Normal 2 16 17" xfId="198"/>
    <cellStyle name="Normal 2 16 18" xfId="199"/>
    <cellStyle name="Normal 2 16 19" xfId="200"/>
    <cellStyle name="Normal 2 16 2" xfId="201"/>
    <cellStyle name="Normal 2 16 20" xfId="202"/>
    <cellStyle name="Normal 2 16 21" xfId="203"/>
    <cellStyle name="Normal 2 16 22" xfId="204"/>
    <cellStyle name="Normal 2 16 23" xfId="205"/>
    <cellStyle name="Normal 2 16 3" xfId="206"/>
    <cellStyle name="Normal 2 16 4" xfId="207"/>
    <cellStyle name="Normal 2 16 5" xfId="208"/>
    <cellStyle name="Normal 2 16 6" xfId="209"/>
    <cellStyle name="Normal 2 16 7" xfId="210"/>
    <cellStyle name="Normal 2 16 8" xfId="211"/>
    <cellStyle name="Normal 2 16 9" xfId="212"/>
    <cellStyle name="Normal 2 17" xfId="213"/>
    <cellStyle name="Normal 2 17 10" xfId="214"/>
    <cellStyle name="Normal 2 17 11" xfId="215"/>
    <cellStyle name="Normal 2 17 12" xfId="216"/>
    <cellStyle name="Normal 2 17 13" xfId="217"/>
    <cellStyle name="Normal 2 17 14" xfId="218"/>
    <cellStyle name="Normal 2 17 15" xfId="219"/>
    <cellStyle name="Normal 2 17 16" xfId="220"/>
    <cellStyle name="Normal 2 17 17" xfId="221"/>
    <cellStyle name="Normal 2 17 18" xfId="222"/>
    <cellStyle name="Normal 2 17 19" xfId="223"/>
    <cellStyle name="Normal 2 17 2" xfId="224"/>
    <cellStyle name="Normal 2 17 20" xfId="225"/>
    <cellStyle name="Normal 2 17 21" xfId="226"/>
    <cellStyle name="Normal 2 17 22" xfId="227"/>
    <cellStyle name="Normal 2 17 23" xfId="228"/>
    <cellStyle name="Normal 2 17 3" xfId="229"/>
    <cellStyle name="Normal 2 17 4" xfId="230"/>
    <cellStyle name="Normal 2 17 5" xfId="231"/>
    <cellStyle name="Normal 2 17 6" xfId="232"/>
    <cellStyle name="Normal 2 17 7" xfId="233"/>
    <cellStyle name="Normal 2 17 8" xfId="234"/>
    <cellStyle name="Normal 2 17 9" xfId="235"/>
    <cellStyle name="Normal 2 18" xfId="236"/>
    <cellStyle name="Normal 2 18 10" xfId="237"/>
    <cellStyle name="Normal 2 18 11" xfId="238"/>
    <cellStyle name="Normal 2 18 12" xfId="239"/>
    <cellStyle name="Normal 2 18 13" xfId="240"/>
    <cellStyle name="Normal 2 18 14" xfId="241"/>
    <cellStyle name="Normal 2 18 15" xfId="242"/>
    <cellStyle name="Normal 2 18 16" xfId="243"/>
    <cellStyle name="Normal 2 18 17" xfId="244"/>
    <cellStyle name="Normal 2 18 18" xfId="245"/>
    <cellStyle name="Normal 2 18 19" xfId="246"/>
    <cellStyle name="Normal 2 18 2" xfId="247"/>
    <cellStyle name="Normal 2 18 20" xfId="248"/>
    <cellStyle name="Normal 2 18 21" xfId="249"/>
    <cellStyle name="Normal 2 18 22" xfId="250"/>
    <cellStyle name="Normal 2 18 23" xfId="251"/>
    <cellStyle name="Normal 2 18 3" xfId="252"/>
    <cellStyle name="Normal 2 18 4" xfId="253"/>
    <cellStyle name="Normal 2 18 5" xfId="254"/>
    <cellStyle name="Normal 2 18 6" xfId="255"/>
    <cellStyle name="Normal 2 18 7" xfId="256"/>
    <cellStyle name="Normal 2 18 8" xfId="257"/>
    <cellStyle name="Normal 2 18 9" xfId="258"/>
    <cellStyle name="Normal 2 19" xfId="259"/>
    <cellStyle name="Normal 2 19 10" xfId="260"/>
    <cellStyle name="Normal 2 19 11" xfId="261"/>
    <cellStyle name="Normal 2 19 12" xfId="262"/>
    <cellStyle name="Normal 2 19 13" xfId="263"/>
    <cellStyle name="Normal 2 19 14" xfId="264"/>
    <cellStyle name="Normal 2 19 15" xfId="265"/>
    <cellStyle name="Normal 2 19 16" xfId="266"/>
    <cellStyle name="Normal 2 19 17" xfId="267"/>
    <cellStyle name="Normal 2 19 18" xfId="268"/>
    <cellStyle name="Normal 2 19 19" xfId="269"/>
    <cellStyle name="Normal 2 19 2" xfId="270"/>
    <cellStyle name="Normal 2 19 20" xfId="271"/>
    <cellStyle name="Normal 2 19 21" xfId="272"/>
    <cellStyle name="Normal 2 19 22" xfId="273"/>
    <cellStyle name="Normal 2 19 23" xfId="274"/>
    <cellStyle name="Normal 2 19 3" xfId="275"/>
    <cellStyle name="Normal 2 19 4" xfId="276"/>
    <cellStyle name="Normal 2 19 5" xfId="277"/>
    <cellStyle name="Normal 2 19 6" xfId="278"/>
    <cellStyle name="Normal 2 19 7" xfId="279"/>
    <cellStyle name="Normal 2 19 8" xfId="280"/>
    <cellStyle name="Normal 2 19 9" xfId="281"/>
    <cellStyle name="Normal 2 2" xfId="282"/>
    <cellStyle name="Normal 2 20" xfId="283"/>
    <cellStyle name="Normal 2 20 10" xfId="284"/>
    <cellStyle name="Normal 2 20 11" xfId="285"/>
    <cellStyle name="Normal 2 20 12" xfId="286"/>
    <cellStyle name="Normal 2 20 13" xfId="287"/>
    <cellStyle name="Normal 2 20 14" xfId="288"/>
    <cellStyle name="Normal 2 20 15" xfId="289"/>
    <cellStyle name="Normal 2 20 16" xfId="290"/>
    <cellStyle name="Normal 2 20 17" xfId="291"/>
    <cellStyle name="Normal 2 20 18" xfId="292"/>
    <cellStyle name="Normal 2 20 19" xfId="293"/>
    <cellStyle name="Normal 2 20 2" xfId="294"/>
    <cellStyle name="Normal 2 20 20" xfId="295"/>
    <cellStyle name="Normal 2 20 21" xfId="296"/>
    <cellStyle name="Normal 2 20 22" xfId="297"/>
    <cellStyle name="Normal 2 20 23" xfId="298"/>
    <cellStyle name="Normal 2 20 3" xfId="299"/>
    <cellStyle name="Normal 2 20 4" xfId="300"/>
    <cellStyle name="Normal 2 20 5" xfId="301"/>
    <cellStyle name="Normal 2 20 6" xfId="302"/>
    <cellStyle name="Normal 2 20 7" xfId="303"/>
    <cellStyle name="Normal 2 20 8" xfId="304"/>
    <cellStyle name="Normal 2 20 9" xfId="305"/>
    <cellStyle name="Normal 2 21" xfId="306"/>
    <cellStyle name="Normal 2 21 10" xfId="307"/>
    <cellStyle name="Normal 2 21 11" xfId="308"/>
    <cellStyle name="Normal 2 21 12" xfId="309"/>
    <cellStyle name="Normal 2 21 13" xfId="310"/>
    <cellStyle name="Normal 2 21 14" xfId="311"/>
    <cellStyle name="Normal 2 21 15" xfId="312"/>
    <cellStyle name="Normal 2 21 16" xfId="313"/>
    <cellStyle name="Normal 2 21 17" xfId="314"/>
    <cellStyle name="Normal 2 21 18" xfId="315"/>
    <cellStyle name="Normal 2 21 19" xfId="316"/>
    <cellStyle name="Normal 2 21 2" xfId="317"/>
    <cellStyle name="Normal 2 21 20" xfId="318"/>
    <cellStyle name="Normal 2 21 21" xfId="319"/>
    <cellStyle name="Normal 2 21 22" xfId="320"/>
    <cellStyle name="Normal 2 21 23" xfId="321"/>
    <cellStyle name="Normal 2 21 3" xfId="322"/>
    <cellStyle name="Normal 2 21 4" xfId="323"/>
    <cellStyle name="Normal 2 21 5" xfId="324"/>
    <cellStyle name="Normal 2 21 6" xfId="325"/>
    <cellStyle name="Normal 2 21 7" xfId="326"/>
    <cellStyle name="Normal 2 21 8" xfId="327"/>
    <cellStyle name="Normal 2 21 9" xfId="328"/>
    <cellStyle name="Normal 2 22" xfId="329"/>
    <cellStyle name="Normal 2 22 10" xfId="330"/>
    <cellStyle name="Normal 2 22 11" xfId="331"/>
    <cellStyle name="Normal 2 22 12" xfId="332"/>
    <cellStyle name="Normal 2 22 13" xfId="333"/>
    <cellStyle name="Normal 2 22 14" xfId="334"/>
    <cellStyle name="Normal 2 22 15" xfId="335"/>
    <cellStyle name="Normal 2 22 16" xfId="336"/>
    <cellStyle name="Normal 2 22 17" xfId="337"/>
    <cellStyle name="Normal 2 22 18" xfId="338"/>
    <cellStyle name="Normal 2 22 19" xfId="339"/>
    <cellStyle name="Normal 2 22 2" xfId="340"/>
    <cellStyle name="Normal 2 22 20" xfId="341"/>
    <cellStyle name="Normal 2 22 21" xfId="342"/>
    <cellStyle name="Normal 2 22 22" xfId="343"/>
    <cellStyle name="Normal 2 22 23" xfId="344"/>
    <cellStyle name="Normal 2 22 3" xfId="345"/>
    <cellStyle name="Normal 2 22 4" xfId="346"/>
    <cellStyle name="Normal 2 22 5" xfId="347"/>
    <cellStyle name="Normal 2 22 6" xfId="348"/>
    <cellStyle name="Normal 2 22 7" xfId="349"/>
    <cellStyle name="Normal 2 22 8" xfId="350"/>
    <cellStyle name="Normal 2 22 9" xfId="351"/>
    <cellStyle name="Normal 2 23" xfId="352"/>
    <cellStyle name="Normal 2 23 10" xfId="353"/>
    <cellStyle name="Normal 2 23 11" xfId="354"/>
    <cellStyle name="Normal 2 23 12" xfId="355"/>
    <cellStyle name="Normal 2 23 13" xfId="356"/>
    <cellStyle name="Normal 2 23 14" xfId="357"/>
    <cellStyle name="Normal 2 23 15" xfId="358"/>
    <cellStyle name="Normal 2 23 16" xfId="359"/>
    <cellStyle name="Normal 2 23 17" xfId="360"/>
    <cellStyle name="Normal 2 23 18" xfId="361"/>
    <cellStyle name="Normal 2 23 19" xfId="362"/>
    <cellStyle name="Normal 2 23 2" xfId="363"/>
    <cellStyle name="Normal 2 23 20" xfId="364"/>
    <cellStyle name="Normal 2 23 21" xfId="365"/>
    <cellStyle name="Normal 2 23 22" xfId="366"/>
    <cellStyle name="Normal 2 23 23" xfId="367"/>
    <cellStyle name="Normal 2 23 3" xfId="368"/>
    <cellStyle name="Normal 2 23 4" xfId="369"/>
    <cellStyle name="Normal 2 23 5" xfId="370"/>
    <cellStyle name="Normal 2 23 6" xfId="371"/>
    <cellStyle name="Normal 2 23 7" xfId="372"/>
    <cellStyle name="Normal 2 23 8" xfId="373"/>
    <cellStyle name="Normal 2 23 9" xfId="374"/>
    <cellStyle name="Normal 2 24" xfId="375"/>
    <cellStyle name="Normal 2 24 10" xfId="376"/>
    <cellStyle name="Normal 2 24 11" xfId="377"/>
    <cellStyle name="Normal 2 24 12" xfId="378"/>
    <cellStyle name="Normal 2 24 13" xfId="379"/>
    <cellStyle name="Normal 2 24 14" xfId="380"/>
    <cellStyle name="Normal 2 24 15" xfId="381"/>
    <cellStyle name="Normal 2 24 16" xfId="382"/>
    <cellStyle name="Normal 2 24 17" xfId="383"/>
    <cellStyle name="Normal 2 24 18" xfId="384"/>
    <cellStyle name="Normal 2 24 19" xfId="385"/>
    <cellStyle name="Normal 2 24 2" xfId="386"/>
    <cellStyle name="Normal 2 24 20" xfId="387"/>
    <cellStyle name="Normal 2 24 21" xfId="388"/>
    <cellStyle name="Normal 2 24 22" xfId="389"/>
    <cellStyle name="Normal 2 24 23" xfId="390"/>
    <cellStyle name="Normal 2 24 3" xfId="391"/>
    <cellStyle name="Normal 2 24 4" xfId="392"/>
    <cellStyle name="Normal 2 24 5" xfId="393"/>
    <cellStyle name="Normal 2 24 6" xfId="394"/>
    <cellStyle name="Normal 2 24 7" xfId="395"/>
    <cellStyle name="Normal 2 24 8" xfId="396"/>
    <cellStyle name="Normal 2 24 9" xfId="397"/>
    <cellStyle name="Normal 2 25" xfId="398"/>
    <cellStyle name="Normal 2 25 10" xfId="399"/>
    <cellStyle name="Normal 2 25 11" xfId="400"/>
    <cellStyle name="Normal 2 25 12" xfId="401"/>
    <cellStyle name="Normal 2 25 13" xfId="402"/>
    <cellStyle name="Normal 2 25 14" xfId="403"/>
    <cellStyle name="Normal 2 25 15" xfId="404"/>
    <cellStyle name="Normal 2 25 16" xfId="405"/>
    <cellStyle name="Normal 2 25 17" xfId="406"/>
    <cellStyle name="Normal 2 25 18" xfId="407"/>
    <cellStyle name="Normal 2 25 19" xfId="408"/>
    <cellStyle name="Normal 2 25 2" xfId="409"/>
    <cellStyle name="Normal 2 25 20" xfId="410"/>
    <cellStyle name="Normal 2 25 21" xfId="411"/>
    <cellStyle name="Normal 2 25 22" xfId="412"/>
    <cellStyle name="Normal 2 25 23" xfId="413"/>
    <cellStyle name="Normal 2 25 3" xfId="414"/>
    <cellStyle name="Normal 2 25 4" xfId="415"/>
    <cellStyle name="Normal 2 25 5" xfId="416"/>
    <cellStyle name="Normal 2 25 6" xfId="417"/>
    <cellStyle name="Normal 2 25 7" xfId="418"/>
    <cellStyle name="Normal 2 25 8" xfId="419"/>
    <cellStyle name="Normal 2 25 9" xfId="420"/>
    <cellStyle name="Normal 2 26" xfId="421"/>
    <cellStyle name="Normal 2 26 10" xfId="422"/>
    <cellStyle name="Normal 2 26 11" xfId="423"/>
    <cellStyle name="Normal 2 26 12" xfId="424"/>
    <cellStyle name="Normal 2 26 13" xfId="425"/>
    <cellStyle name="Normal 2 26 14" xfId="426"/>
    <cellStyle name="Normal 2 26 15" xfId="427"/>
    <cellStyle name="Normal 2 26 16" xfId="428"/>
    <cellStyle name="Normal 2 26 17" xfId="429"/>
    <cellStyle name="Normal 2 26 18" xfId="430"/>
    <cellStyle name="Normal 2 26 19" xfId="431"/>
    <cellStyle name="Normal 2 26 2" xfId="432"/>
    <cellStyle name="Normal 2 26 20" xfId="433"/>
    <cellStyle name="Normal 2 26 21" xfId="434"/>
    <cellStyle name="Normal 2 26 22" xfId="435"/>
    <cellStyle name="Normal 2 26 23" xfId="436"/>
    <cellStyle name="Normal 2 26 3" xfId="437"/>
    <cellStyle name="Normal 2 26 4" xfId="438"/>
    <cellStyle name="Normal 2 26 5" xfId="439"/>
    <cellStyle name="Normal 2 26 6" xfId="440"/>
    <cellStyle name="Normal 2 26 7" xfId="441"/>
    <cellStyle name="Normal 2 26 8" xfId="442"/>
    <cellStyle name="Normal 2 26 9" xfId="443"/>
    <cellStyle name="Normal 2 27" xfId="444"/>
    <cellStyle name="Normal 2 27 10" xfId="445"/>
    <cellStyle name="Normal 2 27 11" xfId="446"/>
    <cellStyle name="Normal 2 27 12" xfId="447"/>
    <cellStyle name="Normal 2 27 13" xfId="448"/>
    <cellStyle name="Normal 2 27 14" xfId="449"/>
    <cellStyle name="Normal 2 27 15" xfId="450"/>
    <cellStyle name="Normal 2 27 16" xfId="451"/>
    <cellStyle name="Normal 2 27 17" xfId="452"/>
    <cellStyle name="Normal 2 27 18" xfId="453"/>
    <cellStyle name="Normal 2 27 19" xfId="454"/>
    <cellStyle name="Normal 2 27 2" xfId="455"/>
    <cellStyle name="Normal 2 27 20" xfId="456"/>
    <cellStyle name="Normal 2 27 21" xfId="457"/>
    <cellStyle name="Normal 2 27 22" xfId="458"/>
    <cellStyle name="Normal 2 27 23" xfId="459"/>
    <cellStyle name="Normal 2 27 3" xfId="460"/>
    <cellStyle name="Normal 2 27 4" xfId="461"/>
    <cellStyle name="Normal 2 27 5" xfId="462"/>
    <cellStyle name="Normal 2 27 6" xfId="463"/>
    <cellStyle name="Normal 2 27 7" xfId="464"/>
    <cellStyle name="Normal 2 27 8" xfId="465"/>
    <cellStyle name="Normal 2 27 9" xfId="466"/>
    <cellStyle name="Normal 2 28" xfId="467"/>
    <cellStyle name="Normal 2 28 10" xfId="468"/>
    <cellStyle name="Normal 2 28 11" xfId="469"/>
    <cellStyle name="Normal 2 28 12" xfId="470"/>
    <cellStyle name="Normal 2 28 13" xfId="471"/>
    <cellStyle name="Normal 2 28 14" xfId="472"/>
    <cellStyle name="Normal 2 28 15" xfId="473"/>
    <cellStyle name="Normal 2 28 16" xfId="474"/>
    <cellStyle name="Normal 2 28 17" xfId="475"/>
    <cellStyle name="Normal 2 28 18" xfId="476"/>
    <cellStyle name="Normal 2 28 19" xfId="477"/>
    <cellStyle name="Normal 2 28 2" xfId="478"/>
    <cellStyle name="Normal 2 28 20" xfId="479"/>
    <cellStyle name="Normal 2 28 21" xfId="480"/>
    <cellStyle name="Normal 2 28 22" xfId="481"/>
    <cellStyle name="Normal 2 28 23" xfId="482"/>
    <cellStyle name="Normal 2 28 3" xfId="483"/>
    <cellStyle name="Normal 2 28 4" xfId="484"/>
    <cellStyle name="Normal 2 28 5" xfId="485"/>
    <cellStyle name="Normal 2 28 6" xfId="486"/>
    <cellStyle name="Normal 2 28 7" xfId="487"/>
    <cellStyle name="Normal 2 28 8" xfId="488"/>
    <cellStyle name="Normal 2 28 9" xfId="489"/>
    <cellStyle name="Normal 2 29" xfId="490"/>
    <cellStyle name="Normal 2 29 10" xfId="491"/>
    <cellStyle name="Normal 2 29 11" xfId="492"/>
    <cellStyle name="Normal 2 29 12" xfId="493"/>
    <cellStyle name="Normal 2 29 13" xfId="494"/>
    <cellStyle name="Normal 2 29 14" xfId="495"/>
    <cellStyle name="Normal 2 29 15" xfId="496"/>
    <cellStyle name="Normal 2 29 16" xfId="497"/>
    <cellStyle name="Normal 2 29 17" xfId="498"/>
    <cellStyle name="Normal 2 29 18" xfId="499"/>
    <cellStyle name="Normal 2 29 19" xfId="500"/>
    <cellStyle name="Normal 2 29 2" xfId="501"/>
    <cellStyle name="Normal 2 29 20" xfId="502"/>
    <cellStyle name="Normal 2 29 21" xfId="503"/>
    <cellStyle name="Normal 2 29 22" xfId="504"/>
    <cellStyle name="Normal 2 29 23" xfId="505"/>
    <cellStyle name="Normal 2 29 3" xfId="506"/>
    <cellStyle name="Normal 2 29 4" xfId="507"/>
    <cellStyle name="Normal 2 29 5" xfId="508"/>
    <cellStyle name="Normal 2 29 6" xfId="509"/>
    <cellStyle name="Normal 2 29 7" xfId="510"/>
    <cellStyle name="Normal 2 29 8" xfId="511"/>
    <cellStyle name="Normal 2 29 9" xfId="512"/>
    <cellStyle name="Normal 2 3" xfId="513"/>
    <cellStyle name="Normal 2 30" xfId="514"/>
    <cellStyle name="Normal 2 30 10" xfId="515"/>
    <cellStyle name="Normal 2 30 11" xfId="516"/>
    <cellStyle name="Normal 2 30 12" xfId="517"/>
    <cellStyle name="Normal 2 30 13" xfId="518"/>
    <cellStyle name="Normal 2 30 14" xfId="519"/>
    <cellStyle name="Normal 2 30 15" xfId="520"/>
    <cellStyle name="Normal 2 30 16" xfId="521"/>
    <cellStyle name="Normal 2 30 17" xfId="522"/>
    <cellStyle name="Normal 2 30 18" xfId="523"/>
    <cellStyle name="Normal 2 30 19" xfId="524"/>
    <cellStyle name="Normal 2 30 2" xfId="525"/>
    <cellStyle name="Normal 2 30 20" xfId="526"/>
    <cellStyle name="Normal 2 30 21" xfId="527"/>
    <cellStyle name="Normal 2 30 22" xfId="528"/>
    <cellStyle name="Normal 2 30 23" xfId="529"/>
    <cellStyle name="Normal 2 30 3" xfId="530"/>
    <cellStyle name="Normal 2 30 4" xfId="531"/>
    <cellStyle name="Normal 2 30 5" xfId="532"/>
    <cellStyle name="Normal 2 30 6" xfId="533"/>
    <cellStyle name="Normal 2 30 7" xfId="534"/>
    <cellStyle name="Normal 2 30 8" xfId="535"/>
    <cellStyle name="Normal 2 30 9" xfId="536"/>
    <cellStyle name="Normal 2 31" xfId="537"/>
    <cellStyle name="Normal 2 31 10" xfId="538"/>
    <cellStyle name="Normal 2 31 11" xfId="539"/>
    <cellStyle name="Normal 2 31 12" xfId="540"/>
    <cellStyle name="Normal 2 31 13" xfId="541"/>
    <cellStyle name="Normal 2 31 14" xfId="542"/>
    <cellStyle name="Normal 2 31 15" xfId="543"/>
    <cellStyle name="Normal 2 31 16" xfId="544"/>
    <cellStyle name="Normal 2 31 17" xfId="545"/>
    <cellStyle name="Normal 2 31 18" xfId="546"/>
    <cellStyle name="Normal 2 31 19" xfId="547"/>
    <cellStyle name="Normal 2 31 2" xfId="548"/>
    <cellStyle name="Normal 2 31 20" xfId="549"/>
    <cellStyle name="Normal 2 31 21" xfId="550"/>
    <cellStyle name="Normal 2 31 22" xfId="551"/>
    <cellStyle name="Normal 2 31 23" xfId="552"/>
    <cellStyle name="Normal 2 31 3" xfId="553"/>
    <cellStyle name="Normal 2 31 4" xfId="554"/>
    <cellStyle name="Normal 2 31 5" xfId="555"/>
    <cellStyle name="Normal 2 31 6" xfId="556"/>
    <cellStyle name="Normal 2 31 7" xfId="557"/>
    <cellStyle name="Normal 2 31 8" xfId="558"/>
    <cellStyle name="Normal 2 31 9" xfId="559"/>
    <cellStyle name="Normal 2 32" xfId="560"/>
    <cellStyle name="Normal 2 32 10" xfId="561"/>
    <cellStyle name="Normal 2 32 11" xfId="562"/>
    <cellStyle name="Normal 2 32 12" xfId="563"/>
    <cellStyle name="Normal 2 32 13" xfId="564"/>
    <cellStyle name="Normal 2 32 14" xfId="565"/>
    <cellStyle name="Normal 2 32 15" xfId="566"/>
    <cellStyle name="Normal 2 32 16" xfId="567"/>
    <cellStyle name="Normal 2 32 17" xfId="568"/>
    <cellStyle name="Normal 2 32 18" xfId="569"/>
    <cellStyle name="Normal 2 32 19" xfId="570"/>
    <cellStyle name="Normal 2 32 2" xfId="571"/>
    <cellStyle name="Normal 2 32 20" xfId="572"/>
    <cellStyle name="Normal 2 32 21" xfId="573"/>
    <cellStyle name="Normal 2 32 22" xfId="574"/>
    <cellStyle name="Normal 2 32 23" xfId="575"/>
    <cellStyle name="Normal 2 32 3" xfId="576"/>
    <cellStyle name="Normal 2 32 4" xfId="577"/>
    <cellStyle name="Normal 2 32 5" xfId="578"/>
    <cellStyle name="Normal 2 32 6" xfId="579"/>
    <cellStyle name="Normal 2 32 7" xfId="580"/>
    <cellStyle name="Normal 2 32 8" xfId="581"/>
    <cellStyle name="Normal 2 32 9" xfId="582"/>
    <cellStyle name="Normal 2 33" xfId="583"/>
    <cellStyle name="Normal 2 33 10" xfId="584"/>
    <cellStyle name="Normal 2 33 11" xfId="585"/>
    <cellStyle name="Normal 2 33 12" xfId="586"/>
    <cellStyle name="Normal 2 33 13" xfId="587"/>
    <cellStyle name="Normal 2 33 14" xfId="588"/>
    <cellStyle name="Normal 2 33 15" xfId="589"/>
    <cellStyle name="Normal 2 33 16" xfId="590"/>
    <cellStyle name="Normal 2 33 17" xfId="591"/>
    <cellStyle name="Normal 2 33 18" xfId="592"/>
    <cellStyle name="Normal 2 33 19" xfId="593"/>
    <cellStyle name="Normal 2 33 2" xfId="594"/>
    <cellStyle name="Normal 2 33 20" xfId="595"/>
    <cellStyle name="Normal 2 33 21" xfId="596"/>
    <cellStyle name="Normal 2 33 22" xfId="597"/>
    <cellStyle name="Normal 2 33 23" xfId="598"/>
    <cellStyle name="Normal 2 33 3" xfId="599"/>
    <cellStyle name="Normal 2 33 4" xfId="600"/>
    <cellStyle name="Normal 2 33 5" xfId="601"/>
    <cellStyle name="Normal 2 33 6" xfId="602"/>
    <cellStyle name="Normal 2 33 7" xfId="603"/>
    <cellStyle name="Normal 2 33 8" xfId="604"/>
    <cellStyle name="Normal 2 33 9" xfId="605"/>
    <cellStyle name="Normal 2 34" xfId="606"/>
    <cellStyle name="Normal 2 34 10" xfId="607"/>
    <cellStyle name="Normal 2 34 11" xfId="608"/>
    <cellStyle name="Normal 2 34 12" xfId="609"/>
    <cellStyle name="Normal 2 34 13" xfId="610"/>
    <cellStyle name="Normal 2 34 14" xfId="611"/>
    <cellStyle name="Normal 2 34 15" xfId="612"/>
    <cellStyle name="Normal 2 34 16" xfId="613"/>
    <cellStyle name="Normal 2 34 17" xfId="614"/>
    <cellStyle name="Normal 2 34 18" xfId="615"/>
    <cellStyle name="Normal 2 34 19" xfId="616"/>
    <cellStyle name="Normal 2 34 2" xfId="617"/>
    <cellStyle name="Normal 2 34 20" xfId="618"/>
    <cellStyle name="Normal 2 34 21" xfId="619"/>
    <cellStyle name="Normal 2 34 22" xfId="620"/>
    <cellStyle name="Normal 2 34 23" xfId="621"/>
    <cellStyle name="Normal 2 34 3" xfId="622"/>
    <cellStyle name="Normal 2 34 4" xfId="623"/>
    <cellStyle name="Normal 2 34 5" xfId="624"/>
    <cellStyle name="Normal 2 34 6" xfId="625"/>
    <cellStyle name="Normal 2 34 7" xfId="626"/>
    <cellStyle name="Normal 2 34 8" xfId="627"/>
    <cellStyle name="Normal 2 34 9" xfId="628"/>
    <cellStyle name="Normal 2 35" xfId="629"/>
    <cellStyle name="Normal 2 35 10" xfId="630"/>
    <cellStyle name="Normal 2 35 11" xfId="631"/>
    <cellStyle name="Normal 2 35 12" xfId="632"/>
    <cellStyle name="Normal 2 35 13" xfId="633"/>
    <cellStyle name="Normal 2 35 14" xfId="634"/>
    <cellStyle name="Normal 2 35 15" xfId="635"/>
    <cellStyle name="Normal 2 35 16" xfId="636"/>
    <cellStyle name="Normal 2 35 17" xfId="637"/>
    <cellStyle name="Normal 2 35 18" xfId="638"/>
    <cellStyle name="Normal 2 35 19" xfId="639"/>
    <cellStyle name="Normal 2 35 2" xfId="640"/>
    <cellStyle name="Normal 2 35 20" xfId="641"/>
    <cellStyle name="Normal 2 35 21" xfId="642"/>
    <cellStyle name="Normal 2 35 22" xfId="643"/>
    <cellStyle name="Normal 2 35 23" xfId="644"/>
    <cellStyle name="Normal 2 35 3" xfId="645"/>
    <cellStyle name="Normal 2 35 4" xfId="646"/>
    <cellStyle name="Normal 2 35 5" xfId="647"/>
    <cellStyle name="Normal 2 35 6" xfId="648"/>
    <cellStyle name="Normal 2 35 7" xfId="649"/>
    <cellStyle name="Normal 2 35 8" xfId="650"/>
    <cellStyle name="Normal 2 35 9" xfId="651"/>
    <cellStyle name="Normal 2 36" xfId="652"/>
    <cellStyle name="Normal 2 36 10" xfId="653"/>
    <cellStyle name="Normal 2 36 11" xfId="654"/>
    <cellStyle name="Normal 2 36 12" xfId="655"/>
    <cellStyle name="Normal 2 36 13" xfId="656"/>
    <cellStyle name="Normal 2 36 14" xfId="657"/>
    <cellStyle name="Normal 2 36 15" xfId="658"/>
    <cellStyle name="Normal 2 36 16" xfId="659"/>
    <cellStyle name="Normal 2 36 17" xfId="660"/>
    <cellStyle name="Normal 2 36 18" xfId="661"/>
    <cellStyle name="Normal 2 36 19" xfId="662"/>
    <cellStyle name="Normal 2 36 2" xfId="663"/>
    <cellStyle name="Normal 2 36 20" xfId="664"/>
    <cellStyle name="Normal 2 36 21" xfId="665"/>
    <cellStyle name="Normal 2 36 22" xfId="666"/>
    <cellStyle name="Normal 2 36 23" xfId="667"/>
    <cellStyle name="Normal 2 36 3" xfId="668"/>
    <cellStyle name="Normal 2 36 4" xfId="669"/>
    <cellStyle name="Normal 2 36 5" xfId="670"/>
    <cellStyle name="Normal 2 36 6" xfId="671"/>
    <cellStyle name="Normal 2 36 7" xfId="672"/>
    <cellStyle name="Normal 2 36 8" xfId="673"/>
    <cellStyle name="Normal 2 36 9" xfId="674"/>
    <cellStyle name="Normal 2 37" xfId="675"/>
    <cellStyle name="Normal 2 37 10" xfId="676"/>
    <cellStyle name="Normal 2 37 11" xfId="677"/>
    <cellStyle name="Normal 2 37 12" xfId="678"/>
    <cellStyle name="Normal 2 37 13" xfId="679"/>
    <cellStyle name="Normal 2 37 14" xfId="680"/>
    <cellStyle name="Normal 2 37 15" xfId="681"/>
    <cellStyle name="Normal 2 37 16" xfId="682"/>
    <cellStyle name="Normal 2 37 17" xfId="683"/>
    <cellStyle name="Normal 2 37 18" xfId="684"/>
    <cellStyle name="Normal 2 37 19" xfId="685"/>
    <cellStyle name="Normal 2 37 2" xfId="686"/>
    <cellStyle name="Normal 2 37 20" xfId="687"/>
    <cellStyle name="Normal 2 37 21" xfId="688"/>
    <cellStyle name="Normal 2 37 22" xfId="689"/>
    <cellStyle name="Normal 2 37 23" xfId="690"/>
    <cellStyle name="Normal 2 37 3" xfId="691"/>
    <cellStyle name="Normal 2 37 4" xfId="692"/>
    <cellStyle name="Normal 2 37 5" xfId="693"/>
    <cellStyle name="Normal 2 37 6" xfId="694"/>
    <cellStyle name="Normal 2 37 7" xfId="695"/>
    <cellStyle name="Normal 2 37 8" xfId="696"/>
    <cellStyle name="Normal 2 37 9" xfId="697"/>
    <cellStyle name="Normal 2 38" xfId="698"/>
    <cellStyle name="Normal 2 38 10" xfId="699"/>
    <cellStyle name="Normal 2 38 11" xfId="700"/>
    <cellStyle name="Normal 2 38 12" xfId="701"/>
    <cellStyle name="Normal 2 38 13" xfId="702"/>
    <cellStyle name="Normal 2 38 14" xfId="703"/>
    <cellStyle name="Normal 2 38 15" xfId="704"/>
    <cellStyle name="Normal 2 38 16" xfId="705"/>
    <cellStyle name="Normal 2 38 17" xfId="706"/>
    <cellStyle name="Normal 2 38 18" xfId="707"/>
    <cellStyle name="Normal 2 38 19" xfId="708"/>
    <cellStyle name="Normal 2 38 2" xfId="709"/>
    <cellStyle name="Normal 2 38 20" xfId="710"/>
    <cellStyle name="Normal 2 38 21" xfId="711"/>
    <cellStyle name="Normal 2 38 22" xfId="712"/>
    <cellStyle name="Normal 2 38 23" xfId="713"/>
    <cellStyle name="Normal 2 38 3" xfId="714"/>
    <cellStyle name="Normal 2 38 4" xfId="715"/>
    <cellStyle name="Normal 2 38 5" xfId="716"/>
    <cellStyle name="Normal 2 38 6" xfId="717"/>
    <cellStyle name="Normal 2 38 7" xfId="718"/>
    <cellStyle name="Normal 2 38 8" xfId="719"/>
    <cellStyle name="Normal 2 38 9" xfId="720"/>
    <cellStyle name="Normal 2 39" xfId="721"/>
    <cellStyle name="Normal 2 39 10" xfId="722"/>
    <cellStyle name="Normal 2 39 11" xfId="723"/>
    <cellStyle name="Normal 2 39 12" xfId="724"/>
    <cellStyle name="Normal 2 39 13" xfId="725"/>
    <cellStyle name="Normal 2 39 14" xfId="726"/>
    <cellStyle name="Normal 2 39 15" xfId="727"/>
    <cellStyle name="Normal 2 39 16" xfId="728"/>
    <cellStyle name="Normal 2 39 17" xfId="729"/>
    <cellStyle name="Normal 2 39 18" xfId="730"/>
    <cellStyle name="Normal 2 39 19" xfId="731"/>
    <cellStyle name="Normal 2 39 2" xfId="732"/>
    <cellStyle name="Normal 2 39 20" xfId="733"/>
    <cellStyle name="Normal 2 39 21" xfId="734"/>
    <cellStyle name="Normal 2 39 22" xfId="735"/>
    <cellStyle name="Normal 2 39 23" xfId="736"/>
    <cellStyle name="Normal 2 39 3" xfId="737"/>
    <cellStyle name="Normal 2 39 4" xfId="738"/>
    <cellStyle name="Normal 2 39 5" xfId="739"/>
    <cellStyle name="Normal 2 39 6" xfId="740"/>
    <cellStyle name="Normal 2 39 7" xfId="741"/>
    <cellStyle name="Normal 2 39 8" xfId="742"/>
    <cellStyle name="Normal 2 39 9" xfId="743"/>
    <cellStyle name="Normal 2 4" xfId="744"/>
    <cellStyle name="Normal 2 40" xfId="745"/>
    <cellStyle name="Normal 2 41" xfId="746"/>
    <cellStyle name="Normal 2 42" xfId="747"/>
    <cellStyle name="Normal 2 43" xfId="748"/>
    <cellStyle name="Normal 2 44" xfId="749"/>
    <cellStyle name="Normal 2 45" xfId="750"/>
    <cellStyle name="Normal 2 46" xfId="751"/>
    <cellStyle name="Normal 2 47" xfId="752"/>
    <cellStyle name="Normal 2 48" xfId="753"/>
    <cellStyle name="Normal 2 49" xfId="754"/>
    <cellStyle name="Normal 2 5" xfId="755"/>
    <cellStyle name="Normal 2 5 10" xfId="756"/>
    <cellStyle name="Normal 2 5 11" xfId="757"/>
    <cellStyle name="Normal 2 5 12" xfId="758"/>
    <cellStyle name="Normal 2 5 13" xfId="759"/>
    <cellStyle name="Normal 2 5 14" xfId="760"/>
    <cellStyle name="Normal 2 5 15" xfId="761"/>
    <cellStyle name="Normal 2 5 16" xfId="762"/>
    <cellStyle name="Normal 2 5 17" xfId="763"/>
    <cellStyle name="Normal 2 5 18" xfId="764"/>
    <cellStyle name="Normal 2 5 19" xfId="765"/>
    <cellStyle name="Normal 2 5 2" xfId="766"/>
    <cellStyle name="Normal 2 5 2 10" xfId="767"/>
    <cellStyle name="Normal 2 5 2 11" xfId="768"/>
    <cellStyle name="Normal 2 5 2 12" xfId="769"/>
    <cellStyle name="Normal 2 5 2 13" xfId="770"/>
    <cellStyle name="Normal 2 5 2 14" xfId="771"/>
    <cellStyle name="Normal 2 5 2 15" xfId="772"/>
    <cellStyle name="Normal 2 5 2 16" xfId="773"/>
    <cellStyle name="Normal 2 5 2 17" xfId="774"/>
    <cellStyle name="Normal 2 5 2 18" xfId="775"/>
    <cellStyle name="Normal 2 5 2 19" xfId="776"/>
    <cellStyle name="Normal 2 5 2 2" xfId="777"/>
    <cellStyle name="Normal 2 5 2 2 10" xfId="778"/>
    <cellStyle name="Normal 2 5 2 2 11" xfId="779"/>
    <cellStyle name="Normal 2 5 2 2 12" xfId="780"/>
    <cellStyle name="Normal 2 5 2 2 13" xfId="781"/>
    <cellStyle name="Normal 2 5 2 2 14" xfId="782"/>
    <cellStyle name="Normal 2 5 2 2 15" xfId="783"/>
    <cellStyle name="Normal 2 5 2 2 16" xfId="784"/>
    <cellStyle name="Normal 2 5 2 2 17" xfId="785"/>
    <cellStyle name="Normal 2 5 2 2 18" xfId="786"/>
    <cellStyle name="Normal 2 5 2 2 19" xfId="787"/>
    <cellStyle name="Normal 2 5 2 2 2" xfId="788"/>
    <cellStyle name="Normal 2 5 2 2 20" xfId="789"/>
    <cellStyle name="Normal 2 5 2 2 21" xfId="790"/>
    <cellStyle name="Normal 2 5 2 2 22" xfId="791"/>
    <cellStyle name="Normal 2 5 2 2 23" xfId="792"/>
    <cellStyle name="Normal 2 5 2 2 24" xfId="793"/>
    <cellStyle name="Normal 2 5 2 2 25" xfId="794"/>
    <cellStyle name="Normal 2 5 2 2 26" xfId="795"/>
    <cellStyle name="Normal 2 5 2 2 27" xfId="796"/>
    <cellStyle name="Normal 2 5 2 2 28" xfId="797"/>
    <cellStyle name="Normal 2 5 2 2 29" xfId="798"/>
    <cellStyle name="Normal 2 5 2 2 3" xfId="799"/>
    <cellStyle name="Normal 2 5 2 2 30" xfId="800"/>
    <cellStyle name="Normal 2 5 2 2 31" xfId="801"/>
    <cellStyle name="Normal 2 5 2 2 32" xfId="802"/>
    <cellStyle name="Normal 2 5 2 2 33" xfId="803"/>
    <cellStyle name="Normal 2 5 2 2 34" xfId="804"/>
    <cellStyle name="Normal 2 5 2 2 35" xfId="805"/>
    <cellStyle name="Normal 2 5 2 2 36" xfId="806"/>
    <cellStyle name="Normal 2 5 2 2 37" xfId="807"/>
    <cellStyle name="Normal 2 5 2 2 38" xfId="808"/>
    <cellStyle name="Normal 2 5 2 2 39" xfId="809"/>
    <cellStyle name="Normal 2 5 2 2 4" xfId="810"/>
    <cellStyle name="Normal 2 5 2 2 40" xfId="811"/>
    <cellStyle name="Normal 2 5 2 2 41" xfId="812"/>
    <cellStyle name="Normal 2 5 2 2 42" xfId="813"/>
    <cellStyle name="Normal 2 5 2 2 43" xfId="814"/>
    <cellStyle name="Normal 2 5 2 2 44" xfId="815"/>
    <cellStyle name="Normal 2 5 2 2 45" xfId="816"/>
    <cellStyle name="Normal 2 5 2 2 46" xfId="817"/>
    <cellStyle name="Normal 2 5 2 2 47" xfId="818"/>
    <cellStyle name="Normal 2 5 2 2 48" xfId="819"/>
    <cellStyle name="Normal 2 5 2 2 49" xfId="820"/>
    <cellStyle name="Normal 2 5 2 2 5" xfId="821"/>
    <cellStyle name="Normal 2 5 2 2 50" xfId="822"/>
    <cellStyle name="Normal 2 5 2 2 51" xfId="823"/>
    <cellStyle name="Normal 2 5 2 2 52" xfId="824"/>
    <cellStyle name="Normal 2 5 2 2 53" xfId="825"/>
    <cellStyle name="Normal 2 5 2 2 54" xfId="826"/>
    <cellStyle name="Normal 2 5 2 2 55" xfId="827"/>
    <cellStyle name="Normal 2 5 2 2 6" xfId="828"/>
    <cellStyle name="Normal 2 5 2 2 7" xfId="829"/>
    <cellStyle name="Normal 2 5 2 2 8" xfId="830"/>
    <cellStyle name="Normal 2 5 2 2 9" xfId="831"/>
    <cellStyle name="Normal 2 5 2 20" xfId="832"/>
    <cellStyle name="Normal 2 5 2 21" xfId="833"/>
    <cellStyle name="Normal 2 5 2 22" xfId="834"/>
    <cellStyle name="Normal 2 5 2 23" xfId="835"/>
    <cellStyle name="Normal 2 5 2 24" xfId="836"/>
    <cellStyle name="Normal 2 5 2 25" xfId="837"/>
    <cellStyle name="Normal 2 5 2 26" xfId="838"/>
    <cellStyle name="Normal 2 5 2 27" xfId="839"/>
    <cellStyle name="Normal 2 5 2 28" xfId="840"/>
    <cellStyle name="Normal 2 5 2 29" xfId="841"/>
    <cellStyle name="Normal 2 5 2 3" xfId="842"/>
    <cellStyle name="Normal 2 5 2 30" xfId="843"/>
    <cellStyle name="Normal 2 5 2 31" xfId="844"/>
    <cellStyle name="Normal 2 5 2 32" xfId="845"/>
    <cellStyle name="Normal 2 5 2 33" xfId="846"/>
    <cellStyle name="Normal 2 5 2 4" xfId="847"/>
    <cellStyle name="Normal 2 5 2 5" xfId="848"/>
    <cellStyle name="Normal 2 5 2 6" xfId="849"/>
    <cellStyle name="Normal 2 5 2 7" xfId="850"/>
    <cellStyle name="Normal 2 5 2 8" xfId="851"/>
    <cellStyle name="Normal 2 5 2 9" xfId="852"/>
    <cellStyle name="Normal 2 5 20" xfId="853"/>
    <cellStyle name="Normal 2 5 21" xfId="854"/>
    <cellStyle name="Normal 2 5 22" xfId="855"/>
    <cellStyle name="Normal 2 5 23" xfId="856"/>
    <cellStyle name="Normal 2 5 24" xfId="857"/>
    <cellStyle name="Normal 2 5 25" xfId="858"/>
    <cellStyle name="Normal 2 5 26" xfId="859"/>
    <cellStyle name="Normal 2 5 27" xfId="860"/>
    <cellStyle name="Normal 2 5 28" xfId="861"/>
    <cellStyle name="Normal 2 5 29" xfId="862"/>
    <cellStyle name="Normal 2 5 3" xfId="863"/>
    <cellStyle name="Normal 2 5 30" xfId="864"/>
    <cellStyle name="Normal 2 5 31" xfId="865"/>
    <cellStyle name="Normal 2 5 32" xfId="866"/>
    <cellStyle name="Normal 2 5 33" xfId="867"/>
    <cellStyle name="Normal 2 5 34" xfId="868"/>
    <cellStyle name="Normal 2 5 35" xfId="869"/>
    <cellStyle name="Normal 2 5 36" xfId="870"/>
    <cellStyle name="Normal 2 5 37" xfId="871"/>
    <cellStyle name="Normal 2 5 38" xfId="872"/>
    <cellStyle name="Normal 2 5 39" xfId="873"/>
    <cellStyle name="Normal 2 5 4" xfId="874"/>
    <cellStyle name="Normal 2 5 40" xfId="875"/>
    <cellStyle name="Normal 2 5 41" xfId="876"/>
    <cellStyle name="Normal 2 5 42" xfId="877"/>
    <cellStyle name="Normal 2 5 43" xfId="878"/>
    <cellStyle name="Normal 2 5 44" xfId="879"/>
    <cellStyle name="Normal 2 5 45" xfId="880"/>
    <cellStyle name="Normal 2 5 46" xfId="881"/>
    <cellStyle name="Normal 2 5 47" xfId="882"/>
    <cellStyle name="Normal 2 5 48" xfId="883"/>
    <cellStyle name="Normal 2 5 49" xfId="884"/>
    <cellStyle name="Normal 2 5 5" xfId="885"/>
    <cellStyle name="Normal 2 5 50" xfId="886"/>
    <cellStyle name="Normal 2 5 51" xfId="887"/>
    <cellStyle name="Normal 2 5 52" xfId="888"/>
    <cellStyle name="Normal 2 5 53" xfId="889"/>
    <cellStyle name="Normal 2 5 54" xfId="890"/>
    <cellStyle name="Normal 2 5 55" xfId="891"/>
    <cellStyle name="Normal 2 5 56" xfId="892"/>
    <cellStyle name="Normal 2 5 57" xfId="893"/>
    <cellStyle name="Normal 2 5 58" xfId="894"/>
    <cellStyle name="Normal 2 5 59" xfId="895"/>
    <cellStyle name="Normal 2 5 6" xfId="896"/>
    <cellStyle name="Normal 2 5 60" xfId="897"/>
    <cellStyle name="Normal 2 5 61" xfId="898"/>
    <cellStyle name="Normal 2 5 62" xfId="899"/>
    <cellStyle name="Normal 2 5 63" xfId="900"/>
    <cellStyle name="Normal 2 5 64" xfId="901"/>
    <cellStyle name="Normal 2 5 65" xfId="902"/>
    <cellStyle name="Normal 2 5 66" xfId="903"/>
    <cellStyle name="Normal 2 5 67" xfId="904"/>
    <cellStyle name="Normal 2 5 68" xfId="905"/>
    <cellStyle name="Normal 2 5 69" xfId="906"/>
    <cellStyle name="Normal 2 5 7" xfId="907"/>
    <cellStyle name="Normal 2 5 70" xfId="908"/>
    <cellStyle name="Normal 2 5 71" xfId="909"/>
    <cellStyle name="Normal 2 5 72" xfId="910"/>
    <cellStyle name="Normal 2 5 73" xfId="911"/>
    <cellStyle name="Normal 2 5 74" xfId="912"/>
    <cellStyle name="Normal 2 5 75" xfId="913"/>
    <cellStyle name="Normal 2 5 76" xfId="914"/>
    <cellStyle name="Normal 2 5 77" xfId="915"/>
    <cellStyle name="Normal 2 5 78" xfId="916"/>
    <cellStyle name="Normal 2 5 79" xfId="917"/>
    <cellStyle name="Normal 2 5 8" xfId="918"/>
    <cellStyle name="Normal 2 5 80" xfId="919"/>
    <cellStyle name="Normal 2 5 81" xfId="920"/>
    <cellStyle name="Normal 2 5 82" xfId="921"/>
    <cellStyle name="Normal 2 5 83" xfId="922"/>
    <cellStyle name="Normal 2 5 84" xfId="923"/>
    <cellStyle name="Normal 2 5 85" xfId="924"/>
    <cellStyle name="Normal 2 5 86" xfId="925"/>
    <cellStyle name="Normal 2 5 87" xfId="926"/>
    <cellStyle name="Normal 2 5 9" xfId="927"/>
    <cellStyle name="Normal 2 5_DEER 032008 Cost Summary Delivery - Rev 4 (2)" xfId="928"/>
    <cellStyle name="Normal 2 50" xfId="929"/>
    <cellStyle name="Normal 2 51" xfId="930"/>
    <cellStyle name="Normal 2 52" xfId="931"/>
    <cellStyle name="Normal 2 53" xfId="932"/>
    <cellStyle name="Normal 2 54" xfId="933"/>
    <cellStyle name="Normal 2 55" xfId="934"/>
    <cellStyle name="Normal 2 56" xfId="935"/>
    <cellStyle name="Normal 2 57" xfId="936"/>
    <cellStyle name="Normal 2 58" xfId="937"/>
    <cellStyle name="Normal 2 59" xfId="938"/>
    <cellStyle name="Normal 2 6" xfId="939"/>
    <cellStyle name="Normal 2 60" xfId="940"/>
    <cellStyle name="Normal 2 61" xfId="941"/>
    <cellStyle name="Normal 2 62" xfId="942"/>
    <cellStyle name="Normal 2 63" xfId="943"/>
    <cellStyle name="Normal 2 64" xfId="944"/>
    <cellStyle name="Normal 2 65" xfId="945"/>
    <cellStyle name="Normal 2 66" xfId="946"/>
    <cellStyle name="Normal 2 67" xfId="947"/>
    <cellStyle name="Normal 2 68" xfId="948"/>
    <cellStyle name="Normal 2 69" xfId="949"/>
    <cellStyle name="Normal 2 7" xfId="950"/>
    <cellStyle name="Normal 2 70" xfId="951"/>
    <cellStyle name="Normal 2 71" xfId="952"/>
    <cellStyle name="Normal 2 72" xfId="953"/>
    <cellStyle name="Normal 2 73" xfId="954"/>
    <cellStyle name="Normal 2 74" xfId="955"/>
    <cellStyle name="Normal 2 75" xfId="956"/>
    <cellStyle name="Normal 2 76" xfId="957"/>
    <cellStyle name="Normal 2 77" xfId="958"/>
    <cellStyle name="Normal 2 78" xfId="959"/>
    <cellStyle name="Normal 2 79" xfId="960"/>
    <cellStyle name="Normal 2 8" xfId="961"/>
    <cellStyle name="Normal 2 8 10" xfId="962"/>
    <cellStyle name="Normal 2 8 11" xfId="963"/>
    <cellStyle name="Normal 2 8 12" xfId="964"/>
    <cellStyle name="Normal 2 8 13" xfId="965"/>
    <cellStyle name="Normal 2 8 14" xfId="966"/>
    <cellStyle name="Normal 2 8 15" xfId="967"/>
    <cellStyle name="Normal 2 8 16" xfId="968"/>
    <cellStyle name="Normal 2 8 17" xfId="969"/>
    <cellStyle name="Normal 2 8 18" xfId="970"/>
    <cellStyle name="Normal 2 8 19" xfId="971"/>
    <cellStyle name="Normal 2 8 2" xfId="972"/>
    <cellStyle name="Normal 2 8 20" xfId="973"/>
    <cellStyle name="Normal 2 8 21" xfId="974"/>
    <cellStyle name="Normal 2 8 22" xfId="975"/>
    <cellStyle name="Normal 2 8 23" xfId="976"/>
    <cellStyle name="Normal 2 8 3" xfId="977"/>
    <cellStyle name="Normal 2 8 4" xfId="978"/>
    <cellStyle name="Normal 2 8 5" xfId="979"/>
    <cellStyle name="Normal 2 8 6" xfId="980"/>
    <cellStyle name="Normal 2 8 7" xfId="981"/>
    <cellStyle name="Normal 2 8 8" xfId="982"/>
    <cellStyle name="Normal 2 8 9" xfId="983"/>
    <cellStyle name="Normal 2 80" xfId="984"/>
    <cellStyle name="Normal 2 81" xfId="985"/>
    <cellStyle name="Normal 2 82" xfId="986"/>
    <cellStyle name="Normal 2 83" xfId="987"/>
    <cellStyle name="Normal 2 84" xfId="988"/>
    <cellStyle name="Normal 2 85" xfId="989"/>
    <cellStyle name="Normal 2 86" xfId="990"/>
    <cellStyle name="Normal 2 87" xfId="991"/>
    <cellStyle name="Normal 2 88" xfId="992"/>
    <cellStyle name="Normal 2 89" xfId="993"/>
    <cellStyle name="Normal 2 9" xfId="994"/>
    <cellStyle name="Normal 2 9 10" xfId="995"/>
    <cellStyle name="Normal 2 9 11" xfId="996"/>
    <cellStyle name="Normal 2 9 12" xfId="997"/>
    <cellStyle name="Normal 2 9 13" xfId="998"/>
    <cellStyle name="Normal 2 9 14" xfId="999"/>
    <cellStyle name="Normal 2 9 15" xfId="1000"/>
    <cellStyle name="Normal 2 9 16" xfId="1001"/>
    <cellStyle name="Normal 2 9 17" xfId="1002"/>
    <cellStyle name="Normal 2 9 18" xfId="1003"/>
    <cellStyle name="Normal 2 9 19" xfId="1004"/>
    <cellStyle name="Normal 2 9 2" xfId="1005"/>
    <cellStyle name="Normal 2 9 20" xfId="1006"/>
    <cellStyle name="Normal 2 9 21" xfId="1007"/>
    <cellStyle name="Normal 2 9 22" xfId="1008"/>
    <cellStyle name="Normal 2 9 23" xfId="1009"/>
    <cellStyle name="Normal 2 9 3" xfId="1010"/>
    <cellStyle name="Normal 2 9 4" xfId="1011"/>
    <cellStyle name="Normal 2 9 5" xfId="1012"/>
    <cellStyle name="Normal 2 9 6" xfId="1013"/>
    <cellStyle name="Normal 2 9 7" xfId="1014"/>
    <cellStyle name="Normal 2 9 8" xfId="1015"/>
    <cellStyle name="Normal 2 9 9" xfId="1016"/>
    <cellStyle name="Normal 2 90" xfId="1017"/>
    <cellStyle name="Normal 2 91" xfId="1018"/>
    <cellStyle name="Normal 2 92" xfId="1019"/>
    <cellStyle name="Normal 2 93" xfId="1020"/>
    <cellStyle name="Normal 2_DEER 032008 Cost Summary Delivery - Rev 4 (2)" xfId="1021"/>
    <cellStyle name="Normal 3" xfId="5"/>
    <cellStyle name="Normal 3 10" xfId="1022"/>
    <cellStyle name="Normal 3 10 10" xfId="1023"/>
    <cellStyle name="Normal 3 10 11" xfId="1024"/>
    <cellStyle name="Normal 3 10 12" xfId="1025"/>
    <cellStyle name="Normal 3 10 13" xfId="1026"/>
    <cellStyle name="Normal 3 10 14" xfId="1027"/>
    <cellStyle name="Normal 3 10 15" xfId="1028"/>
    <cellStyle name="Normal 3 10 16" xfId="1029"/>
    <cellStyle name="Normal 3 10 17" xfId="1030"/>
    <cellStyle name="Normal 3 10 18" xfId="1031"/>
    <cellStyle name="Normal 3 10 19" xfId="1032"/>
    <cellStyle name="Normal 3 10 2" xfId="1033"/>
    <cellStyle name="Normal 3 10 20" xfId="1034"/>
    <cellStyle name="Normal 3 10 21" xfId="1035"/>
    <cellStyle name="Normal 3 10 22" xfId="1036"/>
    <cellStyle name="Normal 3 10 23" xfId="1037"/>
    <cellStyle name="Normal 3 10 3" xfId="1038"/>
    <cellStyle name="Normal 3 10 4" xfId="1039"/>
    <cellStyle name="Normal 3 10 5" xfId="1040"/>
    <cellStyle name="Normal 3 10 6" xfId="1041"/>
    <cellStyle name="Normal 3 10 7" xfId="1042"/>
    <cellStyle name="Normal 3 10 8" xfId="1043"/>
    <cellStyle name="Normal 3 10 9" xfId="1044"/>
    <cellStyle name="Normal 3 11" xfId="1045"/>
    <cellStyle name="Normal 3 11 10" xfId="1046"/>
    <cellStyle name="Normal 3 11 11" xfId="1047"/>
    <cellStyle name="Normal 3 11 12" xfId="1048"/>
    <cellStyle name="Normal 3 11 13" xfId="1049"/>
    <cellStyle name="Normal 3 11 14" xfId="1050"/>
    <cellStyle name="Normal 3 11 15" xfId="1051"/>
    <cellStyle name="Normal 3 11 16" xfId="1052"/>
    <cellStyle name="Normal 3 11 17" xfId="1053"/>
    <cellStyle name="Normal 3 11 18" xfId="1054"/>
    <cellStyle name="Normal 3 11 19" xfId="1055"/>
    <cellStyle name="Normal 3 11 2" xfId="1056"/>
    <cellStyle name="Normal 3 11 20" xfId="1057"/>
    <cellStyle name="Normal 3 11 21" xfId="1058"/>
    <cellStyle name="Normal 3 11 22" xfId="1059"/>
    <cellStyle name="Normal 3 11 23" xfId="1060"/>
    <cellStyle name="Normal 3 11 3" xfId="1061"/>
    <cellStyle name="Normal 3 11 4" xfId="1062"/>
    <cellStyle name="Normal 3 11 5" xfId="1063"/>
    <cellStyle name="Normal 3 11 6" xfId="1064"/>
    <cellStyle name="Normal 3 11 7" xfId="1065"/>
    <cellStyle name="Normal 3 11 8" xfId="1066"/>
    <cellStyle name="Normal 3 11 9" xfId="1067"/>
    <cellStyle name="Normal 3 12" xfId="1068"/>
    <cellStyle name="Normal 3 12 10" xfId="1069"/>
    <cellStyle name="Normal 3 12 11" xfId="1070"/>
    <cellStyle name="Normal 3 12 12" xfId="1071"/>
    <cellStyle name="Normal 3 12 13" xfId="1072"/>
    <cellStyle name="Normal 3 12 14" xfId="1073"/>
    <cellStyle name="Normal 3 12 15" xfId="1074"/>
    <cellStyle name="Normal 3 12 16" xfId="1075"/>
    <cellStyle name="Normal 3 12 17" xfId="1076"/>
    <cellStyle name="Normal 3 12 18" xfId="1077"/>
    <cellStyle name="Normal 3 12 19" xfId="1078"/>
    <cellStyle name="Normal 3 12 2" xfId="1079"/>
    <cellStyle name="Normal 3 12 20" xfId="1080"/>
    <cellStyle name="Normal 3 12 21" xfId="1081"/>
    <cellStyle name="Normal 3 12 22" xfId="1082"/>
    <cellStyle name="Normal 3 12 23" xfId="1083"/>
    <cellStyle name="Normal 3 12 3" xfId="1084"/>
    <cellStyle name="Normal 3 12 4" xfId="1085"/>
    <cellStyle name="Normal 3 12 5" xfId="1086"/>
    <cellStyle name="Normal 3 12 6" xfId="1087"/>
    <cellStyle name="Normal 3 12 7" xfId="1088"/>
    <cellStyle name="Normal 3 12 8" xfId="1089"/>
    <cellStyle name="Normal 3 12 9" xfId="1090"/>
    <cellStyle name="Normal 3 13" xfId="1091"/>
    <cellStyle name="Normal 3 13 10" xfId="1092"/>
    <cellStyle name="Normal 3 13 11" xfId="1093"/>
    <cellStyle name="Normal 3 13 12" xfId="1094"/>
    <cellStyle name="Normal 3 13 13" xfId="1095"/>
    <cellStyle name="Normal 3 13 14" xfId="1096"/>
    <cellStyle name="Normal 3 13 15" xfId="1097"/>
    <cellStyle name="Normal 3 13 16" xfId="1098"/>
    <cellStyle name="Normal 3 13 17" xfId="1099"/>
    <cellStyle name="Normal 3 13 18" xfId="1100"/>
    <cellStyle name="Normal 3 13 19" xfId="1101"/>
    <cellStyle name="Normal 3 13 2" xfId="1102"/>
    <cellStyle name="Normal 3 13 20" xfId="1103"/>
    <cellStyle name="Normal 3 13 21" xfId="1104"/>
    <cellStyle name="Normal 3 13 22" xfId="1105"/>
    <cellStyle name="Normal 3 13 23" xfId="1106"/>
    <cellStyle name="Normal 3 13 3" xfId="1107"/>
    <cellStyle name="Normal 3 13 4" xfId="1108"/>
    <cellStyle name="Normal 3 13 5" xfId="1109"/>
    <cellStyle name="Normal 3 13 6" xfId="1110"/>
    <cellStyle name="Normal 3 13 7" xfId="1111"/>
    <cellStyle name="Normal 3 13 8" xfId="1112"/>
    <cellStyle name="Normal 3 13 9" xfId="1113"/>
    <cellStyle name="Normal 3 14" xfId="1114"/>
    <cellStyle name="Normal 3 14 10" xfId="1115"/>
    <cellStyle name="Normal 3 14 11" xfId="1116"/>
    <cellStyle name="Normal 3 14 12" xfId="1117"/>
    <cellStyle name="Normal 3 14 13" xfId="1118"/>
    <cellStyle name="Normal 3 14 14" xfId="1119"/>
    <cellStyle name="Normal 3 14 15" xfId="1120"/>
    <cellStyle name="Normal 3 14 16" xfId="1121"/>
    <cellStyle name="Normal 3 14 17" xfId="1122"/>
    <cellStyle name="Normal 3 14 18" xfId="1123"/>
    <cellStyle name="Normal 3 14 19" xfId="1124"/>
    <cellStyle name="Normal 3 14 2" xfId="1125"/>
    <cellStyle name="Normal 3 14 20" xfId="1126"/>
    <cellStyle name="Normal 3 14 21" xfId="1127"/>
    <cellStyle name="Normal 3 14 22" xfId="1128"/>
    <cellStyle name="Normal 3 14 23" xfId="1129"/>
    <cellStyle name="Normal 3 14 3" xfId="1130"/>
    <cellStyle name="Normal 3 14 4" xfId="1131"/>
    <cellStyle name="Normal 3 14 5" xfId="1132"/>
    <cellStyle name="Normal 3 14 6" xfId="1133"/>
    <cellStyle name="Normal 3 14 7" xfId="1134"/>
    <cellStyle name="Normal 3 14 8" xfId="1135"/>
    <cellStyle name="Normal 3 14 9" xfId="1136"/>
    <cellStyle name="Normal 3 15" xfId="1137"/>
    <cellStyle name="Normal 3 15 10" xfId="1138"/>
    <cellStyle name="Normal 3 15 11" xfId="1139"/>
    <cellStyle name="Normal 3 15 12" xfId="1140"/>
    <cellStyle name="Normal 3 15 13" xfId="1141"/>
    <cellStyle name="Normal 3 15 14" xfId="1142"/>
    <cellStyle name="Normal 3 15 15" xfId="1143"/>
    <cellStyle name="Normal 3 15 16" xfId="1144"/>
    <cellStyle name="Normal 3 15 17" xfId="1145"/>
    <cellStyle name="Normal 3 15 18" xfId="1146"/>
    <cellStyle name="Normal 3 15 19" xfId="1147"/>
    <cellStyle name="Normal 3 15 2" xfId="1148"/>
    <cellStyle name="Normal 3 15 20" xfId="1149"/>
    <cellStyle name="Normal 3 15 21" xfId="1150"/>
    <cellStyle name="Normal 3 15 22" xfId="1151"/>
    <cellStyle name="Normal 3 15 23" xfId="1152"/>
    <cellStyle name="Normal 3 15 3" xfId="1153"/>
    <cellStyle name="Normal 3 15 4" xfId="1154"/>
    <cellStyle name="Normal 3 15 5" xfId="1155"/>
    <cellStyle name="Normal 3 15 6" xfId="1156"/>
    <cellStyle name="Normal 3 15 7" xfId="1157"/>
    <cellStyle name="Normal 3 15 8" xfId="1158"/>
    <cellStyle name="Normal 3 15 9" xfId="1159"/>
    <cellStyle name="Normal 3 16" xfId="1160"/>
    <cellStyle name="Normal 3 16 10" xfId="1161"/>
    <cellStyle name="Normal 3 16 11" xfId="1162"/>
    <cellStyle name="Normal 3 16 12" xfId="1163"/>
    <cellStyle name="Normal 3 16 13" xfId="1164"/>
    <cellStyle name="Normal 3 16 14" xfId="1165"/>
    <cellStyle name="Normal 3 16 15" xfId="1166"/>
    <cellStyle name="Normal 3 16 16" xfId="1167"/>
    <cellStyle name="Normal 3 16 17" xfId="1168"/>
    <cellStyle name="Normal 3 16 18" xfId="1169"/>
    <cellStyle name="Normal 3 16 19" xfId="1170"/>
    <cellStyle name="Normal 3 16 2" xfId="1171"/>
    <cellStyle name="Normal 3 16 20" xfId="1172"/>
    <cellStyle name="Normal 3 16 21" xfId="1173"/>
    <cellStyle name="Normal 3 16 22" xfId="1174"/>
    <cellStyle name="Normal 3 16 23" xfId="1175"/>
    <cellStyle name="Normal 3 16 3" xfId="1176"/>
    <cellStyle name="Normal 3 16 4" xfId="1177"/>
    <cellStyle name="Normal 3 16 5" xfId="1178"/>
    <cellStyle name="Normal 3 16 6" xfId="1179"/>
    <cellStyle name="Normal 3 16 7" xfId="1180"/>
    <cellStyle name="Normal 3 16 8" xfId="1181"/>
    <cellStyle name="Normal 3 16 9" xfId="1182"/>
    <cellStyle name="Normal 3 17" xfId="1183"/>
    <cellStyle name="Normal 3 17 10" xfId="1184"/>
    <cellStyle name="Normal 3 17 11" xfId="1185"/>
    <cellStyle name="Normal 3 17 12" xfId="1186"/>
    <cellStyle name="Normal 3 17 13" xfId="1187"/>
    <cellStyle name="Normal 3 17 14" xfId="1188"/>
    <cellStyle name="Normal 3 17 15" xfId="1189"/>
    <cellStyle name="Normal 3 17 16" xfId="1190"/>
    <cellStyle name="Normal 3 17 17" xfId="1191"/>
    <cellStyle name="Normal 3 17 18" xfId="1192"/>
    <cellStyle name="Normal 3 17 19" xfId="1193"/>
    <cellStyle name="Normal 3 17 2" xfId="1194"/>
    <cellStyle name="Normal 3 17 20" xfId="1195"/>
    <cellStyle name="Normal 3 17 21" xfId="1196"/>
    <cellStyle name="Normal 3 17 22" xfId="1197"/>
    <cellStyle name="Normal 3 17 23" xfId="1198"/>
    <cellStyle name="Normal 3 17 3" xfId="1199"/>
    <cellStyle name="Normal 3 17 4" xfId="1200"/>
    <cellStyle name="Normal 3 17 5" xfId="1201"/>
    <cellStyle name="Normal 3 17 6" xfId="1202"/>
    <cellStyle name="Normal 3 17 7" xfId="1203"/>
    <cellStyle name="Normal 3 17 8" xfId="1204"/>
    <cellStyle name="Normal 3 17 9" xfId="1205"/>
    <cellStyle name="Normal 3 18" xfId="1206"/>
    <cellStyle name="Normal 3 18 10" xfId="1207"/>
    <cellStyle name="Normal 3 18 11" xfId="1208"/>
    <cellStyle name="Normal 3 18 12" xfId="1209"/>
    <cellStyle name="Normal 3 18 13" xfId="1210"/>
    <cellStyle name="Normal 3 18 14" xfId="1211"/>
    <cellStyle name="Normal 3 18 15" xfId="1212"/>
    <cellStyle name="Normal 3 18 16" xfId="1213"/>
    <cellStyle name="Normal 3 18 17" xfId="1214"/>
    <cellStyle name="Normal 3 18 18" xfId="1215"/>
    <cellStyle name="Normal 3 18 19" xfId="1216"/>
    <cellStyle name="Normal 3 18 2" xfId="1217"/>
    <cellStyle name="Normal 3 18 20" xfId="1218"/>
    <cellStyle name="Normal 3 18 21" xfId="1219"/>
    <cellStyle name="Normal 3 18 22" xfId="1220"/>
    <cellStyle name="Normal 3 18 23" xfId="1221"/>
    <cellStyle name="Normal 3 18 3" xfId="1222"/>
    <cellStyle name="Normal 3 18 4" xfId="1223"/>
    <cellStyle name="Normal 3 18 5" xfId="1224"/>
    <cellStyle name="Normal 3 18 6" xfId="1225"/>
    <cellStyle name="Normal 3 18 7" xfId="1226"/>
    <cellStyle name="Normal 3 18 8" xfId="1227"/>
    <cellStyle name="Normal 3 18 9" xfId="1228"/>
    <cellStyle name="Normal 3 19" xfId="1229"/>
    <cellStyle name="Normal 3 19 10" xfId="1230"/>
    <cellStyle name="Normal 3 19 11" xfId="1231"/>
    <cellStyle name="Normal 3 19 12" xfId="1232"/>
    <cellStyle name="Normal 3 19 13" xfId="1233"/>
    <cellStyle name="Normal 3 19 14" xfId="1234"/>
    <cellStyle name="Normal 3 19 15" xfId="1235"/>
    <cellStyle name="Normal 3 19 16" xfId="1236"/>
    <cellStyle name="Normal 3 19 17" xfId="1237"/>
    <cellStyle name="Normal 3 19 18" xfId="1238"/>
    <cellStyle name="Normal 3 19 19" xfId="1239"/>
    <cellStyle name="Normal 3 19 2" xfId="1240"/>
    <cellStyle name="Normal 3 19 20" xfId="1241"/>
    <cellStyle name="Normal 3 19 21" xfId="1242"/>
    <cellStyle name="Normal 3 19 22" xfId="1243"/>
    <cellStyle name="Normal 3 19 23" xfId="1244"/>
    <cellStyle name="Normal 3 19 3" xfId="1245"/>
    <cellStyle name="Normal 3 19 4" xfId="1246"/>
    <cellStyle name="Normal 3 19 5" xfId="1247"/>
    <cellStyle name="Normal 3 19 6" xfId="1248"/>
    <cellStyle name="Normal 3 19 7" xfId="1249"/>
    <cellStyle name="Normal 3 19 8" xfId="1250"/>
    <cellStyle name="Normal 3 19 9" xfId="1251"/>
    <cellStyle name="Normal 3 2" xfId="9"/>
    <cellStyle name="Normal 3 2 10" xfId="1252"/>
    <cellStyle name="Normal 3 2 11" xfId="1253"/>
    <cellStyle name="Normal 3 2 12" xfId="1254"/>
    <cellStyle name="Normal 3 2 13" xfId="1255"/>
    <cellStyle name="Normal 3 2 14" xfId="1256"/>
    <cellStyle name="Normal 3 2 15" xfId="1257"/>
    <cellStyle name="Normal 3 2 16" xfId="1258"/>
    <cellStyle name="Normal 3 2 17" xfId="1259"/>
    <cellStyle name="Normal 3 2 18" xfId="1260"/>
    <cellStyle name="Normal 3 2 19" xfId="1261"/>
    <cellStyle name="Normal 3 2 2" xfId="1262"/>
    <cellStyle name="Normal 3 2 2 10" xfId="1263"/>
    <cellStyle name="Normal 3 2 2 11" xfId="1264"/>
    <cellStyle name="Normal 3 2 2 12" xfId="1265"/>
    <cellStyle name="Normal 3 2 2 13" xfId="1266"/>
    <cellStyle name="Normal 3 2 2 14" xfId="1267"/>
    <cellStyle name="Normal 3 2 2 15" xfId="1268"/>
    <cellStyle name="Normal 3 2 2 16" xfId="1269"/>
    <cellStyle name="Normal 3 2 2 17" xfId="1270"/>
    <cellStyle name="Normal 3 2 2 18" xfId="1271"/>
    <cellStyle name="Normal 3 2 2 19" xfId="1272"/>
    <cellStyle name="Normal 3 2 2 2" xfId="1273"/>
    <cellStyle name="Normal 3 2 2 20" xfId="1274"/>
    <cellStyle name="Normal 3 2 2 21" xfId="1275"/>
    <cellStyle name="Normal 3 2 2 22" xfId="1276"/>
    <cellStyle name="Normal 3 2 2 23" xfId="1277"/>
    <cellStyle name="Normal 3 2 2 24" xfId="1278"/>
    <cellStyle name="Normal 3 2 2 25" xfId="1279"/>
    <cellStyle name="Normal 3 2 2 26" xfId="1280"/>
    <cellStyle name="Normal 3 2 2 27" xfId="1281"/>
    <cellStyle name="Normal 3 2 2 28" xfId="1282"/>
    <cellStyle name="Normal 3 2 2 29" xfId="1283"/>
    <cellStyle name="Normal 3 2 2 3" xfId="1284"/>
    <cellStyle name="Normal 3 2 2 30" xfId="1285"/>
    <cellStyle name="Normal 3 2 2 31" xfId="1286"/>
    <cellStyle name="Normal 3 2 2 32" xfId="1287"/>
    <cellStyle name="Normal 3 2 2 33" xfId="1288"/>
    <cellStyle name="Normal 3 2 2 4" xfId="1289"/>
    <cellStyle name="Normal 3 2 2 5" xfId="1290"/>
    <cellStyle name="Normal 3 2 2 6" xfId="1291"/>
    <cellStyle name="Normal 3 2 2 7" xfId="1292"/>
    <cellStyle name="Normal 3 2 2 8" xfId="1293"/>
    <cellStyle name="Normal 3 2 2 9" xfId="1294"/>
    <cellStyle name="Normal 3 2 20" xfId="1295"/>
    <cellStyle name="Normal 3 2 21" xfId="1296"/>
    <cellStyle name="Normal 3 2 22" xfId="1297"/>
    <cellStyle name="Normal 3 2 23" xfId="1298"/>
    <cellStyle name="Normal 3 2 24" xfId="1299"/>
    <cellStyle name="Normal 3 2 25" xfId="1300"/>
    <cellStyle name="Normal 3 2 26" xfId="1301"/>
    <cellStyle name="Normal 3 2 27" xfId="1302"/>
    <cellStyle name="Normal 3 2 28" xfId="1303"/>
    <cellStyle name="Normal 3 2 29" xfId="1304"/>
    <cellStyle name="Normal 3 2 3" xfId="1305"/>
    <cellStyle name="Normal 3 2 30" xfId="1306"/>
    <cellStyle name="Normal 3 2 31" xfId="1307"/>
    <cellStyle name="Normal 3 2 32" xfId="1308"/>
    <cellStyle name="Normal 3 2 33" xfId="1309"/>
    <cellStyle name="Normal 3 2 34" xfId="1310"/>
    <cellStyle name="Normal 3 2 35" xfId="1311"/>
    <cellStyle name="Normal 3 2 36" xfId="1312"/>
    <cellStyle name="Normal 3 2 37" xfId="1313"/>
    <cellStyle name="Normal 3 2 38" xfId="1314"/>
    <cellStyle name="Normal 3 2 39" xfId="1315"/>
    <cellStyle name="Normal 3 2 4" xfId="1316"/>
    <cellStyle name="Normal 3 2 40" xfId="1317"/>
    <cellStyle name="Normal 3 2 41" xfId="1318"/>
    <cellStyle name="Normal 3 2 42" xfId="1319"/>
    <cellStyle name="Normal 3 2 43" xfId="1320"/>
    <cellStyle name="Normal 3 2 44" xfId="1321"/>
    <cellStyle name="Normal 3 2 45" xfId="1322"/>
    <cellStyle name="Normal 3 2 46" xfId="1323"/>
    <cellStyle name="Normal 3 2 47" xfId="1324"/>
    <cellStyle name="Normal 3 2 48" xfId="1325"/>
    <cellStyle name="Normal 3 2 49" xfId="1326"/>
    <cellStyle name="Normal 3 2 5" xfId="1327"/>
    <cellStyle name="Normal 3 2 50" xfId="1328"/>
    <cellStyle name="Normal 3 2 51" xfId="1329"/>
    <cellStyle name="Normal 3 2 52" xfId="1330"/>
    <cellStyle name="Normal 3 2 53" xfId="1331"/>
    <cellStyle name="Normal 3 2 54" xfId="1332"/>
    <cellStyle name="Normal 3 2 55" xfId="1333"/>
    <cellStyle name="Normal 3 2 6" xfId="1334"/>
    <cellStyle name="Normal 3 2 7" xfId="1335"/>
    <cellStyle name="Normal 3 2 8" xfId="1336"/>
    <cellStyle name="Normal 3 2 9" xfId="1337"/>
    <cellStyle name="Normal 3 20" xfId="1338"/>
    <cellStyle name="Normal 3 20 10" xfId="1339"/>
    <cellStyle name="Normal 3 20 11" xfId="1340"/>
    <cellStyle name="Normal 3 20 12" xfId="1341"/>
    <cellStyle name="Normal 3 20 13" xfId="1342"/>
    <cellStyle name="Normal 3 20 14" xfId="1343"/>
    <cellStyle name="Normal 3 20 15" xfId="1344"/>
    <cellStyle name="Normal 3 20 16" xfId="1345"/>
    <cellStyle name="Normal 3 20 17" xfId="1346"/>
    <cellStyle name="Normal 3 20 18" xfId="1347"/>
    <cellStyle name="Normal 3 20 19" xfId="1348"/>
    <cellStyle name="Normal 3 20 2" xfId="1349"/>
    <cellStyle name="Normal 3 20 20" xfId="1350"/>
    <cellStyle name="Normal 3 20 21" xfId="1351"/>
    <cellStyle name="Normal 3 20 22" xfId="1352"/>
    <cellStyle name="Normal 3 20 23" xfId="1353"/>
    <cellStyle name="Normal 3 20 3" xfId="1354"/>
    <cellStyle name="Normal 3 20 4" xfId="1355"/>
    <cellStyle name="Normal 3 20 5" xfId="1356"/>
    <cellStyle name="Normal 3 20 6" xfId="1357"/>
    <cellStyle name="Normal 3 20 7" xfId="1358"/>
    <cellStyle name="Normal 3 20 8" xfId="1359"/>
    <cellStyle name="Normal 3 20 9" xfId="1360"/>
    <cellStyle name="Normal 3 21" xfId="1361"/>
    <cellStyle name="Normal 3 21 10" xfId="1362"/>
    <cellStyle name="Normal 3 21 11" xfId="1363"/>
    <cellStyle name="Normal 3 21 12" xfId="1364"/>
    <cellStyle name="Normal 3 21 13" xfId="1365"/>
    <cellStyle name="Normal 3 21 14" xfId="1366"/>
    <cellStyle name="Normal 3 21 15" xfId="1367"/>
    <cellStyle name="Normal 3 21 16" xfId="1368"/>
    <cellStyle name="Normal 3 21 17" xfId="1369"/>
    <cellStyle name="Normal 3 21 18" xfId="1370"/>
    <cellStyle name="Normal 3 21 19" xfId="1371"/>
    <cellStyle name="Normal 3 21 2" xfId="1372"/>
    <cellStyle name="Normal 3 21 20" xfId="1373"/>
    <cellStyle name="Normal 3 21 21" xfId="1374"/>
    <cellStyle name="Normal 3 21 22" xfId="1375"/>
    <cellStyle name="Normal 3 21 23" xfId="1376"/>
    <cellStyle name="Normal 3 21 3" xfId="1377"/>
    <cellStyle name="Normal 3 21 4" xfId="1378"/>
    <cellStyle name="Normal 3 21 5" xfId="1379"/>
    <cellStyle name="Normal 3 21 6" xfId="1380"/>
    <cellStyle name="Normal 3 21 7" xfId="1381"/>
    <cellStyle name="Normal 3 21 8" xfId="1382"/>
    <cellStyle name="Normal 3 21 9" xfId="1383"/>
    <cellStyle name="Normal 3 22" xfId="1384"/>
    <cellStyle name="Normal 3 22 10" xfId="1385"/>
    <cellStyle name="Normal 3 22 11" xfId="1386"/>
    <cellStyle name="Normal 3 22 12" xfId="1387"/>
    <cellStyle name="Normal 3 22 13" xfId="1388"/>
    <cellStyle name="Normal 3 22 14" xfId="1389"/>
    <cellStyle name="Normal 3 22 15" xfId="1390"/>
    <cellStyle name="Normal 3 22 16" xfId="1391"/>
    <cellStyle name="Normal 3 22 17" xfId="1392"/>
    <cellStyle name="Normal 3 22 18" xfId="1393"/>
    <cellStyle name="Normal 3 22 19" xfId="1394"/>
    <cellStyle name="Normal 3 22 2" xfId="1395"/>
    <cellStyle name="Normal 3 22 20" xfId="1396"/>
    <cellStyle name="Normal 3 22 21" xfId="1397"/>
    <cellStyle name="Normal 3 22 22" xfId="1398"/>
    <cellStyle name="Normal 3 22 23" xfId="1399"/>
    <cellStyle name="Normal 3 22 3" xfId="1400"/>
    <cellStyle name="Normal 3 22 4" xfId="1401"/>
    <cellStyle name="Normal 3 22 5" xfId="1402"/>
    <cellStyle name="Normal 3 22 6" xfId="1403"/>
    <cellStyle name="Normal 3 22 7" xfId="1404"/>
    <cellStyle name="Normal 3 22 8" xfId="1405"/>
    <cellStyle name="Normal 3 22 9" xfId="1406"/>
    <cellStyle name="Normal 3 23" xfId="1407"/>
    <cellStyle name="Normal 3 23 10" xfId="1408"/>
    <cellStyle name="Normal 3 23 11" xfId="1409"/>
    <cellStyle name="Normal 3 23 12" xfId="1410"/>
    <cellStyle name="Normal 3 23 13" xfId="1411"/>
    <cellStyle name="Normal 3 23 14" xfId="1412"/>
    <cellStyle name="Normal 3 23 15" xfId="1413"/>
    <cellStyle name="Normal 3 23 16" xfId="1414"/>
    <cellStyle name="Normal 3 23 17" xfId="1415"/>
    <cellStyle name="Normal 3 23 18" xfId="1416"/>
    <cellStyle name="Normal 3 23 19" xfId="1417"/>
    <cellStyle name="Normal 3 23 2" xfId="1418"/>
    <cellStyle name="Normal 3 23 20" xfId="1419"/>
    <cellStyle name="Normal 3 23 21" xfId="1420"/>
    <cellStyle name="Normal 3 23 22" xfId="1421"/>
    <cellStyle name="Normal 3 23 23" xfId="1422"/>
    <cellStyle name="Normal 3 23 3" xfId="1423"/>
    <cellStyle name="Normal 3 23 4" xfId="1424"/>
    <cellStyle name="Normal 3 23 5" xfId="1425"/>
    <cellStyle name="Normal 3 23 6" xfId="1426"/>
    <cellStyle name="Normal 3 23 7" xfId="1427"/>
    <cellStyle name="Normal 3 23 8" xfId="1428"/>
    <cellStyle name="Normal 3 23 9" xfId="1429"/>
    <cellStyle name="Normal 3 24" xfId="1430"/>
    <cellStyle name="Normal 3 24 10" xfId="1431"/>
    <cellStyle name="Normal 3 24 11" xfId="1432"/>
    <cellStyle name="Normal 3 24 12" xfId="1433"/>
    <cellStyle name="Normal 3 24 13" xfId="1434"/>
    <cellStyle name="Normal 3 24 14" xfId="1435"/>
    <cellStyle name="Normal 3 24 15" xfId="1436"/>
    <cellStyle name="Normal 3 24 16" xfId="1437"/>
    <cellStyle name="Normal 3 24 17" xfId="1438"/>
    <cellStyle name="Normal 3 24 18" xfId="1439"/>
    <cellStyle name="Normal 3 24 19" xfId="1440"/>
    <cellStyle name="Normal 3 24 2" xfId="1441"/>
    <cellStyle name="Normal 3 24 20" xfId="1442"/>
    <cellStyle name="Normal 3 24 21" xfId="1443"/>
    <cellStyle name="Normal 3 24 22" xfId="1444"/>
    <cellStyle name="Normal 3 24 23" xfId="1445"/>
    <cellStyle name="Normal 3 24 3" xfId="1446"/>
    <cellStyle name="Normal 3 24 4" xfId="1447"/>
    <cellStyle name="Normal 3 24 5" xfId="1448"/>
    <cellStyle name="Normal 3 24 6" xfId="1449"/>
    <cellStyle name="Normal 3 24 7" xfId="1450"/>
    <cellStyle name="Normal 3 24 8" xfId="1451"/>
    <cellStyle name="Normal 3 24 9" xfId="1452"/>
    <cellStyle name="Normal 3 25" xfId="1453"/>
    <cellStyle name="Normal 3 25 10" xfId="1454"/>
    <cellStyle name="Normal 3 25 11" xfId="1455"/>
    <cellStyle name="Normal 3 25 12" xfId="1456"/>
    <cellStyle name="Normal 3 25 13" xfId="1457"/>
    <cellStyle name="Normal 3 25 14" xfId="1458"/>
    <cellStyle name="Normal 3 25 15" xfId="1459"/>
    <cellStyle name="Normal 3 25 16" xfId="1460"/>
    <cellStyle name="Normal 3 25 17" xfId="1461"/>
    <cellStyle name="Normal 3 25 18" xfId="1462"/>
    <cellStyle name="Normal 3 25 19" xfId="1463"/>
    <cellStyle name="Normal 3 25 2" xfId="1464"/>
    <cellStyle name="Normal 3 25 20" xfId="1465"/>
    <cellStyle name="Normal 3 25 21" xfId="1466"/>
    <cellStyle name="Normal 3 25 22" xfId="1467"/>
    <cellStyle name="Normal 3 25 23" xfId="1468"/>
    <cellStyle name="Normal 3 25 3" xfId="1469"/>
    <cellStyle name="Normal 3 25 4" xfId="1470"/>
    <cellStyle name="Normal 3 25 5" xfId="1471"/>
    <cellStyle name="Normal 3 25 6" xfId="1472"/>
    <cellStyle name="Normal 3 25 7" xfId="1473"/>
    <cellStyle name="Normal 3 25 8" xfId="1474"/>
    <cellStyle name="Normal 3 25 9" xfId="1475"/>
    <cellStyle name="Normal 3 26" xfId="1476"/>
    <cellStyle name="Normal 3 26 10" xfId="1477"/>
    <cellStyle name="Normal 3 26 11" xfId="1478"/>
    <cellStyle name="Normal 3 26 12" xfId="1479"/>
    <cellStyle name="Normal 3 26 13" xfId="1480"/>
    <cellStyle name="Normal 3 26 14" xfId="1481"/>
    <cellStyle name="Normal 3 26 15" xfId="1482"/>
    <cellStyle name="Normal 3 26 16" xfId="1483"/>
    <cellStyle name="Normal 3 26 17" xfId="1484"/>
    <cellStyle name="Normal 3 26 18" xfId="1485"/>
    <cellStyle name="Normal 3 26 19" xfId="1486"/>
    <cellStyle name="Normal 3 26 2" xfId="1487"/>
    <cellStyle name="Normal 3 26 20" xfId="1488"/>
    <cellStyle name="Normal 3 26 21" xfId="1489"/>
    <cellStyle name="Normal 3 26 22" xfId="1490"/>
    <cellStyle name="Normal 3 26 23" xfId="1491"/>
    <cellStyle name="Normal 3 26 3" xfId="1492"/>
    <cellStyle name="Normal 3 26 4" xfId="1493"/>
    <cellStyle name="Normal 3 26 5" xfId="1494"/>
    <cellStyle name="Normal 3 26 6" xfId="1495"/>
    <cellStyle name="Normal 3 26 7" xfId="1496"/>
    <cellStyle name="Normal 3 26 8" xfId="1497"/>
    <cellStyle name="Normal 3 26 9" xfId="1498"/>
    <cellStyle name="Normal 3 27" xfId="1499"/>
    <cellStyle name="Normal 3 27 10" xfId="1500"/>
    <cellStyle name="Normal 3 27 11" xfId="1501"/>
    <cellStyle name="Normal 3 27 12" xfId="1502"/>
    <cellStyle name="Normal 3 27 13" xfId="1503"/>
    <cellStyle name="Normal 3 27 14" xfId="1504"/>
    <cellStyle name="Normal 3 27 15" xfId="1505"/>
    <cellStyle name="Normal 3 27 16" xfId="1506"/>
    <cellStyle name="Normal 3 27 17" xfId="1507"/>
    <cellStyle name="Normal 3 27 18" xfId="1508"/>
    <cellStyle name="Normal 3 27 19" xfId="1509"/>
    <cellStyle name="Normal 3 27 2" xfId="1510"/>
    <cellStyle name="Normal 3 27 20" xfId="1511"/>
    <cellStyle name="Normal 3 27 21" xfId="1512"/>
    <cellStyle name="Normal 3 27 22" xfId="1513"/>
    <cellStyle name="Normal 3 27 23" xfId="1514"/>
    <cellStyle name="Normal 3 27 3" xfId="1515"/>
    <cellStyle name="Normal 3 27 4" xfId="1516"/>
    <cellStyle name="Normal 3 27 5" xfId="1517"/>
    <cellStyle name="Normal 3 27 6" xfId="1518"/>
    <cellStyle name="Normal 3 27 7" xfId="1519"/>
    <cellStyle name="Normal 3 27 8" xfId="1520"/>
    <cellStyle name="Normal 3 27 9" xfId="1521"/>
    <cellStyle name="Normal 3 28" xfId="1522"/>
    <cellStyle name="Normal 3 28 10" xfId="1523"/>
    <cellStyle name="Normal 3 28 11" xfId="1524"/>
    <cellStyle name="Normal 3 28 12" xfId="1525"/>
    <cellStyle name="Normal 3 28 13" xfId="1526"/>
    <cellStyle name="Normal 3 28 14" xfId="1527"/>
    <cellStyle name="Normal 3 28 15" xfId="1528"/>
    <cellStyle name="Normal 3 28 16" xfId="1529"/>
    <cellStyle name="Normal 3 28 17" xfId="1530"/>
    <cellStyle name="Normal 3 28 18" xfId="1531"/>
    <cellStyle name="Normal 3 28 19" xfId="1532"/>
    <cellStyle name="Normal 3 28 2" xfId="1533"/>
    <cellStyle name="Normal 3 28 20" xfId="1534"/>
    <cellStyle name="Normal 3 28 21" xfId="1535"/>
    <cellStyle name="Normal 3 28 22" xfId="1536"/>
    <cellStyle name="Normal 3 28 23" xfId="1537"/>
    <cellStyle name="Normal 3 28 3" xfId="1538"/>
    <cellStyle name="Normal 3 28 4" xfId="1539"/>
    <cellStyle name="Normal 3 28 5" xfId="1540"/>
    <cellStyle name="Normal 3 28 6" xfId="1541"/>
    <cellStyle name="Normal 3 28 7" xfId="1542"/>
    <cellStyle name="Normal 3 28 8" xfId="1543"/>
    <cellStyle name="Normal 3 28 9" xfId="1544"/>
    <cellStyle name="Normal 3 29" xfId="1545"/>
    <cellStyle name="Normal 3 29 10" xfId="1546"/>
    <cellStyle name="Normal 3 29 11" xfId="1547"/>
    <cellStyle name="Normal 3 29 12" xfId="1548"/>
    <cellStyle name="Normal 3 29 13" xfId="1549"/>
    <cellStyle name="Normal 3 29 14" xfId="1550"/>
    <cellStyle name="Normal 3 29 15" xfId="1551"/>
    <cellStyle name="Normal 3 29 16" xfId="1552"/>
    <cellStyle name="Normal 3 29 17" xfId="1553"/>
    <cellStyle name="Normal 3 29 18" xfId="1554"/>
    <cellStyle name="Normal 3 29 19" xfId="1555"/>
    <cellStyle name="Normal 3 29 2" xfId="1556"/>
    <cellStyle name="Normal 3 29 20" xfId="1557"/>
    <cellStyle name="Normal 3 29 21" xfId="1558"/>
    <cellStyle name="Normal 3 29 22" xfId="1559"/>
    <cellStyle name="Normal 3 29 23" xfId="1560"/>
    <cellStyle name="Normal 3 29 3" xfId="1561"/>
    <cellStyle name="Normal 3 29 4" xfId="1562"/>
    <cellStyle name="Normal 3 29 5" xfId="1563"/>
    <cellStyle name="Normal 3 29 6" xfId="1564"/>
    <cellStyle name="Normal 3 29 7" xfId="1565"/>
    <cellStyle name="Normal 3 29 8" xfId="1566"/>
    <cellStyle name="Normal 3 29 9" xfId="1567"/>
    <cellStyle name="Normal 3 3" xfId="1568"/>
    <cellStyle name="Normal 3 3 10" xfId="1569"/>
    <cellStyle name="Normal 3 3 11" xfId="1570"/>
    <cellStyle name="Normal 3 3 12" xfId="1571"/>
    <cellStyle name="Normal 3 3 13" xfId="1572"/>
    <cellStyle name="Normal 3 3 14" xfId="1573"/>
    <cellStyle name="Normal 3 3 15" xfId="1574"/>
    <cellStyle name="Normal 3 3 16" xfId="1575"/>
    <cellStyle name="Normal 3 3 17" xfId="1576"/>
    <cellStyle name="Normal 3 3 18" xfId="1577"/>
    <cellStyle name="Normal 3 3 19" xfId="1578"/>
    <cellStyle name="Normal 3 3 2" xfId="1579"/>
    <cellStyle name="Normal 3 3 20" xfId="1580"/>
    <cellStyle name="Normal 3 3 21" xfId="1581"/>
    <cellStyle name="Normal 3 3 22" xfId="1582"/>
    <cellStyle name="Normal 3 3 23" xfId="1583"/>
    <cellStyle name="Normal 3 3 3" xfId="1584"/>
    <cellStyle name="Normal 3 3 4" xfId="1585"/>
    <cellStyle name="Normal 3 3 5" xfId="1586"/>
    <cellStyle name="Normal 3 3 6" xfId="1587"/>
    <cellStyle name="Normal 3 3 7" xfId="1588"/>
    <cellStyle name="Normal 3 3 8" xfId="1589"/>
    <cellStyle name="Normal 3 3 9" xfId="1590"/>
    <cellStyle name="Normal 3 30" xfId="1591"/>
    <cellStyle name="Normal 3 30 10" xfId="1592"/>
    <cellStyle name="Normal 3 30 11" xfId="1593"/>
    <cellStyle name="Normal 3 30 12" xfId="1594"/>
    <cellStyle name="Normal 3 30 13" xfId="1595"/>
    <cellStyle name="Normal 3 30 14" xfId="1596"/>
    <cellStyle name="Normal 3 30 15" xfId="1597"/>
    <cellStyle name="Normal 3 30 16" xfId="1598"/>
    <cellStyle name="Normal 3 30 17" xfId="1599"/>
    <cellStyle name="Normal 3 30 18" xfId="1600"/>
    <cellStyle name="Normal 3 30 19" xfId="1601"/>
    <cellStyle name="Normal 3 30 2" xfId="1602"/>
    <cellStyle name="Normal 3 30 20" xfId="1603"/>
    <cellStyle name="Normal 3 30 21" xfId="1604"/>
    <cellStyle name="Normal 3 30 22" xfId="1605"/>
    <cellStyle name="Normal 3 30 23" xfId="1606"/>
    <cellStyle name="Normal 3 30 3" xfId="1607"/>
    <cellStyle name="Normal 3 30 4" xfId="1608"/>
    <cellStyle name="Normal 3 30 5" xfId="1609"/>
    <cellStyle name="Normal 3 30 6" xfId="1610"/>
    <cellStyle name="Normal 3 30 7" xfId="1611"/>
    <cellStyle name="Normal 3 30 8" xfId="1612"/>
    <cellStyle name="Normal 3 30 9" xfId="1613"/>
    <cellStyle name="Normal 3 31" xfId="1614"/>
    <cellStyle name="Normal 3 31 10" xfId="1615"/>
    <cellStyle name="Normal 3 31 11" xfId="1616"/>
    <cellStyle name="Normal 3 31 12" xfId="1617"/>
    <cellStyle name="Normal 3 31 13" xfId="1618"/>
    <cellStyle name="Normal 3 31 14" xfId="1619"/>
    <cellStyle name="Normal 3 31 15" xfId="1620"/>
    <cellStyle name="Normal 3 31 16" xfId="1621"/>
    <cellStyle name="Normal 3 31 17" xfId="1622"/>
    <cellStyle name="Normal 3 31 18" xfId="1623"/>
    <cellStyle name="Normal 3 31 19" xfId="1624"/>
    <cellStyle name="Normal 3 31 2" xfId="1625"/>
    <cellStyle name="Normal 3 31 20" xfId="1626"/>
    <cellStyle name="Normal 3 31 21" xfId="1627"/>
    <cellStyle name="Normal 3 31 22" xfId="1628"/>
    <cellStyle name="Normal 3 31 23" xfId="1629"/>
    <cellStyle name="Normal 3 31 3" xfId="1630"/>
    <cellStyle name="Normal 3 31 4" xfId="1631"/>
    <cellStyle name="Normal 3 31 5" xfId="1632"/>
    <cellStyle name="Normal 3 31 6" xfId="1633"/>
    <cellStyle name="Normal 3 31 7" xfId="1634"/>
    <cellStyle name="Normal 3 31 8" xfId="1635"/>
    <cellStyle name="Normal 3 31 9" xfId="1636"/>
    <cellStyle name="Normal 3 32" xfId="1637"/>
    <cellStyle name="Normal 3 32 10" xfId="1638"/>
    <cellStyle name="Normal 3 32 11" xfId="1639"/>
    <cellStyle name="Normal 3 32 12" xfId="1640"/>
    <cellStyle name="Normal 3 32 13" xfId="1641"/>
    <cellStyle name="Normal 3 32 14" xfId="1642"/>
    <cellStyle name="Normal 3 32 15" xfId="1643"/>
    <cellStyle name="Normal 3 32 16" xfId="1644"/>
    <cellStyle name="Normal 3 32 17" xfId="1645"/>
    <cellStyle name="Normal 3 32 18" xfId="1646"/>
    <cellStyle name="Normal 3 32 19" xfId="1647"/>
    <cellStyle name="Normal 3 32 2" xfId="1648"/>
    <cellStyle name="Normal 3 32 20" xfId="1649"/>
    <cellStyle name="Normal 3 32 21" xfId="1650"/>
    <cellStyle name="Normal 3 32 22" xfId="1651"/>
    <cellStyle name="Normal 3 32 23" xfId="1652"/>
    <cellStyle name="Normal 3 32 3" xfId="1653"/>
    <cellStyle name="Normal 3 32 4" xfId="1654"/>
    <cellStyle name="Normal 3 32 5" xfId="1655"/>
    <cellStyle name="Normal 3 32 6" xfId="1656"/>
    <cellStyle name="Normal 3 32 7" xfId="1657"/>
    <cellStyle name="Normal 3 32 8" xfId="1658"/>
    <cellStyle name="Normal 3 32 9" xfId="1659"/>
    <cellStyle name="Normal 3 33" xfId="1660"/>
    <cellStyle name="Normal 3 33 10" xfId="1661"/>
    <cellStyle name="Normal 3 33 11" xfId="1662"/>
    <cellStyle name="Normal 3 33 12" xfId="1663"/>
    <cellStyle name="Normal 3 33 13" xfId="1664"/>
    <cellStyle name="Normal 3 33 14" xfId="1665"/>
    <cellStyle name="Normal 3 33 15" xfId="1666"/>
    <cellStyle name="Normal 3 33 16" xfId="1667"/>
    <cellStyle name="Normal 3 33 17" xfId="1668"/>
    <cellStyle name="Normal 3 33 18" xfId="1669"/>
    <cellStyle name="Normal 3 33 19" xfId="1670"/>
    <cellStyle name="Normal 3 33 2" xfId="1671"/>
    <cellStyle name="Normal 3 33 20" xfId="1672"/>
    <cellStyle name="Normal 3 33 21" xfId="1673"/>
    <cellStyle name="Normal 3 33 22" xfId="1674"/>
    <cellStyle name="Normal 3 33 23" xfId="1675"/>
    <cellStyle name="Normal 3 33 3" xfId="1676"/>
    <cellStyle name="Normal 3 33 4" xfId="1677"/>
    <cellStyle name="Normal 3 33 5" xfId="1678"/>
    <cellStyle name="Normal 3 33 6" xfId="1679"/>
    <cellStyle name="Normal 3 33 7" xfId="1680"/>
    <cellStyle name="Normal 3 33 8" xfId="1681"/>
    <cellStyle name="Normal 3 33 9" xfId="1682"/>
    <cellStyle name="Normal 3 34" xfId="1683"/>
    <cellStyle name="Normal 3 35" xfId="1684"/>
    <cellStyle name="Normal 3 36" xfId="1685"/>
    <cellStyle name="Normal 3 37" xfId="1686"/>
    <cellStyle name="Normal 3 38" xfId="1687"/>
    <cellStyle name="Normal 3 39" xfId="1688"/>
    <cellStyle name="Normal 3 4" xfId="1689"/>
    <cellStyle name="Normal 3 4 10" xfId="1690"/>
    <cellStyle name="Normal 3 4 11" xfId="1691"/>
    <cellStyle name="Normal 3 4 12" xfId="1692"/>
    <cellStyle name="Normal 3 4 13" xfId="1693"/>
    <cellStyle name="Normal 3 4 14" xfId="1694"/>
    <cellStyle name="Normal 3 4 15" xfId="1695"/>
    <cellStyle name="Normal 3 4 16" xfId="1696"/>
    <cellStyle name="Normal 3 4 17" xfId="1697"/>
    <cellStyle name="Normal 3 4 18" xfId="1698"/>
    <cellStyle name="Normal 3 4 19" xfId="1699"/>
    <cellStyle name="Normal 3 4 2" xfId="1700"/>
    <cellStyle name="Normal 3 4 20" xfId="1701"/>
    <cellStyle name="Normal 3 4 21" xfId="1702"/>
    <cellStyle name="Normal 3 4 22" xfId="1703"/>
    <cellStyle name="Normal 3 4 23" xfId="1704"/>
    <cellStyle name="Normal 3 4 3" xfId="1705"/>
    <cellStyle name="Normal 3 4 4" xfId="1706"/>
    <cellStyle name="Normal 3 4 5" xfId="1707"/>
    <cellStyle name="Normal 3 4 6" xfId="1708"/>
    <cellStyle name="Normal 3 4 7" xfId="1709"/>
    <cellStyle name="Normal 3 4 8" xfId="1710"/>
    <cellStyle name="Normal 3 4 9" xfId="1711"/>
    <cellStyle name="Normal 3 40" xfId="1712"/>
    <cellStyle name="Normal 3 41" xfId="1713"/>
    <cellStyle name="Normal 3 42" xfId="1714"/>
    <cellStyle name="Normal 3 43" xfId="1715"/>
    <cellStyle name="Normal 3 44" xfId="1716"/>
    <cellStyle name="Normal 3 45" xfId="1717"/>
    <cellStyle name="Normal 3 46" xfId="1718"/>
    <cellStyle name="Normal 3 47" xfId="1719"/>
    <cellStyle name="Normal 3 48" xfId="1720"/>
    <cellStyle name="Normal 3 49" xfId="1721"/>
    <cellStyle name="Normal 3 5" xfId="1722"/>
    <cellStyle name="Normal 3 5 10" xfId="1723"/>
    <cellStyle name="Normal 3 5 11" xfId="1724"/>
    <cellStyle name="Normal 3 5 12" xfId="1725"/>
    <cellStyle name="Normal 3 5 13" xfId="1726"/>
    <cellStyle name="Normal 3 5 14" xfId="1727"/>
    <cellStyle name="Normal 3 5 15" xfId="1728"/>
    <cellStyle name="Normal 3 5 16" xfId="1729"/>
    <cellStyle name="Normal 3 5 17" xfId="1730"/>
    <cellStyle name="Normal 3 5 18" xfId="1731"/>
    <cellStyle name="Normal 3 5 19" xfId="1732"/>
    <cellStyle name="Normal 3 5 2" xfId="1733"/>
    <cellStyle name="Normal 3 5 20" xfId="1734"/>
    <cellStyle name="Normal 3 5 21" xfId="1735"/>
    <cellStyle name="Normal 3 5 22" xfId="1736"/>
    <cellStyle name="Normal 3 5 23" xfId="1737"/>
    <cellStyle name="Normal 3 5 3" xfId="1738"/>
    <cellStyle name="Normal 3 5 4" xfId="1739"/>
    <cellStyle name="Normal 3 5 5" xfId="1740"/>
    <cellStyle name="Normal 3 5 6" xfId="1741"/>
    <cellStyle name="Normal 3 5 7" xfId="1742"/>
    <cellStyle name="Normal 3 5 8" xfId="1743"/>
    <cellStyle name="Normal 3 5 9" xfId="1744"/>
    <cellStyle name="Normal 3 50" xfId="1745"/>
    <cellStyle name="Normal 3 51" xfId="1746"/>
    <cellStyle name="Normal 3 52" xfId="1747"/>
    <cellStyle name="Normal 3 53" xfId="1748"/>
    <cellStyle name="Normal 3 54" xfId="1749"/>
    <cellStyle name="Normal 3 55" xfId="1750"/>
    <cellStyle name="Normal 3 56" xfId="1751"/>
    <cellStyle name="Normal 3 57" xfId="1752"/>
    <cellStyle name="Normal 3 58" xfId="1753"/>
    <cellStyle name="Normal 3 59" xfId="1754"/>
    <cellStyle name="Normal 3 6" xfId="1755"/>
    <cellStyle name="Normal 3 6 10" xfId="1756"/>
    <cellStyle name="Normal 3 6 11" xfId="1757"/>
    <cellStyle name="Normal 3 6 12" xfId="1758"/>
    <cellStyle name="Normal 3 6 13" xfId="1759"/>
    <cellStyle name="Normal 3 6 14" xfId="1760"/>
    <cellStyle name="Normal 3 6 15" xfId="1761"/>
    <cellStyle name="Normal 3 6 16" xfId="1762"/>
    <cellStyle name="Normal 3 6 17" xfId="1763"/>
    <cellStyle name="Normal 3 6 18" xfId="1764"/>
    <cellStyle name="Normal 3 6 19" xfId="1765"/>
    <cellStyle name="Normal 3 6 2" xfId="1766"/>
    <cellStyle name="Normal 3 6 20" xfId="1767"/>
    <cellStyle name="Normal 3 6 21" xfId="1768"/>
    <cellStyle name="Normal 3 6 22" xfId="1769"/>
    <cellStyle name="Normal 3 6 23" xfId="1770"/>
    <cellStyle name="Normal 3 6 3" xfId="1771"/>
    <cellStyle name="Normal 3 6 4" xfId="1772"/>
    <cellStyle name="Normal 3 6 5" xfId="1773"/>
    <cellStyle name="Normal 3 6 6" xfId="1774"/>
    <cellStyle name="Normal 3 6 7" xfId="1775"/>
    <cellStyle name="Normal 3 6 8" xfId="1776"/>
    <cellStyle name="Normal 3 6 9" xfId="1777"/>
    <cellStyle name="Normal 3 60" xfId="1778"/>
    <cellStyle name="Normal 3 61" xfId="1779"/>
    <cellStyle name="Normal 3 62" xfId="1780"/>
    <cellStyle name="Normal 3 63" xfId="1781"/>
    <cellStyle name="Normal 3 64" xfId="1782"/>
    <cellStyle name="Normal 3 65" xfId="1783"/>
    <cellStyle name="Normal 3 7" xfId="1784"/>
    <cellStyle name="Normal 3 7 10" xfId="1785"/>
    <cellStyle name="Normal 3 7 11" xfId="1786"/>
    <cellStyle name="Normal 3 7 12" xfId="1787"/>
    <cellStyle name="Normal 3 7 13" xfId="1788"/>
    <cellStyle name="Normal 3 7 14" xfId="1789"/>
    <cellStyle name="Normal 3 7 15" xfId="1790"/>
    <cellStyle name="Normal 3 7 16" xfId="1791"/>
    <cellStyle name="Normal 3 7 17" xfId="1792"/>
    <cellStyle name="Normal 3 7 18" xfId="1793"/>
    <cellStyle name="Normal 3 7 19" xfId="1794"/>
    <cellStyle name="Normal 3 7 2" xfId="1795"/>
    <cellStyle name="Normal 3 7 20" xfId="1796"/>
    <cellStyle name="Normal 3 7 21" xfId="1797"/>
    <cellStyle name="Normal 3 7 22" xfId="1798"/>
    <cellStyle name="Normal 3 7 23" xfId="1799"/>
    <cellStyle name="Normal 3 7 3" xfId="1800"/>
    <cellStyle name="Normal 3 7 4" xfId="1801"/>
    <cellStyle name="Normal 3 7 5" xfId="1802"/>
    <cellStyle name="Normal 3 7 6" xfId="1803"/>
    <cellStyle name="Normal 3 7 7" xfId="1804"/>
    <cellStyle name="Normal 3 7 8" xfId="1805"/>
    <cellStyle name="Normal 3 7 9" xfId="1806"/>
    <cellStyle name="Normal 3 8" xfId="1807"/>
    <cellStyle name="Normal 3 8 10" xfId="1808"/>
    <cellStyle name="Normal 3 8 11" xfId="1809"/>
    <cellStyle name="Normal 3 8 12" xfId="1810"/>
    <cellStyle name="Normal 3 8 13" xfId="1811"/>
    <cellStyle name="Normal 3 8 14" xfId="1812"/>
    <cellStyle name="Normal 3 8 15" xfId="1813"/>
    <cellStyle name="Normal 3 8 16" xfId="1814"/>
    <cellStyle name="Normal 3 8 17" xfId="1815"/>
    <cellStyle name="Normal 3 8 18" xfId="1816"/>
    <cellStyle name="Normal 3 8 19" xfId="1817"/>
    <cellStyle name="Normal 3 8 2" xfId="1818"/>
    <cellStyle name="Normal 3 8 20" xfId="1819"/>
    <cellStyle name="Normal 3 8 21" xfId="1820"/>
    <cellStyle name="Normal 3 8 22" xfId="1821"/>
    <cellStyle name="Normal 3 8 23" xfId="1822"/>
    <cellStyle name="Normal 3 8 3" xfId="1823"/>
    <cellStyle name="Normal 3 8 4" xfId="1824"/>
    <cellStyle name="Normal 3 8 5" xfId="1825"/>
    <cellStyle name="Normal 3 8 6" xfId="1826"/>
    <cellStyle name="Normal 3 8 7" xfId="1827"/>
    <cellStyle name="Normal 3 8 8" xfId="1828"/>
    <cellStyle name="Normal 3 8 9" xfId="1829"/>
    <cellStyle name="Normal 3 9" xfId="1830"/>
    <cellStyle name="Normal 3 9 10" xfId="1831"/>
    <cellStyle name="Normal 3 9 11" xfId="1832"/>
    <cellStyle name="Normal 3 9 12" xfId="1833"/>
    <cellStyle name="Normal 3 9 13" xfId="1834"/>
    <cellStyle name="Normal 3 9 14" xfId="1835"/>
    <cellStyle name="Normal 3 9 15" xfId="1836"/>
    <cellStyle name="Normal 3 9 16" xfId="1837"/>
    <cellStyle name="Normal 3 9 17" xfId="1838"/>
    <cellStyle name="Normal 3 9 18" xfId="1839"/>
    <cellStyle name="Normal 3 9 19" xfId="1840"/>
    <cellStyle name="Normal 3 9 2" xfId="1841"/>
    <cellStyle name="Normal 3 9 20" xfId="1842"/>
    <cellStyle name="Normal 3 9 21" xfId="1843"/>
    <cellStyle name="Normal 3 9 22" xfId="1844"/>
    <cellStyle name="Normal 3 9 23" xfId="1845"/>
    <cellStyle name="Normal 3 9 3" xfId="1846"/>
    <cellStyle name="Normal 3 9 4" xfId="1847"/>
    <cellStyle name="Normal 3 9 5" xfId="1848"/>
    <cellStyle name="Normal 3 9 6" xfId="1849"/>
    <cellStyle name="Normal 3 9 7" xfId="1850"/>
    <cellStyle name="Normal 3 9 8" xfId="1851"/>
    <cellStyle name="Normal 3 9 9" xfId="1852"/>
    <cellStyle name="Normal 4" xfId="15"/>
    <cellStyle name="Normal 4 2" xfId="1853"/>
    <cellStyle name="Normal 5" xfId="1854"/>
    <cellStyle name="Normal 5 10" xfId="1855"/>
    <cellStyle name="Normal 5 11" xfId="1856"/>
    <cellStyle name="Normal 5 12" xfId="1857"/>
    <cellStyle name="Normal 5 13" xfId="1858"/>
    <cellStyle name="Normal 5 14" xfId="1859"/>
    <cellStyle name="Normal 5 15" xfId="1860"/>
    <cellStyle name="Normal 5 16" xfId="1861"/>
    <cellStyle name="Normal 5 17" xfId="1862"/>
    <cellStyle name="Normal 5 18" xfId="1863"/>
    <cellStyle name="Normal 5 19" xfId="1864"/>
    <cellStyle name="Normal 5 2" xfId="1865"/>
    <cellStyle name="Normal 5 2 10" xfId="1866"/>
    <cellStyle name="Normal 5 2 11" xfId="1867"/>
    <cellStyle name="Normal 5 2 12" xfId="1868"/>
    <cellStyle name="Normal 5 2 13" xfId="1869"/>
    <cellStyle name="Normal 5 2 14" xfId="1870"/>
    <cellStyle name="Normal 5 2 15" xfId="1871"/>
    <cellStyle name="Normal 5 2 16" xfId="1872"/>
    <cellStyle name="Normal 5 2 17" xfId="1873"/>
    <cellStyle name="Normal 5 2 18" xfId="1874"/>
    <cellStyle name="Normal 5 2 19" xfId="1875"/>
    <cellStyle name="Normal 5 2 2" xfId="1876"/>
    <cellStyle name="Normal 5 2 20" xfId="1877"/>
    <cellStyle name="Normal 5 2 21" xfId="1878"/>
    <cellStyle name="Normal 5 2 22" xfId="1879"/>
    <cellStyle name="Normal 5 2 23" xfId="1880"/>
    <cellStyle name="Normal 5 2 3" xfId="1881"/>
    <cellStyle name="Normal 5 2 4" xfId="1882"/>
    <cellStyle name="Normal 5 2 5" xfId="1883"/>
    <cellStyle name="Normal 5 2 6" xfId="1884"/>
    <cellStyle name="Normal 5 2 7" xfId="1885"/>
    <cellStyle name="Normal 5 2 8" xfId="1886"/>
    <cellStyle name="Normal 5 2 9" xfId="1887"/>
    <cellStyle name="Normal 5 20" xfId="1888"/>
    <cellStyle name="Normal 5 21" xfId="1889"/>
    <cellStyle name="Normal 5 22" xfId="1890"/>
    <cellStyle name="Normal 5 23" xfId="1891"/>
    <cellStyle name="Normal 5 24" xfId="1892"/>
    <cellStyle name="Normal 5 3" xfId="1893"/>
    <cellStyle name="Normal 5 4" xfId="1894"/>
    <cellStyle name="Normal 5 5" xfId="1895"/>
    <cellStyle name="Normal 5 6" xfId="1896"/>
    <cellStyle name="Normal 5 7" xfId="1897"/>
    <cellStyle name="Normal 5 8" xfId="1898"/>
    <cellStyle name="Normal 5 9" xfId="1899"/>
    <cellStyle name="Normal 6" xfId="2"/>
    <cellStyle name="Normal 7" xfId="1900"/>
    <cellStyle name="Normal 7 10" xfId="1901"/>
    <cellStyle name="Normal 7 11" xfId="1902"/>
    <cellStyle name="Normal 7 12" xfId="1903"/>
    <cellStyle name="Normal 7 13" xfId="1904"/>
    <cellStyle name="Normal 7 14" xfId="1905"/>
    <cellStyle name="Normal 7 15" xfId="1906"/>
    <cellStyle name="Normal 7 16" xfId="1907"/>
    <cellStyle name="Normal 7 17" xfId="1908"/>
    <cellStyle name="Normal 7 18" xfId="1909"/>
    <cellStyle name="Normal 7 19" xfId="1910"/>
    <cellStyle name="Normal 7 2" xfId="1911"/>
    <cellStyle name="Normal 7 2 10" xfId="1912"/>
    <cellStyle name="Normal 7 2 11" xfId="1913"/>
    <cellStyle name="Normal 7 2 12" xfId="1914"/>
    <cellStyle name="Normal 7 2 13" xfId="1915"/>
    <cellStyle name="Normal 7 2 14" xfId="1916"/>
    <cellStyle name="Normal 7 2 15" xfId="1917"/>
    <cellStyle name="Normal 7 2 16" xfId="1918"/>
    <cellStyle name="Normal 7 2 17" xfId="1919"/>
    <cellStyle name="Normal 7 2 18" xfId="1920"/>
    <cellStyle name="Normal 7 2 19" xfId="1921"/>
    <cellStyle name="Normal 7 2 2" xfId="1922"/>
    <cellStyle name="Normal 7 2 20" xfId="1923"/>
    <cellStyle name="Normal 7 2 21" xfId="1924"/>
    <cellStyle name="Normal 7 2 22" xfId="1925"/>
    <cellStyle name="Normal 7 2 23" xfId="1926"/>
    <cellStyle name="Normal 7 2 3" xfId="1927"/>
    <cellStyle name="Normal 7 2 4" xfId="1928"/>
    <cellStyle name="Normal 7 2 5" xfId="1929"/>
    <cellStyle name="Normal 7 2 6" xfId="1930"/>
    <cellStyle name="Normal 7 2 7" xfId="1931"/>
    <cellStyle name="Normal 7 2 8" xfId="1932"/>
    <cellStyle name="Normal 7 2 9" xfId="1933"/>
    <cellStyle name="Normal 7 20" xfId="1934"/>
    <cellStyle name="Normal 7 21" xfId="1935"/>
    <cellStyle name="Normal 7 22" xfId="1936"/>
    <cellStyle name="Normal 7 23" xfId="1937"/>
    <cellStyle name="Normal 7 24" xfId="1938"/>
    <cellStyle name="Normal 7 3" xfId="1939"/>
    <cellStyle name="Normal 7 4" xfId="1940"/>
    <cellStyle name="Normal 7 5" xfId="1941"/>
    <cellStyle name="Normal 7 6" xfId="1942"/>
    <cellStyle name="Normal 7 7" xfId="1943"/>
    <cellStyle name="Normal 7 8" xfId="1944"/>
    <cellStyle name="Normal 7 9" xfId="1945"/>
    <cellStyle name="Normal 8" xfId="1946"/>
    <cellStyle name="Normal_Sheet1" xfId="3"/>
    <cellStyle name="Note 2" xfId="1947"/>
    <cellStyle name="Output 2" xfId="1948"/>
    <cellStyle name="Percent" xfId="14" builtinId="5"/>
    <cellStyle name="Percent 2" xfId="8"/>
    <cellStyle name="Percent 2 2" xfId="12"/>
    <cellStyle name="Percent 4" xfId="1949"/>
    <cellStyle name="Title 2" xfId="1950"/>
    <cellStyle name="Total 2" xfId="1951"/>
    <cellStyle name="Warning Text 2" xfId="1952"/>
  </cellStyles>
  <dxfs count="16">
    <dxf>
      <font>
        <strike val="0"/>
        <outline val="0"/>
        <shadow val="0"/>
        <vertAlign val="baseline"/>
        <sz val="10"/>
        <name val="Arial"/>
        <scheme val="none"/>
      </font>
    </dxf>
    <dxf>
      <font>
        <strike val="0"/>
        <outline val="0"/>
        <shadow val="0"/>
        <vertAlign val="baseline"/>
        <sz val="10"/>
        <name val="Arial"/>
        <scheme val="none"/>
      </font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Arial"/>
        <scheme val="none"/>
      </font>
      <numFmt numFmtId="165" formatCode="0.0%"/>
    </dxf>
    <dxf>
      <font>
        <strike val="0"/>
        <outline val="0"/>
        <shadow val="0"/>
        <vertAlign val="baseline"/>
        <sz val="1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≥ 97% AFUE Cost/kBtu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Database!$L$1</c:f>
              <c:strCache>
                <c:ptCount val="1"/>
                <c:pt idx="0">
                  <c:v>Cost/kBtu</c:v>
                </c:pt>
              </c:strCache>
            </c:strRef>
          </c:tx>
          <c:spPr>
            <a:ln w="28575">
              <a:noFill/>
            </a:ln>
          </c:spPr>
          <c:xVal>
            <c:numRef>
              <c:f>Database!$G$2:$G$19</c:f>
              <c:numCache>
                <c:formatCode>0.0</c:formatCode>
                <c:ptCount val="18"/>
                <c:pt idx="0">
                  <c:v>120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59</c:v>
                </c:pt>
                <c:pt idx="6">
                  <c:v>120</c:v>
                </c:pt>
                <c:pt idx="7">
                  <c:v>100</c:v>
                </c:pt>
                <c:pt idx="8">
                  <c:v>80</c:v>
                </c:pt>
                <c:pt idx="9">
                  <c:v>60</c:v>
                </c:pt>
                <c:pt idx="10">
                  <c:v>120</c:v>
                </c:pt>
                <c:pt idx="11">
                  <c:v>100</c:v>
                </c:pt>
                <c:pt idx="12">
                  <c:v>80</c:v>
                </c:pt>
                <c:pt idx="13">
                  <c:v>60</c:v>
                </c:pt>
                <c:pt idx="14">
                  <c:v>120</c:v>
                </c:pt>
                <c:pt idx="15">
                  <c:v>100</c:v>
                </c:pt>
                <c:pt idx="16">
                  <c:v>80</c:v>
                </c:pt>
                <c:pt idx="17">
                  <c:v>60</c:v>
                </c:pt>
              </c:numCache>
            </c:numRef>
          </c:xVal>
          <c:yVal>
            <c:numRef>
              <c:f>Database!$L$2:$L$19</c:f>
              <c:numCache>
                <c:formatCode>"$"#,##0.00</c:formatCode>
                <c:ptCount val="18"/>
                <c:pt idx="0">
                  <c:v>23.701499999999999</c:v>
                </c:pt>
                <c:pt idx="1">
                  <c:v>41</c:v>
                </c:pt>
                <c:pt idx="2">
                  <c:v>32.809750000000001</c:v>
                </c:pt>
                <c:pt idx="3">
                  <c:v>32.268625</c:v>
                </c:pt>
                <c:pt idx="4">
                  <c:v>41.582166666666666</c:v>
                </c:pt>
                <c:pt idx="5">
                  <c:v>36.880508474576267</c:v>
                </c:pt>
                <c:pt idx="6">
                  <c:v>18.324999999999999</c:v>
                </c:pt>
                <c:pt idx="7">
                  <c:v>20.99</c:v>
                </c:pt>
                <c:pt idx="8">
                  <c:v>24.362500000000001</c:v>
                </c:pt>
                <c:pt idx="9">
                  <c:v>30.816666666666666</c:v>
                </c:pt>
                <c:pt idx="10">
                  <c:v>31.041666666666668</c:v>
                </c:pt>
                <c:pt idx="11">
                  <c:v>35</c:v>
                </c:pt>
                <c:pt idx="12">
                  <c:v>37.712499999999999</c:v>
                </c:pt>
                <c:pt idx="13">
                  <c:v>48.283333333333331</c:v>
                </c:pt>
                <c:pt idx="14">
                  <c:v>18.324999999999999</c:v>
                </c:pt>
                <c:pt idx="15">
                  <c:v>20.99</c:v>
                </c:pt>
                <c:pt idx="16">
                  <c:v>24.362500000000001</c:v>
                </c:pt>
                <c:pt idx="17">
                  <c:v>30.816666666666666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286976"/>
        <c:axId val="310293248"/>
      </c:scatterChart>
      <c:valAx>
        <c:axId val="31028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Rating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10293248"/>
        <c:crosses val="autoZero"/>
        <c:crossBetween val="midCat"/>
      </c:valAx>
      <c:valAx>
        <c:axId val="31029324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31028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≥ 96% AFUE Cost/kBtu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Database!$L$1</c:f>
              <c:strCache>
                <c:ptCount val="1"/>
                <c:pt idx="0">
                  <c:v>Cost/kBtu</c:v>
                </c:pt>
              </c:strCache>
            </c:strRef>
          </c:tx>
          <c:spPr>
            <a:ln w="28575">
              <a:noFill/>
            </a:ln>
          </c:spPr>
          <c:xVal>
            <c:numRef>
              <c:f>Database!$G$20:$G$41</c:f>
              <c:numCache>
                <c:formatCode>0.0</c:formatCode>
                <c:ptCount val="22"/>
                <c:pt idx="0">
                  <c:v>115</c:v>
                </c:pt>
                <c:pt idx="1">
                  <c:v>100</c:v>
                </c:pt>
                <c:pt idx="2">
                  <c:v>80</c:v>
                </c:pt>
                <c:pt idx="3">
                  <c:v>60</c:v>
                </c:pt>
                <c:pt idx="4">
                  <c:v>80</c:v>
                </c:pt>
                <c:pt idx="5">
                  <c:v>60</c:v>
                </c:pt>
                <c:pt idx="6">
                  <c:v>115</c:v>
                </c:pt>
                <c:pt idx="7">
                  <c:v>100</c:v>
                </c:pt>
                <c:pt idx="8">
                  <c:v>100</c:v>
                </c:pt>
                <c:pt idx="9">
                  <c:v>80</c:v>
                </c:pt>
                <c:pt idx="10">
                  <c:v>80</c:v>
                </c:pt>
                <c:pt idx="11">
                  <c:v>60</c:v>
                </c:pt>
                <c:pt idx="12">
                  <c:v>60</c:v>
                </c:pt>
                <c:pt idx="13">
                  <c:v>100</c:v>
                </c:pt>
                <c:pt idx="14">
                  <c:v>80</c:v>
                </c:pt>
                <c:pt idx="15">
                  <c:v>80</c:v>
                </c:pt>
                <c:pt idx="16">
                  <c:v>60</c:v>
                </c:pt>
                <c:pt idx="17">
                  <c:v>60</c:v>
                </c:pt>
                <c:pt idx="18">
                  <c:v>120</c:v>
                </c:pt>
                <c:pt idx="19">
                  <c:v>100</c:v>
                </c:pt>
                <c:pt idx="20">
                  <c:v>80</c:v>
                </c:pt>
                <c:pt idx="21">
                  <c:v>60</c:v>
                </c:pt>
              </c:numCache>
            </c:numRef>
          </c:xVal>
          <c:yVal>
            <c:numRef>
              <c:f>Database!$L$20:$L$41</c:f>
              <c:numCache>
                <c:formatCode>"$"#,##0.00</c:formatCode>
                <c:ptCount val="22"/>
                <c:pt idx="0">
                  <c:v>21.22582608695652</c:v>
                </c:pt>
                <c:pt idx="1">
                  <c:v>22.4815</c:v>
                </c:pt>
                <c:pt idx="2">
                  <c:v>25.446874999999999</c:v>
                </c:pt>
                <c:pt idx="3">
                  <c:v>30.918333333333333</c:v>
                </c:pt>
                <c:pt idx="4">
                  <c:v>26.902875000000002</c:v>
                </c:pt>
                <c:pt idx="5">
                  <c:v>32.512333333333331</c:v>
                </c:pt>
                <c:pt idx="6">
                  <c:v>16.735304347826087</c:v>
                </c:pt>
                <c:pt idx="7">
                  <c:v>16.639900000000001</c:v>
                </c:pt>
                <c:pt idx="8">
                  <c:v>18.033900000000003</c:v>
                </c:pt>
                <c:pt idx="9">
                  <c:v>19.499874999999999</c:v>
                </c:pt>
                <c:pt idx="10">
                  <c:v>21.291999999999998</c:v>
                </c:pt>
                <c:pt idx="11">
                  <c:v>22.866499999999998</c:v>
                </c:pt>
                <c:pt idx="12">
                  <c:v>25.326000000000001</c:v>
                </c:pt>
                <c:pt idx="13">
                  <c:v>19.673299999999998</c:v>
                </c:pt>
                <c:pt idx="14">
                  <c:v>23.237375</c:v>
                </c:pt>
                <c:pt idx="15">
                  <c:v>23.965250000000001</c:v>
                </c:pt>
                <c:pt idx="16">
                  <c:v>26.983166666666666</c:v>
                </c:pt>
                <c:pt idx="17">
                  <c:v>28.201000000000001</c:v>
                </c:pt>
                <c:pt idx="18">
                  <c:v>20.824999999999999</c:v>
                </c:pt>
                <c:pt idx="19">
                  <c:v>22.99</c:v>
                </c:pt>
                <c:pt idx="20">
                  <c:v>26.237500000000001</c:v>
                </c:pt>
                <c:pt idx="21">
                  <c:v>33.31666666666667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310400"/>
        <c:axId val="310312320"/>
      </c:scatterChart>
      <c:valAx>
        <c:axId val="31031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Rating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10312320"/>
        <c:crosses val="autoZero"/>
        <c:crossBetween val="midCat"/>
      </c:valAx>
      <c:valAx>
        <c:axId val="310312320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3103104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≥ 95% AFUE Cost/kBtu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Database!$L$1</c:f>
              <c:strCache>
                <c:ptCount val="1"/>
                <c:pt idx="0">
                  <c:v>Cost/kBtu</c:v>
                </c:pt>
              </c:strCache>
            </c:strRef>
          </c:tx>
          <c:spPr>
            <a:ln w="28575">
              <a:noFill/>
            </a:ln>
          </c:spPr>
          <c:xVal>
            <c:numRef>
              <c:f>Database!$G$168:$G$335</c:f>
              <c:numCache>
                <c:formatCode>0.0</c:formatCode>
                <c:ptCount val="168"/>
                <c:pt idx="0">
                  <c:v>45</c:v>
                </c:pt>
                <c:pt idx="1">
                  <c:v>120</c:v>
                </c:pt>
                <c:pt idx="2">
                  <c:v>90</c:v>
                </c:pt>
                <c:pt idx="3">
                  <c:v>45</c:v>
                </c:pt>
                <c:pt idx="4">
                  <c:v>115</c:v>
                </c:pt>
                <c:pt idx="5">
                  <c:v>90</c:v>
                </c:pt>
                <c:pt idx="6">
                  <c:v>90</c:v>
                </c:pt>
                <c:pt idx="7">
                  <c:v>70</c:v>
                </c:pt>
                <c:pt idx="8">
                  <c:v>75</c:v>
                </c:pt>
                <c:pt idx="9">
                  <c:v>60</c:v>
                </c:pt>
                <c:pt idx="10">
                  <c:v>60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60</c:v>
                </c:pt>
                <c:pt idx="15">
                  <c:v>90</c:v>
                </c:pt>
                <c:pt idx="16">
                  <c:v>60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135</c:v>
                </c:pt>
                <c:pt idx="21">
                  <c:v>110</c:v>
                </c:pt>
                <c:pt idx="22">
                  <c:v>88</c:v>
                </c:pt>
                <c:pt idx="23">
                  <c:v>88</c:v>
                </c:pt>
                <c:pt idx="24">
                  <c:v>66</c:v>
                </c:pt>
                <c:pt idx="25">
                  <c:v>66</c:v>
                </c:pt>
                <c:pt idx="26">
                  <c:v>44</c:v>
                </c:pt>
                <c:pt idx="27">
                  <c:v>44</c:v>
                </c:pt>
                <c:pt idx="28">
                  <c:v>115</c:v>
                </c:pt>
                <c:pt idx="29">
                  <c:v>115</c:v>
                </c:pt>
                <c:pt idx="30">
                  <c:v>92</c:v>
                </c:pt>
                <c:pt idx="31">
                  <c:v>92</c:v>
                </c:pt>
                <c:pt idx="32">
                  <c:v>92</c:v>
                </c:pt>
                <c:pt idx="33">
                  <c:v>92</c:v>
                </c:pt>
                <c:pt idx="34">
                  <c:v>69</c:v>
                </c:pt>
                <c:pt idx="35">
                  <c:v>70</c:v>
                </c:pt>
                <c:pt idx="36">
                  <c:v>69</c:v>
                </c:pt>
                <c:pt idx="37">
                  <c:v>70</c:v>
                </c:pt>
                <c:pt idx="38">
                  <c:v>46</c:v>
                </c:pt>
                <c:pt idx="39">
                  <c:v>45</c:v>
                </c:pt>
                <c:pt idx="40">
                  <c:v>120</c:v>
                </c:pt>
                <c:pt idx="41">
                  <c:v>120</c:v>
                </c:pt>
                <c:pt idx="42">
                  <c:v>108</c:v>
                </c:pt>
                <c:pt idx="43">
                  <c:v>90</c:v>
                </c:pt>
                <c:pt idx="44">
                  <c:v>72</c:v>
                </c:pt>
                <c:pt idx="45">
                  <c:v>54</c:v>
                </c:pt>
                <c:pt idx="46">
                  <c:v>38</c:v>
                </c:pt>
                <c:pt idx="47">
                  <c:v>75</c:v>
                </c:pt>
                <c:pt idx="48">
                  <c:v>45</c:v>
                </c:pt>
                <c:pt idx="49">
                  <c:v>120</c:v>
                </c:pt>
                <c:pt idx="50">
                  <c:v>115</c:v>
                </c:pt>
                <c:pt idx="51">
                  <c:v>90</c:v>
                </c:pt>
                <c:pt idx="52">
                  <c:v>90</c:v>
                </c:pt>
                <c:pt idx="53">
                  <c:v>70</c:v>
                </c:pt>
                <c:pt idx="54">
                  <c:v>70</c:v>
                </c:pt>
                <c:pt idx="55">
                  <c:v>45</c:v>
                </c:pt>
                <c:pt idx="56">
                  <c:v>45</c:v>
                </c:pt>
                <c:pt idx="57">
                  <c:v>120</c:v>
                </c:pt>
                <c:pt idx="58">
                  <c:v>100</c:v>
                </c:pt>
                <c:pt idx="59">
                  <c:v>100</c:v>
                </c:pt>
                <c:pt idx="60">
                  <c:v>80</c:v>
                </c:pt>
                <c:pt idx="61">
                  <c:v>105</c:v>
                </c:pt>
                <c:pt idx="62">
                  <c:v>75</c:v>
                </c:pt>
                <c:pt idx="63">
                  <c:v>45</c:v>
                </c:pt>
                <c:pt idx="64">
                  <c:v>105</c:v>
                </c:pt>
                <c:pt idx="65">
                  <c:v>75</c:v>
                </c:pt>
                <c:pt idx="66">
                  <c:v>45</c:v>
                </c:pt>
                <c:pt idx="67">
                  <c:v>75</c:v>
                </c:pt>
                <c:pt idx="68">
                  <c:v>105</c:v>
                </c:pt>
                <c:pt idx="69">
                  <c:v>75</c:v>
                </c:pt>
                <c:pt idx="70">
                  <c:v>105</c:v>
                </c:pt>
                <c:pt idx="71">
                  <c:v>105</c:v>
                </c:pt>
                <c:pt idx="72">
                  <c:v>75</c:v>
                </c:pt>
                <c:pt idx="73">
                  <c:v>45</c:v>
                </c:pt>
                <c:pt idx="74">
                  <c:v>75</c:v>
                </c:pt>
                <c:pt idx="75">
                  <c:v>105</c:v>
                </c:pt>
                <c:pt idx="76">
                  <c:v>125</c:v>
                </c:pt>
                <c:pt idx="77">
                  <c:v>100</c:v>
                </c:pt>
                <c:pt idx="78">
                  <c:v>120</c:v>
                </c:pt>
                <c:pt idx="79">
                  <c:v>100</c:v>
                </c:pt>
                <c:pt idx="80">
                  <c:v>105</c:v>
                </c:pt>
                <c:pt idx="81">
                  <c:v>90</c:v>
                </c:pt>
                <c:pt idx="82">
                  <c:v>75</c:v>
                </c:pt>
                <c:pt idx="83">
                  <c:v>60</c:v>
                </c:pt>
                <c:pt idx="84">
                  <c:v>110</c:v>
                </c:pt>
                <c:pt idx="85">
                  <c:v>88</c:v>
                </c:pt>
                <c:pt idx="86">
                  <c:v>66</c:v>
                </c:pt>
                <c:pt idx="87">
                  <c:v>132</c:v>
                </c:pt>
                <c:pt idx="88">
                  <c:v>132</c:v>
                </c:pt>
                <c:pt idx="89">
                  <c:v>110</c:v>
                </c:pt>
                <c:pt idx="90">
                  <c:v>110</c:v>
                </c:pt>
                <c:pt idx="91">
                  <c:v>110</c:v>
                </c:pt>
                <c:pt idx="92">
                  <c:v>110</c:v>
                </c:pt>
                <c:pt idx="93">
                  <c:v>88</c:v>
                </c:pt>
                <c:pt idx="94">
                  <c:v>88</c:v>
                </c:pt>
                <c:pt idx="95">
                  <c:v>88</c:v>
                </c:pt>
                <c:pt idx="96">
                  <c:v>88</c:v>
                </c:pt>
                <c:pt idx="97">
                  <c:v>66</c:v>
                </c:pt>
                <c:pt idx="98">
                  <c:v>66</c:v>
                </c:pt>
                <c:pt idx="99">
                  <c:v>66</c:v>
                </c:pt>
                <c:pt idx="100">
                  <c:v>44</c:v>
                </c:pt>
                <c:pt idx="101">
                  <c:v>44</c:v>
                </c:pt>
                <c:pt idx="102">
                  <c:v>100</c:v>
                </c:pt>
                <c:pt idx="103">
                  <c:v>80</c:v>
                </c:pt>
                <c:pt idx="104">
                  <c:v>80</c:v>
                </c:pt>
                <c:pt idx="105">
                  <c:v>64</c:v>
                </c:pt>
                <c:pt idx="106">
                  <c:v>60</c:v>
                </c:pt>
                <c:pt idx="107">
                  <c:v>48</c:v>
                </c:pt>
                <c:pt idx="108">
                  <c:v>140</c:v>
                </c:pt>
                <c:pt idx="109">
                  <c:v>115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80</c:v>
                </c:pt>
                <c:pt idx="114">
                  <c:v>70</c:v>
                </c:pt>
                <c:pt idx="115">
                  <c:v>70</c:v>
                </c:pt>
                <c:pt idx="116">
                  <c:v>45</c:v>
                </c:pt>
                <c:pt idx="117">
                  <c:v>126</c:v>
                </c:pt>
                <c:pt idx="118">
                  <c:v>108</c:v>
                </c:pt>
                <c:pt idx="119">
                  <c:v>90</c:v>
                </c:pt>
                <c:pt idx="120">
                  <c:v>72</c:v>
                </c:pt>
                <c:pt idx="121">
                  <c:v>100</c:v>
                </c:pt>
                <c:pt idx="122">
                  <c:v>75</c:v>
                </c:pt>
                <c:pt idx="123">
                  <c:v>56</c:v>
                </c:pt>
                <c:pt idx="124">
                  <c:v>90</c:v>
                </c:pt>
                <c:pt idx="125">
                  <c:v>75</c:v>
                </c:pt>
                <c:pt idx="126">
                  <c:v>70</c:v>
                </c:pt>
                <c:pt idx="127">
                  <c:v>56</c:v>
                </c:pt>
                <c:pt idx="128">
                  <c:v>100</c:v>
                </c:pt>
                <c:pt idx="129">
                  <c:v>100</c:v>
                </c:pt>
                <c:pt idx="130">
                  <c:v>70</c:v>
                </c:pt>
                <c:pt idx="131">
                  <c:v>100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56</c:v>
                </c:pt>
                <c:pt idx="136">
                  <c:v>70</c:v>
                </c:pt>
                <c:pt idx="137">
                  <c:v>60</c:v>
                </c:pt>
                <c:pt idx="138">
                  <c:v>60</c:v>
                </c:pt>
                <c:pt idx="139">
                  <c:v>42</c:v>
                </c:pt>
                <c:pt idx="140">
                  <c:v>140</c:v>
                </c:pt>
                <c:pt idx="141">
                  <c:v>120</c:v>
                </c:pt>
                <c:pt idx="142">
                  <c:v>120</c:v>
                </c:pt>
                <c:pt idx="143">
                  <c:v>115</c:v>
                </c:pt>
                <c:pt idx="144">
                  <c:v>100</c:v>
                </c:pt>
                <c:pt idx="145">
                  <c:v>100</c:v>
                </c:pt>
                <c:pt idx="146">
                  <c:v>90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70</c:v>
                </c:pt>
                <c:pt idx="152">
                  <c:v>70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45</c:v>
                </c:pt>
                <c:pt idx="158">
                  <c:v>40</c:v>
                </c:pt>
                <c:pt idx="159">
                  <c:v>40</c:v>
                </c:pt>
                <c:pt idx="160">
                  <c:v>140</c:v>
                </c:pt>
                <c:pt idx="161">
                  <c:v>140</c:v>
                </c:pt>
                <c:pt idx="162">
                  <c:v>120</c:v>
                </c:pt>
                <c:pt idx="163">
                  <c:v>120</c:v>
                </c:pt>
                <c:pt idx="164">
                  <c:v>120</c:v>
                </c:pt>
                <c:pt idx="165">
                  <c:v>120</c:v>
                </c:pt>
                <c:pt idx="166">
                  <c:v>120</c:v>
                </c:pt>
                <c:pt idx="167">
                  <c:v>100</c:v>
                </c:pt>
              </c:numCache>
            </c:numRef>
          </c:xVal>
          <c:yVal>
            <c:numRef>
              <c:f>Database!$L$42:$L$167</c:f>
              <c:numCache>
                <c:formatCode>"$"#,##0.00</c:formatCode>
                <c:ptCount val="126"/>
                <c:pt idx="0">
                  <c:v>11.933259259259259</c:v>
                </c:pt>
                <c:pt idx="1">
                  <c:v>12.109</c:v>
                </c:pt>
                <c:pt idx="2">
                  <c:v>14.374886363636364</c:v>
                </c:pt>
                <c:pt idx="3">
                  <c:v>13.897613636363637</c:v>
                </c:pt>
                <c:pt idx="4">
                  <c:v>17.333181818181817</c:v>
                </c:pt>
                <c:pt idx="5">
                  <c:v>25.181590909090911</c:v>
                </c:pt>
                <c:pt idx="6">
                  <c:v>13.699909090909092</c:v>
                </c:pt>
                <c:pt idx="7">
                  <c:v>15.283977272727272</c:v>
                </c:pt>
                <c:pt idx="8">
                  <c:v>18.515000000000001</c:v>
                </c:pt>
                <c:pt idx="9">
                  <c:v>26.863409090909091</c:v>
                </c:pt>
                <c:pt idx="10">
                  <c:v>8.3029545454545453</c:v>
                </c:pt>
                <c:pt idx="11">
                  <c:v>12.242348484848485</c:v>
                </c:pt>
                <c:pt idx="12">
                  <c:v>9.5453636363636356</c:v>
                </c:pt>
                <c:pt idx="13">
                  <c:v>8.9090000000000007</c:v>
                </c:pt>
                <c:pt idx="14">
                  <c:v>14.172636363636364</c:v>
                </c:pt>
                <c:pt idx="15">
                  <c:v>10.613522727272727</c:v>
                </c:pt>
                <c:pt idx="16">
                  <c:v>9.8180681818181821</c:v>
                </c:pt>
                <c:pt idx="17">
                  <c:v>15.63625</c:v>
                </c:pt>
                <c:pt idx="18">
                  <c:v>12.287727272727272</c:v>
                </c:pt>
                <c:pt idx="19">
                  <c:v>18.287727272727274</c:v>
                </c:pt>
                <c:pt idx="20">
                  <c:v>17.658863636363638</c:v>
                </c:pt>
                <c:pt idx="21">
                  <c:v>17.363409090909091</c:v>
                </c:pt>
                <c:pt idx="22">
                  <c:v>26.431590909090911</c:v>
                </c:pt>
                <c:pt idx="23">
                  <c:v>10.081727272727273</c:v>
                </c:pt>
                <c:pt idx="24">
                  <c:v>15.172636363636364</c:v>
                </c:pt>
                <c:pt idx="25">
                  <c:v>11.318068181818182</c:v>
                </c:pt>
                <c:pt idx="26">
                  <c:v>17.408977272727274</c:v>
                </c:pt>
                <c:pt idx="27">
                  <c:v>12.95439393939394</c:v>
                </c:pt>
                <c:pt idx="28">
                  <c:v>21.969545454545454</c:v>
                </c:pt>
                <c:pt idx="29">
                  <c:v>18.749772727272727</c:v>
                </c:pt>
                <c:pt idx="30">
                  <c:v>28.954318181818181</c:v>
                </c:pt>
                <c:pt idx="31">
                  <c:v>15.743652173913043</c:v>
                </c:pt>
                <c:pt idx="32">
                  <c:v>18.950666666666667</c:v>
                </c:pt>
                <c:pt idx="33">
                  <c:v>21.41657142857143</c:v>
                </c:pt>
                <c:pt idx="34">
                  <c:v>31.962666666666664</c:v>
                </c:pt>
                <c:pt idx="35">
                  <c:v>21.936875000000001</c:v>
                </c:pt>
                <c:pt idx="36">
                  <c:v>19.249375000000001</c:v>
                </c:pt>
                <c:pt idx="37">
                  <c:v>21.658333333333335</c:v>
                </c:pt>
                <c:pt idx="38">
                  <c:v>23.138888888888889</c:v>
                </c:pt>
                <c:pt idx="39">
                  <c:v>26.655555555555555</c:v>
                </c:pt>
                <c:pt idx="40">
                  <c:v>30.541666666666668</c:v>
                </c:pt>
                <c:pt idx="41">
                  <c:v>37.018518518518519</c:v>
                </c:pt>
                <c:pt idx="42">
                  <c:v>19.988888888888887</c:v>
                </c:pt>
                <c:pt idx="43">
                  <c:v>21.32</c:v>
                </c:pt>
                <c:pt idx="44">
                  <c:v>19.038095238095238</c:v>
                </c:pt>
                <c:pt idx="45">
                  <c:v>16.532416666666666</c:v>
                </c:pt>
                <c:pt idx="46">
                  <c:v>18.558299999999999</c:v>
                </c:pt>
                <c:pt idx="47">
                  <c:v>22.176499999999997</c:v>
                </c:pt>
                <c:pt idx="48">
                  <c:v>27.766166666666667</c:v>
                </c:pt>
                <c:pt idx="49">
                  <c:v>15.286869565217392</c:v>
                </c:pt>
                <c:pt idx="50">
                  <c:v>9.9477391304347833</c:v>
                </c:pt>
                <c:pt idx="51">
                  <c:v>18.033478260869565</c:v>
                </c:pt>
                <c:pt idx="52">
                  <c:v>11.948234782608695</c:v>
                </c:pt>
                <c:pt idx="53">
                  <c:v>14.499891304347827</c:v>
                </c:pt>
                <c:pt idx="54">
                  <c:v>21.299111111111113</c:v>
                </c:pt>
                <c:pt idx="55">
                  <c:v>14.181444444444443</c:v>
                </c:pt>
                <c:pt idx="56">
                  <c:v>15.575978260869565</c:v>
                </c:pt>
                <c:pt idx="57">
                  <c:v>16.34768115942029</c:v>
                </c:pt>
                <c:pt idx="58">
                  <c:v>22.967000000000002</c:v>
                </c:pt>
                <c:pt idx="59">
                  <c:v>15.091285714285716</c:v>
                </c:pt>
                <c:pt idx="60">
                  <c:v>23.65195652173913</c:v>
                </c:pt>
                <c:pt idx="61">
                  <c:v>33.779347826086955</c:v>
                </c:pt>
                <c:pt idx="62">
                  <c:v>22.470222222222223</c:v>
                </c:pt>
                <c:pt idx="63">
                  <c:v>9.173826086956522</c:v>
                </c:pt>
                <c:pt idx="64">
                  <c:v>12.789304347826087</c:v>
                </c:pt>
                <c:pt idx="65">
                  <c:v>9.3249565217391304</c:v>
                </c:pt>
                <c:pt idx="66">
                  <c:v>10.847717391304348</c:v>
                </c:pt>
                <c:pt idx="67">
                  <c:v>15.452999999999999</c:v>
                </c:pt>
                <c:pt idx="68">
                  <c:v>12.027000000000001</c:v>
                </c:pt>
                <c:pt idx="69">
                  <c:v>10.554239130434782</c:v>
                </c:pt>
                <c:pt idx="70">
                  <c:v>14.803444444444445</c:v>
                </c:pt>
                <c:pt idx="71">
                  <c:v>12.89840579710145</c:v>
                </c:pt>
                <c:pt idx="72">
                  <c:v>17.472571428571428</c:v>
                </c:pt>
                <c:pt idx="73">
                  <c:v>12.916857142857141</c:v>
                </c:pt>
                <c:pt idx="74">
                  <c:v>16.813142857142857</c:v>
                </c:pt>
                <c:pt idx="75">
                  <c:v>12.420144927536231</c:v>
                </c:pt>
                <c:pt idx="76">
                  <c:v>12.325428571428571</c:v>
                </c:pt>
                <c:pt idx="77">
                  <c:v>18.043260869565216</c:v>
                </c:pt>
                <c:pt idx="78">
                  <c:v>25.264888888888891</c:v>
                </c:pt>
                <c:pt idx="79">
                  <c:v>17</c:v>
                </c:pt>
                <c:pt idx="80">
                  <c:v>19.479900000000001</c:v>
                </c:pt>
                <c:pt idx="81">
                  <c:v>16.619456521739131</c:v>
                </c:pt>
                <c:pt idx="82">
                  <c:v>19.014347826086958</c:v>
                </c:pt>
                <c:pt idx="83">
                  <c:v>10.934673913043479</c:v>
                </c:pt>
                <c:pt idx="84">
                  <c:v>10.44554347826087</c:v>
                </c:pt>
                <c:pt idx="85">
                  <c:v>13.101304347826087</c:v>
                </c:pt>
                <c:pt idx="86">
                  <c:v>12.028840579710145</c:v>
                </c:pt>
                <c:pt idx="87">
                  <c:v>17.347608695652173</c:v>
                </c:pt>
                <c:pt idx="88">
                  <c:v>7.2776851851851854</c:v>
                </c:pt>
                <c:pt idx="89">
                  <c:v>7.2776851851851854</c:v>
                </c:pt>
                <c:pt idx="90">
                  <c:v>8.6221111111111117</c:v>
                </c:pt>
                <c:pt idx="91">
                  <c:v>8.6221111111111117</c:v>
                </c:pt>
                <c:pt idx="92">
                  <c:v>20.524952380952382</c:v>
                </c:pt>
                <c:pt idx="93">
                  <c:v>22.227666666666668</c:v>
                </c:pt>
                <c:pt idx="94">
                  <c:v>26.457599999999999</c:v>
                </c:pt>
                <c:pt idx="95">
                  <c:v>31.154</c:v>
                </c:pt>
                <c:pt idx="96">
                  <c:v>20.524952380952382</c:v>
                </c:pt>
                <c:pt idx="97">
                  <c:v>18.35211111111111</c:v>
                </c:pt>
                <c:pt idx="98">
                  <c:v>21.633733333333332</c:v>
                </c:pt>
                <c:pt idx="99">
                  <c:v>26.613499999999998</c:v>
                </c:pt>
                <c:pt idx="100">
                  <c:v>34.56</c:v>
                </c:pt>
                <c:pt idx="101">
                  <c:v>18.112500000000001</c:v>
                </c:pt>
                <c:pt idx="102">
                  <c:v>19.302095238095237</c:v>
                </c:pt>
                <c:pt idx="103">
                  <c:v>22.227666666666668</c:v>
                </c:pt>
                <c:pt idx="104">
                  <c:v>26.104933333333332</c:v>
                </c:pt>
                <c:pt idx="105">
                  <c:v>25.8048</c:v>
                </c:pt>
                <c:pt idx="106">
                  <c:v>31.154</c:v>
                </c:pt>
                <c:pt idx="107">
                  <c:v>40.147333333333336</c:v>
                </c:pt>
                <c:pt idx="108">
                  <c:v>18.818000000000001</c:v>
                </c:pt>
                <c:pt idx="109">
                  <c:v>20.264222222222223</c:v>
                </c:pt>
                <c:pt idx="110">
                  <c:v>23.762933333333333</c:v>
                </c:pt>
                <c:pt idx="111">
                  <c:v>23.5288</c:v>
                </c:pt>
                <c:pt idx="112">
                  <c:v>26.930999999999997</c:v>
                </c:pt>
                <c:pt idx="113">
                  <c:v>35.986222222222224</c:v>
                </c:pt>
                <c:pt idx="114">
                  <c:v>19.838857142857144</c:v>
                </c:pt>
                <c:pt idx="115">
                  <c:v>15.511333333333333</c:v>
                </c:pt>
                <c:pt idx="116">
                  <c:v>21.692333333333334</c:v>
                </c:pt>
                <c:pt idx="117">
                  <c:v>17.608333333333334</c:v>
                </c:pt>
                <c:pt idx="118">
                  <c:v>25.743600000000001</c:v>
                </c:pt>
                <c:pt idx="119">
                  <c:v>21.543066666666668</c:v>
                </c:pt>
                <c:pt idx="120">
                  <c:v>23.323066666666666</c:v>
                </c:pt>
                <c:pt idx="121">
                  <c:v>19.526399999999999</c:v>
                </c:pt>
                <c:pt idx="122">
                  <c:v>27.974333333333334</c:v>
                </c:pt>
                <c:pt idx="123">
                  <c:v>23.611833333333333</c:v>
                </c:pt>
                <c:pt idx="124">
                  <c:v>35.179555555555552</c:v>
                </c:pt>
                <c:pt idx="125">
                  <c:v>30.401333333333334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786880"/>
        <c:axId val="395793152"/>
      </c:scatterChart>
      <c:valAx>
        <c:axId val="39578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Rating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95793152"/>
        <c:crosses val="autoZero"/>
        <c:crossBetween val="midCat"/>
      </c:valAx>
      <c:valAx>
        <c:axId val="395793152"/>
        <c:scaling>
          <c:orientation val="minMax"/>
          <c:max val="120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395786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≥ 92% AFUE Cost/kBtu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Database!$L$1</c:f>
              <c:strCache>
                <c:ptCount val="1"/>
                <c:pt idx="0">
                  <c:v>Cost/kBtu</c:v>
                </c:pt>
              </c:strCache>
            </c:strRef>
          </c:tx>
          <c:spPr>
            <a:ln w="28575">
              <a:noFill/>
            </a:ln>
          </c:spPr>
          <c:xVal>
            <c:numRef>
              <c:f>Database!$G$168:$G$335</c:f>
              <c:numCache>
                <c:formatCode>0.0</c:formatCode>
                <c:ptCount val="168"/>
                <c:pt idx="0">
                  <c:v>45</c:v>
                </c:pt>
                <c:pt idx="1">
                  <c:v>120</c:v>
                </c:pt>
                <c:pt idx="2">
                  <c:v>90</c:v>
                </c:pt>
                <c:pt idx="3">
                  <c:v>45</c:v>
                </c:pt>
                <c:pt idx="4">
                  <c:v>115</c:v>
                </c:pt>
                <c:pt idx="5">
                  <c:v>90</c:v>
                </c:pt>
                <c:pt idx="6">
                  <c:v>90</c:v>
                </c:pt>
                <c:pt idx="7">
                  <c:v>70</c:v>
                </c:pt>
                <c:pt idx="8">
                  <c:v>75</c:v>
                </c:pt>
                <c:pt idx="9">
                  <c:v>60</c:v>
                </c:pt>
                <c:pt idx="10">
                  <c:v>60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60</c:v>
                </c:pt>
                <c:pt idx="15">
                  <c:v>90</c:v>
                </c:pt>
                <c:pt idx="16">
                  <c:v>60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135</c:v>
                </c:pt>
                <c:pt idx="21">
                  <c:v>110</c:v>
                </c:pt>
                <c:pt idx="22">
                  <c:v>88</c:v>
                </c:pt>
                <c:pt idx="23">
                  <c:v>88</c:v>
                </c:pt>
                <c:pt idx="24">
                  <c:v>66</c:v>
                </c:pt>
                <c:pt idx="25">
                  <c:v>66</c:v>
                </c:pt>
                <c:pt idx="26">
                  <c:v>44</c:v>
                </c:pt>
                <c:pt idx="27">
                  <c:v>44</c:v>
                </c:pt>
                <c:pt idx="28">
                  <c:v>115</c:v>
                </c:pt>
                <c:pt idx="29">
                  <c:v>115</c:v>
                </c:pt>
                <c:pt idx="30">
                  <c:v>92</c:v>
                </c:pt>
                <c:pt idx="31">
                  <c:v>92</c:v>
                </c:pt>
                <c:pt idx="32">
                  <c:v>92</c:v>
                </c:pt>
                <c:pt idx="33">
                  <c:v>92</c:v>
                </c:pt>
                <c:pt idx="34">
                  <c:v>69</c:v>
                </c:pt>
                <c:pt idx="35">
                  <c:v>70</c:v>
                </c:pt>
                <c:pt idx="36">
                  <c:v>69</c:v>
                </c:pt>
                <c:pt idx="37">
                  <c:v>70</c:v>
                </c:pt>
                <c:pt idx="38">
                  <c:v>46</c:v>
                </c:pt>
                <c:pt idx="39">
                  <c:v>45</c:v>
                </c:pt>
                <c:pt idx="40">
                  <c:v>120</c:v>
                </c:pt>
                <c:pt idx="41">
                  <c:v>120</c:v>
                </c:pt>
                <c:pt idx="42">
                  <c:v>108</c:v>
                </c:pt>
                <c:pt idx="43">
                  <c:v>90</c:v>
                </c:pt>
                <c:pt idx="44">
                  <c:v>72</c:v>
                </c:pt>
                <c:pt idx="45">
                  <c:v>54</c:v>
                </c:pt>
                <c:pt idx="46">
                  <c:v>38</c:v>
                </c:pt>
                <c:pt idx="47">
                  <c:v>75</c:v>
                </c:pt>
                <c:pt idx="48">
                  <c:v>45</c:v>
                </c:pt>
                <c:pt idx="49">
                  <c:v>120</c:v>
                </c:pt>
                <c:pt idx="50">
                  <c:v>115</c:v>
                </c:pt>
                <c:pt idx="51">
                  <c:v>90</c:v>
                </c:pt>
                <c:pt idx="52">
                  <c:v>90</c:v>
                </c:pt>
                <c:pt idx="53">
                  <c:v>70</c:v>
                </c:pt>
                <c:pt idx="54">
                  <c:v>70</c:v>
                </c:pt>
                <c:pt idx="55">
                  <c:v>45</c:v>
                </c:pt>
                <c:pt idx="56">
                  <c:v>45</c:v>
                </c:pt>
                <c:pt idx="57">
                  <c:v>120</c:v>
                </c:pt>
                <c:pt idx="58">
                  <c:v>100</c:v>
                </c:pt>
                <c:pt idx="59">
                  <c:v>100</c:v>
                </c:pt>
                <c:pt idx="60">
                  <c:v>80</c:v>
                </c:pt>
                <c:pt idx="61">
                  <c:v>105</c:v>
                </c:pt>
                <c:pt idx="62">
                  <c:v>75</c:v>
                </c:pt>
                <c:pt idx="63">
                  <c:v>45</c:v>
                </c:pt>
                <c:pt idx="64">
                  <c:v>105</c:v>
                </c:pt>
                <c:pt idx="65">
                  <c:v>75</c:v>
                </c:pt>
                <c:pt idx="66">
                  <c:v>45</c:v>
                </c:pt>
                <c:pt idx="67">
                  <c:v>75</c:v>
                </c:pt>
                <c:pt idx="68">
                  <c:v>105</c:v>
                </c:pt>
                <c:pt idx="69">
                  <c:v>75</c:v>
                </c:pt>
                <c:pt idx="70">
                  <c:v>105</c:v>
                </c:pt>
                <c:pt idx="71">
                  <c:v>105</c:v>
                </c:pt>
                <c:pt idx="72">
                  <c:v>75</c:v>
                </c:pt>
                <c:pt idx="73">
                  <c:v>45</c:v>
                </c:pt>
                <c:pt idx="74">
                  <c:v>75</c:v>
                </c:pt>
                <c:pt idx="75">
                  <c:v>105</c:v>
                </c:pt>
                <c:pt idx="76">
                  <c:v>125</c:v>
                </c:pt>
                <c:pt idx="77">
                  <c:v>100</c:v>
                </c:pt>
                <c:pt idx="78">
                  <c:v>120</c:v>
                </c:pt>
                <c:pt idx="79">
                  <c:v>100</c:v>
                </c:pt>
                <c:pt idx="80">
                  <c:v>105</c:v>
                </c:pt>
                <c:pt idx="81">
                  <c:v>90</c:v>
                </c:pt>
                <c:pt idx="82">
                  <c:v>75</c:v>
                </c:pt>
                <c:pt idx="83">
                  <c:v>60</c:v>
                </c:pt>
                <c:pt idx="84">
                  <c:v>110</c:v>
                </c:pt>
                <c:pt idx="85">
                  <c:v>88</c:v>
                </c:pt>
                <c:pt idx="86">
                  <c:v>66</c:v>
                </c:pt>
                <c:pt idx="87">
                  <c:v>132</c:v>
                </c:pt>
                <c:pt idx="88">
                  <c:v>132</c:v>
                </c:pt>
                <c:pt idx="89">
                  <c:v>110</c:v>
                </c:pt>
                <c:pt idx="90">
                  <c:v>110</c:v>
                </c:pt>
                <c:pt idx="91">
                  <c:v>110</c:v>
                </c:pt>
                <c:pt idx="92">
                  <c:v>110</c:v>
                </c:pt>
                <c:pt idx="93">
                  <c:v>88</c:v>
                </c:pt>
                <c:pt idx="94">
                  <c:v>88</c:v>
                </c:pt>
                <c:pt idx="95">
                  <c:v>88</c:v>
                </c:pt>
                <c:pt idx="96">
                  <c:v>88</c:v>
                </c:pt>
                <c:pt idx="97">
                  <c:v>66</c:v>
                </c:pt>
                <c:pt idx="98">
                  <c:v>66</c:v>
                </c:pt>
                <c:pt idx="99">
                  <c:v>66</c:v>
                </c:pt>
                <c:pt idx="100">
                  <c:v>44</c:v>
                </c:pt>
                <c:pt idx="101">
                  <c:v>44</c:v>
                </c:pt>
                <c:pt idx="102">
                  <c:v>100</c:v>
                </c:pt>
                <c:pt idx="103">
                  <c:v>80</c:v>
                </c:pt>
                <c:pt idx="104">
                  <c:v>80</c:v>
                </c:pt>
                <c:pt idx="105">
                  <c:v>64</c:v>
                </c:pt>
                <c:pt idx="106">
                  <c:v>60</c:v>
                </c:pt>
                <c:pt idx="107">
                  <c:v>48</c:v>
                </c:pt>
                <c:pt idx="108">
                  <c:v>140</c:v>
                </c:pt>
                <c:pt idx="109">
                  <c:v>115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80</c:v>
                </c:pt>
                <c:pt idx="114">
                  <c:v>70</c:v>
                </c:pt>
                <c:pt idx="115">
                  <c:v>70</c:v>
                </c:pt>
                <c:pt idx="116">
                  <c:v>45</c:v>
                </c:pt>
                <c:pt idx="117">
                  <c:v>126</c:v>
                </c:pt>
                <c:pt idx="118">
                  <c:v>108</c:v>
                </c:pt>
                <c:pt idx="119">
                  <c:v>90</c:v>
                </c:pt>
                <c:pt idx="120">
                  <c:v>72</c:v>
                </c:pt>
                <c:pt idx="121">
                  <c:v>100</c:v>
                </c:pt>
                <c:pt idx="122">
                  <c:v>75</c:v>
                </c:pt>
                <c:pt idx="123">
                  <c:v>56</c:v>
                </c:pt>
                <c:pt idx="124">
                  <c:v>90</c:v>
                </c:pt>
                <c:pt idx="125">
                  <c:v>75</c:v>
                </c:pt>
                <c:pt idx="126">
                  <c:v>70</c:v>
                </c:pt>
                <c:pt idx="127">
                  <c:v>56</c:v>
                </c:pt>
                <c:pt idx="128">
                  <c:v>100</c:v>
                </c:pt>
                <c:pt idx="129">
                  <c:v>100</c:v>
                </c:pt>
                <c:pt idx="130">
                  <c:v>70</c:v>
                </c:pt>
                <c:pt idx="131">
                  <c:v>100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56</c:v>
                </c:pt>
                <c:pt idx="136">
                  <c:v>70</c:v>
                </c:pt>
                <c:pt idx="137">
                  <c:v>60</c:v>
                </c:pt>
                <c:pt idx="138">
                  <c:v>60</c:v>
                </c:pt>
                <c:pt idx="139">
                  <c:v>42</c:v>
                </c:pt>
                <c:pt idx="140">
                  <c:v>140</c:v>
                </c:pt>
                <c:pt idx="141">
                  <c:v>120</c:v>
                </c:pt>
                <c:pt idx="142">
                  <c:v>120</c:v>
                </c:pt>
                <c:pt idx="143">
                  <c:v>115</c:v>
                </c:pt>
                <c:pt idx="144">
                  <c:v>100</c:v>
                </c:pt>
                <c:pt idx="145">
                  <c:v>100</c:v>
                </c:pt>
                <c:pt idx="146">
                  <c:v>90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70</c:v>
                </c:pt>
                <c:pt idx="152">
                  <c:v>70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45</c:v>
                </c:pt>
                <c:pt idx="158">
                  <c:v>40</c:v>
                </c:pt>
                <c:pt idx="159">
                  <c:v>40</c:v>
                </c:pt>
                <c:pt idx="160">
                  <c:v>140</c:v>
                </c:pt>
                <c:pt idx="161">
                  <c:v>140</c:v>
                </c:pt>
                <c:pt idx="162">
                  <c:v>120</c:v>
                </c:pt>
                <c:pt idx="163">
                  <c:v>120</c:v>
                </c:pt>
                <c:pt idx="164">
                  <c:v>120</c:v>
                </c:pt>
                <c:pt idx="165">
                  <c:v>120</c:v>
                </c:pt>
                <c:pt idx="166">
                  <c:v>120</c:v>
                </c:pt>
                <c:pt idx="167">
                  <c:v>100</c:v>
                </c:pt>
              </c:numCache>
            </c:numRef>
          </c:xVal>
          <c:yVal>
            <c:numRef>
              <c:f>Database!$L$168:$L$247</c:f>
              <c:numCache>
                <c:formatCode>"$"#,##0.00</c:formatCode>
                <c:ptCount val="80"/>
                <c:pt idx="0">
                  <c:v>30.6</c:v>
                </c:pt>
                <c:pt idx="1">
                  <c:v>8.8666666666666671</c:v>
                </c:pt>
                <c:pt idx="2">
                  <c:v>9.5333333333333332</c:v>
                </c:pt>
                <c:pt idx="3">
                  <c:v>16.111111111111111</c:v>
                </c:pt>
                <c:pt idx="4">
                  <c:v>10.252173913043478</c:v>
                </c:pt>
                <c:pt idx="5">
                  <c:v>12.166666666666666</c:v>
                </c:pt>
                <c:pt idx="6">
                  <c:v>11.577777777777778</c:v>
                </c:pt>
                <c:pt idx="7">
                  <c:v>14.285714285714286</c:v>
                </c:pt>
                <c:pt idx="8">
                  <c:v>10.506666666666666</c:v>
                </c:pt>
                <c:pt idx="9">
                  <c:v>23.2</c:v>
                </c:pt>
                <c:pt idx="10">
                  <c:v>12.9</c:v>
                </c:pt>
                <c:pt idx="11">
                  <c:v>9.7777777777777786</c:v>
                </c:pt>
                <c:pt idx="12">
                  <c:v>12.633333333333333</c:v>
                </c:pt>
                <c:pt idx="13">
                  <c:v>12.377777777777778</c:v>
                </c:pt>
                <c:pt idx="14">
                  <c:v>16.783333333333335</c:v>
                </c:pt>
                <c:pt idx="15">
                  <c:v>15.644444444444444</c:v>
                </c:pt>
                <c:pt idx="16">
                  <c:v>20.9</c:v>
                </c:pt>
                <c:pt idx="17">
                  <c:v>23.52</c:v>
                </c:pt>
                <c:pt idx="18">
                  <c:v>14.093333333333334</c:v>
                </c:pt>
                <c:pt idx="19">
                  <c:v>17.893333333333334</c:v>
                </c:pt>
                <c:pt idx="20">
                  <c:v>8.3703703703703702</c:v>
                </c:pt>
                <c:pt idx="21">
                  <c:v>9.1090909090909093</c:v>
                </c:pt>
                <c:pt idx="22">
                  <c:v>10.068181818181818</c:v>
                </c:pt>
                <c:pt idx="23">
                  <c:v>9.8636363636363633</c:v>
                </c:pt>
                <c:pt idx="24">
                  <c:v>11.893939393939394</c:v>
                </c:pt>
                <c:pt idx="25">
                  <c:v>11.651515151515152</c:v>
                </c:pt>
                <c:pt idx="26">
                  <c:v>17.15909090909091</c:v>
                </c:pt>
                <c:pt idx="27">
                  <c:v>16.863636363636363</c:v>
                </c:pt>
                <c:pt idx="28">
                  <c:v>8.2782608695652176</c:v>
                </c:pt>
                <c:pt idx="29">
                  <c:v>9.9043478260869566</c:v>
                </c:pt>
                <c:pt idx="30">
                  <c:v>9.6521739130434785</c:v>
                </c:pt>
                <c:pt idx="31">
                  <c:v>11.728260869565217</c:v>
                </c:pt>
                <c:pt idx="32">
                  <c:v>9.5978260869565215</c:v>
                </c:pt>
                <c:pt idx="33">
                  <c:v>11.184782608695652</c:v>
                </c:pt>
                <c:pt idx="34">
                  <c:v>11.536231884057971</c:v>
                </c:pt>
                <c:pt idx="35">
                  <c:v>13.557142857142857</c:v>
                </c:pt>
                <c:pt idx="36">
                  <c:v>10.971014492753623</c:v>
                </c:pt>
                <c:pt idx="37">
                  <c:v>12.7</c:v>
                </c:pt>
                <c:pt idx="38">
                  <c:v>15.913043478260869</c:v>
                </c:pt>
                <c:pt idx="39">
                  <c:v>19.755555555555556</c:v>
                </c:pt>
                <c:pt idx="40">
                  <c:v>9.2833333333333332</c:v>
                </c:pt>
                <c:pt idx="41">
                  <c:v>11.658333333333333</c:v>
                </c:pt>
                <c:pt idx="42">
                  <c:v>12.49074074074074</c:v>
                </c:pt>
                <c:pt idx="43">
                  <c:v>14.433333333333334</c:v>
                </c:pt>
                <c:pt idx="44">
                  <c:v>16.652777777777779</c:v>
                </c:pt>
                <c:pt idx="45">
                  <c:v>21.277777777777779</c:v>
                </c:pt>
                <c:pt idx="46">
                  <c:v>28.921052631578949</c:v>
                </c:pt>
                <c:pt idx="47">
                  <c:v>19.973333333333333</c:v>
                </c:pt>
                <c:pt idx="48">
                  <c:v>33.68888888888889</c:v>
                </c:pt>
                <c:pt idx="49">
                  <c:v>12.225</c:v>
                </c:pt>
                <c:pt idx="50">
                  <c:v>9.034782608695652</c:v>
                </c:pt>
                <c:pt idx="51">
                  <c:v>10.78888888888889</c:v>
                </c:pt>
                <c:pt idx="52">
                  <c:v>10.28888888888889</c:v>
                </c:pt>
                <c:pt idx="53">
                  <c:v>12.185714285714285</c:v>
                </c:pt>
                <c:pt idx="54">
                  <c:v>11.6</c:v>
                </c:pt>
                <c:pt idx="55">
                  <c:v>17.777777777777779</c:v>
                </c:pt>
                <c:pt idx="56">
                  <c:v>20.444444444444443</c:v>
                </c:pt>
                <c:pt idx="57">
                  <c:v>12.083333333333334</c:v>
                </c:pt>
                <c:pt idx="58">
                  <c:v>10.8</c:v>
                </c:pt>
                <c:pt idx="59">
                  <c:v>10.74</c:v>
                </c:pt>
                <c:pt idx="60">
                  <c:v>12.1625</c:v>
                </c:pt>
                <c:pt idx="61">
                  <c:v>11.19047619047619</c:v>
                </c:pt>
                <c:pt idx="62">
                  <c:v>11.973333333333333</c:v>
                </c:pt>
                <c:pt idx="63">
                  <c:v>21.333333333333332</c:v>
                </c:pt>
                <c:pt idx="64">
                  <c:v>14.057142857142857</c:v>
                </c:pt>
                <c:pt idx="65">
                  <c:v>17.16</c:v>
                </c:pt>
                <c:pt idx="66">
                  <c:v>26.177777777777777</c:v>
                </c:pt>
                <c:pt idx="67">
                  <c:v>13.826666666666666</c:v>
                </c:pt>
                <c:pt idx="68">
                  <c:v>10.114285714285714</c:v>
                </c:pt>
                <c:pt idx="69">
                  <c:v>17.013333333333332</c:v>
                </c:pt>
                <c:pt idx="70">
                  <c:v>13.133333333333333</c:v>
                </c:pt>
                <c:pt idx="71">
                  <c:v>9.0571428571428569</c:v>
                </c:pt>
                <c:pt idx="72">
                  <c:v>10.933333333333334</c:v>
                </c:pt>
                <c:pt idx="73">
                  <c:v>17.666666666666668</c:v>
                </c:pt>
                <c:pt idx="74">
                  <c:v>12.173333333333334</c:v>
                </c:pt>
                <c:pt idx="75">
                  <c:v>9.3714285714285719</c:v>
                </c:pt>
                <c:pt idx="76">
                  <c:v>11.808</c:v>
                </c:pt>
                <c:pt idx="77">
                  <c:v>12.72</c:v>
                </c:pt>
                <c:pt idx="78">
                  <c:v>12.083333333333334</c:v>
                </c:pt>
                <c:pt idx="79">
                  <c:v>10.8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830016"/>
        <c:axId val="395831936"/>
      </c:scatterChart>
      <c:valAx>
        <c:axId val="39583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Rating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95831936"/>
        <c:crosses val="autoZero"/>
        <c:crossBetween val="midCat"/>
      </c:valAx>
      <c:valAx>
        <c:axId val="395831936"/>
        <c:scaling>
          <c:orientation val="minMax"/>
          <c:max val="120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395830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Baseline Cost/kBtu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Database!$L$1</c:f>
              <c:strCache>
                <c:ptCount val="1"/>
                <c:pt idx="0">
                  <c:v>Cost/kBtu</c:v>
                </c:pt>
              </c:strCache>
            </c:strRef>
          </c:tx>
          <c:spPr>
            <a:ln w="28575">
              <a:noFill/>
            </a:ln>
          </c:spPr>
          <c:xVal>
            <c:numRef>
              <c:f>Database!$G$168:$G$335</c:f>
              <c:numCache>
                <c:formatCode>0.0</c:formatCode>
                <c:ptCount val="168"/>
                <c:pt idx="0">
                  <c:v>45</c:v>
                </c:pt>
                <c:pt idx="1">
                  <c:v>120</c:v>
                </c:pt>
                <c:pt idx="2">
                  <c:v>90</c:v>
                </c:pt>
                <c:pt idx="3">
                  <c:v>45</c:v>
                </c:pt>
                <c:pt idx="4">
                  <c:v>115</c:v>
                </c:pt>
                <c:pt idx="5">
                  <c:v>90</c:v>
                </c:pt>
                <c:pt idx="6">
                  <c:v>90</c:v>
                </c:pt>
                <c:pt idx="7">
                  <c:v>70</c:v>
                </c:pt>
                <c:pt idx="8">
                  <c:v>75</c:v>
                </c:pt>
                <c:pt idx="9">
                  <c:v>60</c:v>
                </c:pt>
                <c:pt idx="10">
                  <c:v>60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60</c:v>
                </c:pt>
                <c:pt idx="15">
                  <c:v>90</c:v>
                </c:pt>
                <c:pt idx="16">
                  <c:v>60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135</c:v>
                </c:pt>
                <c:pt idx="21">
                  <c:v>110</c:v>
                </c:pt>
                <c:pt idx="22">
                  <c:v>88</c:v>
                </c:pt>
                <c:pt idx="23">
                  <c:v>88</c:v>
                </c:pt>
                <c:pt idx="24">
                  <c:v>66</c:v>
                </c:pt>
                <c:pt idx="25">
                  <c:v>66</c:v>
                </c:pt>
                <c:pt idx="26">
                  <c:v>44</c:v>
                </c:pt>
                <c:pt idx="27">
                  <c:v>44</c:v>
                </c:pt>
                <c:pt idx="28">
                  <c:v>115</c:v>
                </c:pt>
                <c:pt idx="29">
                  <c:v>115</c:v>
                </c:pt>
                <c:pt idx="30">
                  <c:v>92</c:v>
                </c:pt>
                <c:pt idx="31">
                  <c:v>92</c:v>
                </c:pt>
                <c:pt idx="32">
                  <c:v>92</c:v>
                </c:pt>
                <c:pt idx="33">
                  <c:v>92</c:v>
                </c:pt>
                <c:pt idx="34">
                  <c:v>69</c:v>
                </c:pt>
                <c:pt idx="35">
                  <c:v>70</c:v>
                </c:pt>
                <c:pt idx="36">
                  <c:v>69</c:v>
                </c:pt>
                <c:pt idx="37">
                  <c:v>70</c:v>
                </c:pt>
                <c:pt idx="38">
                  <c:v>46</c:v>
                </c:pt>
                <c:pt idx="39">
                  <c:v>45</c:v>
                </c:pt>
                <c:pt idx="40">
                  <c:v>120</c:v>
                </c:pt>
                <c:pt idx="41">
                  <c:v>120</c:v>
                </c:pt>
                <c:pt idx="42">
                  <c:v>108</c:v>
                </c:pt>
                <c:pt idx="43">
                  <c:v>90</c:v>
                </c:pt>
                <c:pt idx="44">
                  <c:v>72</c:v>
                </c:pt>
                <c:pt idx="45">
                  <c:v>54</c:v>
                </c:pt>
                <c:pt idx="46">
                  <c:v>38</c:v>
                </c:pt>
                <c:pt idx="47">
                  <c:v>75</c:v>
                </c:pt>
                <c:pt idx="48">
                  <c:v>45</c:v>
                </c:pt>
                <c:pt idx="49">
                  <c:v>120</c:v>
                </c:pt>
                <c:pt idx="50">
                  <c:v>115</c:v>
                </c:pt>
                <c:pt idx="51">
                  <c:v>90</c:v>
                </c:pt>
                <c:pt idx="52">
                  <c:v>90</c:v>
                </c:pt>
                <c:pt idx="53">
                  <c:v>70</c:v>
                </c:pt>
                <c:pt idx="54">
                  <c:v>70</c:v>
                </c:pt>
                <c:pt idx="55">
                  <c:v>45</c:v>
                </c:pt>
                <c:pt idx="56">
                  <c:v>45</c:v>
                </c:pt>
                <c:pt idx="57">
                  <c:v>120</c:v>
                </c:pt>
                <c:pt idx="58">
                  <c:v>100</c:v>
                </c:pt>
                <c:pt idx="59">
                  <c:v>100</c:v>
                </c:pt>
                <c:pt idx="60">
                  <c:v>80</c:v>
                </c:pt>
                <c:pt idx="61">
                  <c:v>105</c:v>
                </c:pt>
                <c:pt idx="62">
                  <c:v>75</c:v>
                </c:pt>
                <c:pt idx="63">
                  <c:v>45</c:v>
                </c:pt>
                <c:pt idx="64">
                  <c:v>105</c:v>
                </c:pt>
                <c:pt idx="65">
                  <c:v>75</c:v>
                </c:pt>
                <c:pt idx="66">
                  <c:v>45</c:v>
                </c:pt>
                <c:pt idx="67">
                  <c:v>75</c:v>
                </c:pt>
                <c:pt idx="68">
                  <c:v>105</c:v>
                </c:pt>
                <c:pt idx="69">
                  <c:v>75</c:v>
                </c:pt>
                <c:pt idx="70">
                  <c:v>105</c:v>
                </c:pt>
                <c:pt idx="71">
                  <c:v>105</c:v>
                </c:pt>
                <c:pt idx="72">
                  <c:v>75</c:v>
                </c:pt>
                <c:pt idx="73">
                  <c:v>45</c:v>
                </c:pt>
                <c:pt idx="74">
                  <c:v>75</c:v>
                </c:pt>
                <c:pt idx="75">
                  <c:v>105</c:v>
                </c:pt>
                <c:pt idx="76">
                  <c:v>125</c:v>
                </c:pt>
                <c:pt idx="77">
                  <c:v>100</c:v>
                </c:pt>
                <c:pt idx="78">
                  <c:v>120</c:v>
                </c:pt>
                <c:pt idx="79">
                  <c:v>100</c:v>
                </c:pt>
                <c:pt idx="80">
                  <c:v>105</c:v>
                </c:pt>
                <c:pt idx="81">
                  <c:v>90</c:v>
                </c:pt>
                <c:pt idx="82">
                  <c:v>75</c:v>
                </c:pt>
                <c:pt idx="83">
                  <c:v>60</c:v>
                </c:pt>
                <c:pt idx="84">
                  <c:v>110</c:v>
                </c:pt>
                <c:pt idx="85">
                  <c:v>88</c:v>
                </c:pt>
                <c:pt idx="86">
                  <c:v>66</c:v>
                </c:pt>
                <c:pt idx="87">
                  <c:v>132</c:v>
                </c:pt>
                <c:pt idx="88">
                  <c:v>132</c:v>
                </c:pt>
                <c:pt idx="89">
                  <c:v>110</c:v>
                </c:pt>
                <c:pt idx="90">
                  <c:v>110</c:v>
                </c:pt>
                <c:pt idx="91">
                  <c:v>110</c:v>
                </c:pt>
                <c:pt idx="92">
                  <c:v>110</c:v>
                </c:pt>
                <c:pt idx="93">
                  <c:v>88</c:v>
                </c:pt>
                <c:pt idx="94">
                  <c:v>88</c:v>
                </c:pt>
                <c:pt idx="95">
                  <c:v>88</c:v>
                </c:pt>
                <c:pt idx="96">
                  <c:v>88</c:v>
                </c:pt>
                <c:pt idx="97">
                  <c:v>66</c:v>
                </c:pt>
                <c:pt idx="98">
                  <c:v>66</c:v>
                </c:pt>
                <c:pt idx="99">
                  <c:v>66</c:v>
                </c:pt>
                <c:pt idx="100">
                  <c:v>44</c:v>
                </c:pt>
                <c:pt idx="101">
                  <c:v>44</c:v>
                </c:pt>
                <c:pt idx="102">
                  <c:v>100</c:v>
                </c:pt>
                <c:pt idx="103">
                  <c:v>80</c:v>
                </c:pt>
                <c:pt idx="104">
                  <c:v>80</c:v>
                </c:pt>
                <c:pt idx="105">
                  <c:v>64</c:v>
                </c:pt>
                <c:pt idx="106">
                  <c:v>60</c:v>
                </c:pt>
                <c:pt idx="107">
                  <c:v>48</c:v>
                </c:pt>
                <c:pt idx="108">
                  <c:v>140</c:v>
                </c:pt>
                <c:pt idx="109">
                  <c:v>115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80</c:v>
                </c:pt>
                <c:pt idx="114">
                  <c:v>70</c:v>
                </c:pt>
                <c:pt idx="115">
                  <c:v>70</c:v>
                </c:pt>
                <c:pt idx="116">
                  <c:v>45</c:v>
                </c:pt>
                <c:pt idx="117">
                  <c:v>126</c:v>
                </c:pt>
                <c:pt idx="118">
                  <c:v>108</c:v>
                </c:pt>
                <c:pt idx="119">
                  <c:v>90</c:v>
                </c:pt>
                <c:pt idx="120">
                  <c:v>72</c:v>
                </c:pt>
                <c:pt idx="121">
                  <c:v>100</c:v>
                </c:pt>
                <c:pt idx="122">
                  <c:v>75</c:v>
                </c:pt>
                <c:pt idx="123">
                  <c:v>56</c:v>
                </c:pt>
                <c:pt idx="124">
                  <c:v>90</c:v>
                </c:pt>
                <c:pt idx="125">
                  <c:v>75</c:v>
                </c:pt>
                <c:pt idx="126">
                  <c:v>70</c:v>
                </c:pt>
                <c:pt idx="127">
                  <c:v>56</c:v>
                </c:pt>
                <c:pt idx="128">
                  <c:v>100</c:v>
                </c:pt>
                <c:pt idx="129">
                  <c:v>100</c:v>
                </c:pt>
                <c:pt idx="130">
                  <c:v>70</c:v>
                </c:pt>
                <c:pt idx="131">
                  <c:v>100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56</c:v>
                </c:pt>
                <c:pt idx="136">
                  <c:v>70</c:v>
                </c:pt>
                <c:pt idx="137">
                  <c:v>60</c:v>
                </c:pt>
                <c:pt idx="138">
                  <c:v>60</c:v>
                </c:pt>
                <c:pt idx="139">
                  <c:v>42</c:v>
                </c:pt>
                <c:pt idx="140">
                  <c:v>140</c:v>
                </c:pt>
                <c:pt idx="141">
                  <c:v>120</c:v>
                </c:pt>
                <c:pt idx="142">
                  <c:v>120</c:v>
                </c:pt>
                <c:pt idx="143">
                  <c:v>115</c:v>
                </c:pt>
                <c:pt idx="144">
                  <c:v>100</c:v>
                </c:pt>
                <c:pt idx="145">
                  <c:v>100</c:v>
                </c:pt>
                <c:pt idx="146">
                  <c:v>90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70</c:v>
                </c:pt>
                <c:pt idx="152">
                  <c:v>70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45</c:v>
                </c:pt>
                <c:pt idx="158">
                  <c:v>40</c:v>
                </c:pt>
                <c:pt idx="159">
                  <c:v>40</c:v>
                </c:pt>
                <c:pt idx="160">
                  <c:v>140</c:v>
                </c:pt>
                <c:pt idx="161">
                  <c:v>140</c:v>
                </c:pt>
                <c:pt idx="162">
                  <c:v>120</c:v>
                </c:pt>
                <c:pt idx="163">
                  <c:v>120</c:v>
                </c:pt>
                <c:pt idx="164">
                  <c:v>120</c:v>
                </c:pt>
                <c:pt idx="165">
                  <c:v>120</c:v>
                </c:pt>
                <c:pt idx="166">
                  <c:v>120</c:v>
                </c:pt>
                <c:pt idx="167">
                  <c:v>100</c:v>
                </c:pt>
              </c:numCache>
            </c:numRef>
          </c:xVal>
          <c:yVal>
            <c:numRef>
              <c:f>Database!$L$252:$L$385</c:f>
              <c:numCache>
                <c:formatCode>"$"#,##0.00</c:formatCode>
                <c:ptCount val="134"/>
                <c:pt idx="0">
                  <c:v>10.627272727272727</c:v>
                </c:pt>
                <c:pt idx="1">
                  <c:v>12.431818181818182</c:v>
                </c:pt>
                <c:pt idx="2">
                  <c:v>15.621212121212121</c:v>
                </c:pt>
                <c:pt idx="3">
                  <c:v>6.0454545454545459</c:v>
                </c:pt>
                <c:pt idx="4">
                  <c:v>9.7348484848484844</c:v>
                </c:pt>
                <c:pt idx="5">
                  <c:v>6.4727272727272727</c:v>
                </c:pt>
                <c:pt idx="6">
                  <c:v>6.3818181818181818</c:v>
                </c:pt>
                <c:pt idx="7">
                  <c:v>6.290909090909091</c:v>
                </c:pt>
                <c:pt idx="8">
                  <c:v>10.945454545454545</c:v>
                </c:pt>
                <c:pt idx="9">
                  <c:v>13.090909090909092</c:v>
                </c:pt>
                <c:pt idx="10">
                  <c:v>7.4886363636363633</c:v>
                </c:pt>
                <c:pt idx="11">
                  <c:v>7.4090909090909092</c:v>
                </c:pt>
                <c:pt idx="12">
                  <c:v>12.181818181818182</c:v>
                </c:pt>
                <c:pt idx="13">
                  <c:v>15.590909090909092</c:v>
                </c:pt>
                <c:pt idx="14">
                  <c:v>9.2727272727272734</c:v>
                </c:pt>
                <c:pt idx="15">
                  <c:v>9.1969696969696972</c:v>
                </c:pt>
                <c:pt idx="16">
                  <c:v>13.318181818181818</c:v>
                </c:pt>
                <c:pt idx="17">
                  <c:v>22.772727272727273</c:v>
                </c:pt>
                <c:pt idx="18">
                  <c:v>12.14</c:v>
                </c:pt>
                <c:pt idx="19">
                  <c:v>16.112500000000001</c:v>
                </c:pt>
                <c:pt idx="20">
                  <c:v>14.0875</c:v>
                </c:pt>
                <c:pt idx="21">
                  <c:v>18.578125</c:v>
                </c:pt>
                <c:pt idx="22">
                  <c:v>17.283333333333335</c:v>
                </c:pt>
                <c:pt idx="23">
                  <c:v>20.8125</c:v>
                </c:pt>
                <c:pt idx="24">
                  <c:v>6.9214285714285717</c:v>
                </c:pt>
                <c:pt idx="25">
                  <c:v>7.5565217391304351</c:v>
                </c:pt>
                <c:pt idx="26">
                  <c:v>9.1</c:v>
                </c:pt>
                <c:pt idx="27">
                  <c:v>7.9888888888888889</c:v>
                </c:pt>
                <c:pt idx="28">
                  <c:v>8.5444444444444443</c:v>
                </c:pt>
                <c:pt idx="29">
                  <c:v>10.425000000000001</c:v>
                </c:pt>
                <c:pt idx="30">
                  <c:v>9.5571428571428569</c:v>
                </c:pt>
                <c:pt idx="31">
                  <c:v>8.8428571428571434</c:v>
                </c:pt>
                <c:pt idx="32">
                  <c:v>13.088888888888889</c:v>
                </c:pt>
                <c:pt idx="33">
                  <c:v>9.912698412698413</c:v>
                </c:pt>
                <c:pt idx="34">
                  <c:v>11.101851851851851</c:v>
                </c:pt>
                <c:pt idx="35">
                  <c:v>12.766666666666667</c:v>
                </c:pt>
                <c:pt idx="36">
                  <c:v>15.263888888888889</c:v>
                </c:pt>
                <c:pt idx="37">
                  <c:v>8.99</c:v>
                </c:pt>
                <c:pt idx="38">
                  <c:v>19.079999999999998</c:v>
                </c:pt>
                <c:pt idx="39">
                  <c:v>24.535714285714285</c:v>
                </c:pt>
                <c:pt idx="40">
                  <c:v>17.422222222222221</c:v>
                </c:pt>
                <c:pt idx="41">
                  <c:v>20.733333333333334</c:v>
                </c:pt>
                <c:pt idx="42">
                  <c:v>21.742857142857144</c:v>
                </c:pt>
                <c:pt idx="43">
                  <c:v>26.571428571428573</c:v>
                </c:pt>
                <c:pt idx="44">
                  <c:v>11.76</c:v>
                </c:pt>
                <c:pt idx="45">
                  <c:v>11.76</c:v>
                </c:pt>
                <c:pt idx="46">
                  <c:v>18.557142857142857</c:v>
                </c:pt>
                <c:pt idx="47">
                  <c:v>14.52</c:v>
                </c:pt>
                <c:pt idx="48">
                  <c:v>13.85</c:v>
                </c:pt>
                <c:pt idx="49">
                  <c:v>17.737500000000001</c:v>
                </c:pt>
                <c:pt idx="50">
                  <c:v>13.85</c:v>
                </c:pt>
                <c:pt idx="51">
                  <c:v>21.410714285714285</c:v>
                </c:pt>
                <c:pt idx="52">
                  <c:v>19.342857142857142</c:v>
                </c:pt>
                <c:pt idx="53">
                  <c:v>17.283333333333335</c:v>
                </c:pt>
                <c:pt idx="54">
                  <c:v>17.283333333333335</c:v>
                </c:pt>
                <c:pt idx="55">
                  <c:v>26.642857142857142</c:v>
                </c:pt>
                <c:pt idx="56">
                  <c:v>7.3285714285714283</c:v>
                </c:pt>
                <c:pt idx="57">
                  <c:v>6.2750000000000004</c:v>
                </c:pt>
                <c:pt idx="58">
                  <c:v>5.9666666666666668</c:v>
                </c:pt>
                <c:pt idx="59">
                  <c:v>7.982608695652174</c:v>
                </c:pt>
                <c:pt idx="60">
                  <c:v>6.52</c:v>
                </c:pt>
                <c:pt idx="61">
                  <c:v>6.23</c:v>
                </c:pt>
                <c:pt idx="62">
                  <c:v>10.066666666666666</c:v>
                </c:pt>
                <c:pt idx="63">
                  <c:v>7.4375</c:v>
                </c:pt>
                <c:pt idx="64">
                  <c:v>7.2750000000000004</c:v>
                </c:pt>
                <c:pt idx="65">
                  <c:v>7.0625</c:v>
                </c:pt>
                <c:pt idx="66">
                  <c:v>7.2125000000000004</c:v>
                </c:pt>
                <c:pt idx="67">
                  <c:v>11.357142857142858</c:v>
                </c:pt>
                <c:pt idx="68">
                  <c:v>11.171428571428571</c:v>
                </c:pt>
                <c:pt idx="69">
                  <c:v>8.6333333333333329</c:v>
                </c:pt>
                <c:pt idx="70">
                  <c:v>8.5833333333333339</c:v>
                </c:pt>
                <c:pt idx="71">
                  <c:v>8.4166666666666661</c:v>
                </c:pt>
                <c:pt idx="72">
                  <c:v>8.3666666666666671</c:v>
                </c:pt>
                <c:pt idx="73">
                  <c:v>16.755555555555556</c:v>
                </c:pt>
                <c:pt idx="74">
                  <c:v>11.9</c:v>
                </c:pt>
                <c:pt idx="75">
                  <c:v>11.75</c:v>
                </c:pt>
                <c:pt idx="76">
                  <c:v>5.7214285714285715</c:v>
                </c:pt>
                <c:pt idx="77">
                  <c:v>6.85</c:v>
                </c:pt>
                <c:pt idx="78">
                  <c:v>6.5333333333333332</c:v>
                </c:pt>
                <c:pt idx="79">
                  <c:v>6.458333333333333</c:v>
                </c:pt>
                <c:pt idx="80">
                  <c:v>6.4416666666666664</c:v>
                </c:pt>
                <c:pt idx="81">
                  <c:v>7.9916666666666663</c:v>
                </c:pt>
                <c:pt idx="82">
                  <c:v>8.8833333333333329</c:v>
                </c:pt>
                <c:pt idx="83">
                  <c:v>7.08</c:v>
                </c:pt>
                <c:pt idx="84">
                  <c:v>6.73</c:v>
                </c:pt>
                <c:pt idx="85">
                  <c:v>9.48</c:v>
                </c:pt>
                <c:pt idx="86">
                  <c:v>7.67</c:v>
                </c:pt>
                <c:pt idx="87">
                  <c:v>8.59</c:v>
                </c:pt>
                <c:pt idx="88">
                  <c:v>8.0749999999999993</c:v>
                </c:pt>
                <c:pt idx="89">
                  <c:v>7.875</c:v>
                </c:pt>
                <c:pt idx="90">
                  <c:v>9.4625000000000004</c:v>
                </c:pt>
                <c:pt idx="91">
                  <c:v>9.8625000000000007</c:v>
                </c:pt>
                <c:pt idx="92">
                  <c:v>7.6624999999999996</c:v>
                </c:pt>
                <c:pt idx="93">
                  <c:v>7.5374999999999996</c:v>
                </c:pt>
                <c:pt idx="94">
                  <c:v>10.862500000000001</c:v>
                </c:pt>
                <c:pt idx="95">
                  <c:v>9.1750000000000007</c:v>
                </c:pt>
                <c:pt idx="96">
                  <c:v>9.3625000000000007</c:v>
                </c:pt>
                <c:pt idx="97">
                  <c:v>7.7125000000000004</c:v>
                </c:pt>
                <c:pt idx="98">
                  <c:v>7.2374999999999998</c:v>
                </c:pt>
                <c:pt idx="99">
                  <c:v>9.3625000000000007</c:v>
                </c:pt>
                <c:pt idx="100">
                  <c:v>9.3333333333333339</c:v>
                </c:pt>
                <c:pt idx="101">
                  <c:v>9.3000000000000007</c:v>
                </c:pt>
                <c:pt idx="102">
                  <c:v>10.316666666666666</c:v>
                </c:pt>
                <c:pt idx="103">
                  <c:v>11.15</c:v>
                </c:pt>
                <c:pt idx="104">
                  <c:v>9.1166666666666671</c:v>
                </c:pt>
                <c:pt idx="105">
                  <c:v>13.383333333333333</c:v>
                </c:pt>
                <c:pt idx="106">
                  <c:v>9.0666666666666664</c:v>
                </c:pt>
                <c:pt idx="107">
                  <c:v>10.816666666666666</c:v>
                </c:pt>
                <c:pt idx="108">
                  <c:v>12.875</c:v>
                </c:pt>
                <c:pt idx="109">
                  <c:v>13.725</c:v>
                </c:pt>
                <c:pt idx="110">
                  <c:v>19.05</c:v>
                </c:pt>
                <c:pt idx="111">
                  <c:v>14.4</c:v>
                </c:pt>
                <c:pt idx="112">
                  <c:v>15.225</c:v>
                </c:pt>
                <c:pt idx="113">
                  <c:v>9.5826086956521745</c:v>
                </c:pt>
                <c:pt idx="114">
                  <c:v>9.5299999999999994</c:v>
                </c:pt>
                <c:pt idx="115">
                  <c:v>8.16</c:v>
                </c:pt>
                <c:pt idx="116">
                  <c:v>11.25</c:v>
                </c:pt>
                <c:pt idx="117">
                  <c:v>10.9625</c:v>
                </c:pt>
                <c:pt idx="118">
                  <c:v>12.983333333333333</c:v>
                </c:pt>
                <c:pt idx="119">
                  <c:v>13.75</c:v>
                </c:pt>
                <c:pt idx="120">
                  <c:v>13.228571428571428</c:v>
                </c:pt>
                <c:pt idx="121">
                  <c:v>19.7</c:v>
                </c:pt>
                <c:pt idx="122">
                  <c:v>17.29</c:v>
                </c:pt>
                <c:pt idx="123">
                  <c:v>22.585714285714285</c:v>
                </c:pt>
                <c:pt idx="124">
                  <c:v>31.02</c:v>
                </c:pt>
                <c:pt idx="125">
                  <c:v>12.00925925925926</c:v>
                </c:pt>
                <c:pt idx="126">
                  <c:v>8.7416666666666671</c:v>
                </c:pt>
                <c:pt idx="127">
                  <c:v>9.99</c:v>
                </c:pt>
                <c:pt idx="128">
                  <c:v>11.237500000000001</c:v>
                </c:pt>
                <c:pt idx="129">
                  <c:v>12.483333333333333</c:v>
                </c:pt>
                <c:pt idx="130">
                  <c:v>17.475000000000001</c:v>
                </c:pt>
                <c:pt idx="131">
                  <c:v>18.14</c:v>
                </c:pt>
                <c:pt idx="132">
                  <c:v>22.25</c:v>
                </c:pt>
                <c:pt idx="133">
                  <c:v>21.524999999999999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42944"/>
        <c:axId val="107444864"/>
      </c:scatterChart>
      <c:valAx>
        <c:axId val="10744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Rating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7444864"/>
        <c:crosses val="autoZero"/>
        <c:crossBetween val="midCat"/>
      </c:valAx>
      <c:valAx>
        <c:axId val="107444864"/>
        <c:scaling>
          <c:orientation val="minMax"/>
          <c:max val="120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10744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49585</xdr:colOff>
      <xdr:row>7</xdr:row>
      <xdr:rowOff>142875</xdr:rowOff>
    </xdr:from>
    <xdr:to>
      <xdr:col>24</xdr:col>
      <xdr:colOff>354385</xdr:colOff>
      <xdr:row>24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66675</xdr:colOff>
      <xdr:row>25</xdr:row>
      <xdr:rowOff>76200</xdr:rowOff>
    </xdr:from>
    <xdr:to>
      <xdr:col>24</xdr:col>
      <xdr:colOff>371475</xdr:colOff>
      <xdr:row>42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44</xdr:row>
      <xdr:rowOff>0</xdr:rowOff>
    </xdr:from>
    <xdr:to>
      <xdr:col>24</xdr:col>
      <xdr:colOff>304800</xdr:colOff>
      <xdr:row>60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11206</xdr:colOff>
      <xdr:row>62</xdr:row>
      <xdr:rowOff>134470</xdr:rowOff>
    </xdr:from>
    <xdr:to>
      <xdr:col>24</xdr:col>
      <xdr:colOff>316006</xdr:colOff>
      <xdr:row>79</xdr:row>
      <xdr:rowOff>129987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593913</xdr:colOff>
      <xdr:row>83</xdr:row>
      <xdr:rowOff>0</xdr:rowOff>
    </xdr:from>
    <xdr:to>
      <xdr:col>24</xdr:col>
      <xdr:colOff>293595</xdr:colOff>
      <xdr:row>99</xdr:row>
      <xdr:rowOff>152399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13" displayName="Table13" ref="A1:N385" totalsRowShown="0" headerRowDxfId="15" dataDxfId="14">
  <sortState ref="A2:N385">
    <sortCondition descending="1" ref="J1:J385"/>
  </sortState>
  <tableColumns count="14">
    <tableColumn id="1" name="Make" dataDxfId="13"/>
    <tableColumn id="2" name="Model" dataDxfId="12"/>
    <tableColumn id="3" name="Type" dataDxfId="11"/>
    <tableColumn id="4" name="Burner Stages" dataDxfId="10"/>
    <tableColumn id="15" name="Blower Type" dataDxfId="9"/>
    <tableColumn id="14" name="CFM" dataDxfId="8"/>
    <tableColumn id="5" name="Fuel Input, kBtu/hr" dataDxfId="7"/>
    <tableColumn id="6" name="Category" dataDxfId="6">
      <calculatedColumnFormula>IF(G2&lt;50,CONCATENATE("Small ",C2),IF(AND(G2&gt;=50,G2&lt;100),CONCATENATE("Medium ",C2),CONCATENATE("Large ",C2)))</calculatedColumnFormula>
    </tableColumn>
    <tableColumn id="7" name="Efficiency Class" dataDxfId="5">
      <calculatedColumnFormula>IF(J2&lt;0.92,"Baseline",IF(AND(J2&lt;0.95,J2&gt;=0.92),"Tier 1",IF(J2&gt;=0.97,"Tier 3","Tier 2")))</calculatedColumnFormula>
    </tableColumn>
    <tableColumn id="8" name="Efficiency" dataDxfId="4"/>
    <tableColumn id="10" name="Price" dataDxfId="3"/>
    <tableColumn id="11" name="Cost/kBtu" dataDxfId="2">
      <calculatedColumnFormula>K2/G2</calculatedColumnFormula>
    </tableColumn>
    <tableColumn id="12" name="Source" dataDxfId="1" dataCellStyle="Hyperlink"/>
    <tableColumn id="13" name="Comme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alpinehomeair.com/" TargetMode="External"/><Relationship Id="rId117" Type="http://schemas.openxmlformats.org/officeDocument/2006/relationships/hyperlink" Target="http://www.build.com/" TargetMode="External"/><Relationship Id="rId21" Type="http://schemas.openxmlformats.org/officeDocument/2006/relationships/hyperlink" Target="http://www.alpinehomeair.com/" TargetMode="External"/><Relationship Id="rId42" Type="http://schemas.openxmlformats.org/officeDocument/2006/relationships/hyperlink" Target="http://www.pexsupply.com/" TargetMode="External"/><Relationship Id="rId47" Type="http://schemas.openxmlformats.org/officeDocument/2006/relationships/hyperlink" Target="http://www.ventingdirect.com/" TargetMode="External"/><Relationship Id="rId63" Type="http://schemas.openxmlformats.org/officeDocument/2006/relationships/hyperlink" Target="http://www.homedepot.com/" TargetMode="External"/><Relationship Id="rId68" Type="http://schemas.openxmlformats.org/officeDocument/2006/relationships/hyperlink" Target="http://www.acoverstock.com/" TargetMode="External"/><Relationship Id="rId84" Type="http://schemas.openxmlformats.org/officeDocument/2006/relationships/hyperlink" Target="http://www.pexsupply.com/" TargetMode="External"/><Relationship Id="rId89" Type="http://schemas.openxmlformats.org/officeDocument/2006/relationships/hyperlink" Target="http://www.acwholesalers.com/" TargetMode="External"/><Relationship Id="rId112" Type="http://schemas.openxmlformats.org/officeDocument/2006/relationships/hyperlink" Target="http://www.sustainablesupply.com/" TargetMode="External"/><Relationship Id="rId16" Type="http://schemas.openxmlformats.org/officeDocument/2006/relationships/hyperlink" Target="http://www.alpinehomeair.com/" TargetMode="External"/><Relationship Id="rId107" Type="http://schemas.openxmlformats.org/officeDocument/2006/relationships/hyperlink" Target="http://www.sustainablesupply.com/" TargetMode="External"/><Relationship Id="rId11" Type="http://schemas.openxmlformats.org/officeDocument/2006/relationships/hyperlink" Target="http://www.alpinehomeair.com/" TargetMode="External"/><Relationship Id="rId32" Type="http://schemas.openxmlformats.org/officeDocument/2006/relationships/hyperlink" Target="http://www.theacoutlet.com/" TargetMode="External"/><Relationship Id="rId37" Type="http://schemas.openxmlformats.org/officeDocument/2006/relationships/hyperlink" Target="http://http/www.theacoutlet.com" TargetMode="External"/><Relationship Id="rId53" Type="http://schemas.openxmlformats.org/officeDocument/2006/relationships/hyperlink" Target="http://djsonline.com/" TargetMode="External"/><Relationship Id="rId58" Type="http://schemas.openxmlformats.org/officeDocument/2006/relationships/hyperlink" Target="http://www.theacoutlet.com/" TargetMode="External"/><Relationship Id="rId74" Type="http://schemas.openxmlformats.org/officeDocument/2006/relationships/hyperlink" Target="http://djsonline.com/" TargetMode="External"/><Relationship Id="rId79" Type="http://schemas.openxmlformats.org/officeDocument/2006/relationships/hyperlink" Target="http://www.pexsupply.com/" TargetMode="External"/><Relationship Id="rId102" Type="http://schemas.openxmlformats.org/officeDocument/2006/relationships/hyperlink" Target="http://www.acwholesalers.com/" TargetMode="External"/><Relationship Id="rId123" Type="http://schemas.openxmlformats.org/officeDocument/2006/relationships/hyperlink" Target="http://www.build.com/" TargetMode="External"/><Relationship Id="rId128" Type="http://schemas.openxmlformats.org/officeDocument/2006/relationships/drawing" Target="../drawings/drawing1.xml"/><Relationship Id="rId5" Type="http://schemas.openxmlformats.org/officeDocument/2006/relationships/hyperlink" Target="http://www.alpinehomeair.com/" TargetMode="External"/><Relationship Id="rId90" Type="http://schemas.openxmlformats.org/officeDocument/2006/relationships/hyperlink" Target="http://www.acwholesalers.com/" TargetMode="External"/><Relationship Id="rId95" Type="http://schemas.openxmlformats.org/officeDocument/2006/relationships/hyperlink" Target="http://www.acwholesalers.com/" TargetMode="External"/><Relationship Id="rId19" Type="http://schemas.openxmlformats.org/officeDocument/2006/relationships/hyperlink" Target="http://www.alpinehomeair.com/" TargetMode="External"/><Relationship Id="rId14" Type="http://schemas.openxmlformats.org/officeDocument/2006/relationships/hyperlink" Target="http://www.alpinehomeair.com/" TargetMode="External"/><Relationship Id="rId22" Type="http://schemas.openxmlformats.org/officeDocument/2006/relationships/hyperlink" Target="http://www.alpinehomeair.com/" TargetMode="External"/><Relationship Id="rId27" Type="http://schemas.openxmlformats.org/officeDocument/2006/relationships/hyperlink" Target="http://www.alpinehomeair.com/" TargetMode="External"/><Relationship Id="rId30" Type="http://schemas.openxmlformats.org/officeDocument/2006/relationships/hyperlink" Target="http://www.acoverstock.com/" TargetMode="External"/><Relationship Id="rId35" Type="http://schemas.openxmlformats.org/officeDocument/2006/relationships/hyperlink" Target="http://www.homedepot.com/" TargetMode="External"/><Relationship Id="rId43" Type="http://schemas.openxmlformats.org/officeDocument/2006/relationships/hyperlink" Target="http://www.pexsupply.com/" TargetMode="External"/><Relationship Id="rId48" Type="http://schemas.openxmlformats.org/officeDocument/2006/relationships/hyperlink" Target="http://www.ventingdirect.com/" TargetMode="External"/><Relationship Id="rId56" Type="http://schemas.openxmlformats.org/officeDocument/2006/relationships/hyperlink" Target="http://djsonline.com/" TargetMode="External"/><Relationship Id="rId64" Type="http://schemas.openxmlformats.org/officeDocument/2006/relationships/hyperlink" Target="http://www.homedepot.com/" TargetMode="External"/><Relationship Id="rId69" Type="http://schemas.openxmlformats.org/officeDocument/2006/relationships/hyperlink" Target="http://www.acoverstock.com/" TargetMode="External"/><Relationship Id="rId77" Type="http://schemas.openxmlformats.org/officeDocument/2006/relationships/hyperlink" Target="http://www.pexsupply.com/" TargetMode="External"/><Relationship Id="rId100" Type="http://schemas.openxmlformats.org/officeDocument/2006/relationships/hyperlink" Target="http://www.acwholesalers.com/" TargetMode="External"/><Relationship Id="rId105" Type="http://schemas.openxmlformats.org/officeDocument/2006/relationships/hyperlink" Target="http://www.build.com/" TargetMode="External"/><Relationship Id="rId113" Type="http://schemas.openxmlformats.org/officeDocument/2006/relationships/hyperlink" Target="http://www.sustainablesupply.com/" TargetMode="External"/><Relationship Id="rId118" Type="http://schemas.openxmlformats.org/officeDocument/2006/relationships/hyperlink" Target="http://www.build.com/" TargetMode="External"/><Relationship Id="rId126" Type="http://schemas.openxmlformats.org/officeDocument/2006/relationships/hyperlink" Target="http://www.pexsupply.com/" TargetMode="External"/><Relationship Id="rId8" Type="http://schemas.openxmlformats.org/officeDocument/2006/relationships/hyperlink" Target="http://www.alpinehomeair.com/" TargetMode="External"/><Relationship Id="rId51" Type="http://schemas.openxmlformats.org/officeDocument/2006/relationships/hyperlink" Target="http://djsonline.com/" TargetMode="External"/><Relationship Id="rId72" Type="http://schemas.openxmlformats.org/officeDocument/2006/relationships/hyperlink" Target="http://djsonline.com/" TargetMode="External"/><Relationship Id="rId80" Type="http://schemas.openxmlformats.org/officeDocument/2006/relationships/hyperlink" Target="http://www.pexsupply.com/" TargetMode="External"/><Relationship Id="rId85" Type="http://schemas.openxmlformats.org/officeDocument/2006/relationships/hyperlink" Target="http://www.pexsupply.com/" TargetMode="External"/><Relationship Id="rId93" Type="http://schemas.openxmlformats.org/officeDocument/2006/relationships/hyperlink" Target="http://www.acwholesalers.com/" TargetMode="External"/><Relationship Id="rId98" Type="http://schemas.openxmlformats.org/officeDocument/2006/relationships/hyperlink" Target="http://www.acwholesalers.com/" TargetMode="External"/><Relationship Id="rId121" Type="http://schemas.openxmlformats.org/officeDocument/2006/relationships/hyperlink" Target="http://www.build.com/" TargetMode="External"/><Relationship Id="rId3" Type="http://schemas.openxmlformats.org/officeDocument/2006/relationships/hyperlink" Target="http://www.alpinehomeair.com/" TargetMode="External"/><Relationship Id="rId12" Type="http://schemas.openxmlformats.org/officeDocument/2006/relationships/hyperlink" Target="http://www.alpinehomeair.com/" TargetMode="External"/><Relationship Id="rId17" Type="http://schemas.openxmlformats.org/officeDocument/2006/relationships/hyperlink" Target="http://www.alpinehomeair.com/" TargetMode="External"/><Relationship Id="rId25" Type="http://schemas.openxmlformats.org/officeDocument/2006/relationships/hyperlink" Target="http://www.alpinehomeair.com/" TargetMode="External"/><Relationship Id="rId33" Type="http://schemas.openxmlformats.org/officeDocument/2006/relationships/hyperlink" Target="http://www.acoverstock.com/" TargetMode="External"/><Relationship Id="rId38" Type="http://schemas.openxmlformats.org/officeDocument/2006/relationships/hyperlink" Target="http://www.homedepot.com/" TargetMode="External"/><Relationship Id="rId46" Type="http://schemas.openxmlformats.org/officeDocument/2006/relationships/hyperlink" Target="http://www.ventingdirect.com/" TargetMode="External"/><Relationship Id="rId59" Type="http://schemas.openxmlformats.org/officeDocument/2006/relationships/hyperlink" Target="http://www.homedepot.com/" TargetMode="External"/><Relationship Id="rId67" Type="http://schemas.openxmlformats.org/officeDocument/2006/relationships/hyperlink" Target="http://www.acoverstock.com/" TargetMode="External"/><Relationship Id="rId103" Type="http://schemas.openxmlformats.org/officeDocument/2006/relationships/hyperlink" Target="http://www.acwholesalers.com/" TargetMode="External"/><Relationship Id="rId108" Type="http://schemas.openxmlformats.org/officeDocument/2006/relationships/hyperlink" Target="http://www.sustainablesupply.com/" TargetMode="External"/><Relationship Id="rId116" Type="http://schemas.openxmlformats.org/officeDocument/2006/relationships/hyperlink" Target="http://www.build.com/" TargetMode="External"/><Relationship Id="rId124" Type="http://schemas.openxmlformats.org/officeDocument/2006/relationships/hyperlink" Target="http://www.build.com/" TargetMode="External"/><Relationship Id="rId129" Type="http://schemas.openxmlformats.org/officeDocument/2006/relationships/table" Target="../tables/table1.xml"/><Relationship Id="rId20" Type="http://schemas.openxmlformats.org/officeDocument/2006/relationships/hyperlink" Target="http://www.alpinehomeair.com/" TargetMode="External"/><Relationship Id="rId41" Type="http://schemas.openxmlformats.org/officeDocument/2006/relationships/hyperlink" Target="http://www.homecomfortsuppliers.com/" TargetMode="External"/><Relationship Id="rId54" Type="http://schemas.openxmlformats.org/officeDocument/2006/relationships/hyperlink" Target="http://djsonline.com/" TargetMode="External"/><Relationship Id="rId62" Type="http://schemas.openxmlformats.org/officeDocument/2006/relationships/hyperlink" Target="http://www.alpinehomeair.com/" TargetMode="External"/><Relationship Id="rId70" Type="http://schemas.openxmlformats.org/officeDocument/2006/relationships/hyperlink" Target="http://www.acoverstock.com/" TargetMode="External"/><Relationship Id="rId75" Type="http://schemas.openxmlformats.org/officeDocument/2006/relationships/hyperlink" Target="http://www.pexsupply.com/" TargetMode="External"/><Relationship Id="rId83" Type="http://schemas.openxmlformats.org/officeDocument/2006/relationships/hyperlink" Target="http://www.pexsupply.com/" TargetMode="External"/><Relationship Id="rId88" Type="http://schemas.openxmlformats.org/officeDocument/2006/relationships/hyperlink" Target="http://www.acwholesalers.com/" TargetMode="External"/><Relationship Id="rId91" Type="http://schemas.openxmlformats.org/officeDocument/2006/relationships/hyperlink" Target="http://www.acwholesalers.com/" TargetMode="External"/><Relationship Id="rId96" Type="http://schemas.openxmlformats.org/officeDocument/2006/relationships/hyperlink" Target="http://www.acwholesalers.com/" TargetMode="External"/><Relationship Id="rId111" Type="http://schemas.openxmlformats.org/officeDocument/2006/relationships/hyperlink" Target="http://www.sustainablesupply.com/" TargetMode="External"/><Relationship Id="rId1" Type="http://schemas.openxmlformats.org/officeDocument/2006/relationships/hyperlink" Target="http://www.alpinehomeair.com/" TargetMode="External"/><Relationship Id="rId6" Type="http://schemas.openxmlformats.org/officeDocument/2006/relationships/hyperlink" Target="http://www.alpinehomeair.com/" TargetMode="External"/><Relationship Id="rId15" Type="http://schemas.openxmlformats.org/officeDocument/2006/relationships/hyperlink" Target="http://www.alpinehomeair.com/" TargetMode="External"/><Relationship Id="rId23" Type="http://schemas.openxmlformats.org/officeDocument/2006/relationships/hyperlink" Target="http://www.alpinehomeair.com/" TargetMode="External"/><Relationship Id="rId28" Type="http://schemas.openxmlformats.org/officeDocument/2006/relationships/hyperlink" Target="http://www.acoverstock.com/" TargetMode="External"/><Relationship Id="rId36" Type="http://schemas.openxmlformats.org/officeDocument/2006/relationships/hyperlink" Target="http://www.theacoutlet.com/" TargetMode="External"/><Relationship Id="rId49" Type="http://schemas.openxmlformats.org/officeDocument/2006/relationships/hyperlink" Target="http://djsonline.com/" TargetMode="External"/><Relationship Id="rId57" Type="http://schemas.openxmlformats.org/officeDocument/2006/relationships/hyperlink" Target="http://www.pexsupply.com/" TargetMode="External"/><Relationship Id="rId106" Type="http://schemas.openxmlformats.org/officeDocument/2006/relationships/hyperlink" Target="http://www.build.com/" TargetMode="External"/><Relationship Id="rId114" Type="http://schemas.openxmlformats.org/officeDocument/2006/relationships/hyperlink" Target="http://www.build.com/" TargetMode="External"/><Relationship Id="rId119" Type="http://schemas.openxmlformats.org/officeDocument/2006/relationships/hyperlink" Target="http://www.build.com/" TargetMode="External"/><Relationship Id="rId127" Type="http://schemas.openxmlformats.org/officeDocument/2006/relationships/printerSettings" Target="../printerSettings/printerSettings2.bin"/><Relationship Id="rId10" Type="http://schemas.openxmlformats.org/officeDocument/2006/relationships/hyperlink" Target="http://www.alpinehomeair.com/" TargetMode="External"/><Relationship Id="rId31" Type="http://schemas.openxmlformats.org/officeDocument/2006/relationships/hyperlink" Target="http://www.acoverstock.com/" TargetMode="External"/><Relationship Id="rId44" Type="http://schemas.openxmlformats.org/officeDocument/2006/relationships/hyperlink" Target="http://www.ventingdirect.com/" TargetMode="External"/><Relationship Id="rId52" Type="http://schemas.openxmlformats.org/officeDocument/2006/relationships/hyperlink" Target="http://djsonline.com/" TargetMode="External"/><Relationship Id="rId60" Type="http://schemas.openxmlformats.org/officeDocument/2006/relationships/hyperlink" Target="http://www.alpinehomeair.com/" TargetMode="External"/><Relationship Id="rId65" Type="http://schemas.openxmlformats.org/officeDocument/2006/relationships/hyperlink" Target="http://www.homedepot.com/" TargetMode="External"/><Relationship Id="rId73" Type="http://schemas.openxmlformats.org/officeDocument/2006/relationships/hyperlink" Target="http://djsonline.com/" TargetMode="External"/><Relationship Id="rId78" Type="http://schemas.openxmlformats.org/officeDocument/2006/relationships/hyperlink" Target="http://www.pexsupply.com/" TargetMode="External"/><Relationship Id="rId81" Type="http://schemas.openxmlformats.org/officeDocument/2006/relationships/hyperlink" Target="http://www.pexsupply.com/" TargetMode="External"/><Relationship Id="rId86" Type="http://schemas.openxmlformats.org/officeDocument/2006/relationships/hyperlink" Target="http://www.pexsupply.com/" TargetMode="External"/><Relationship Id="rId94" Type="http://schemas.openxmlformats.org/officeDocument/2006/relationships/hyperlink" Target="http://www.acwholesalers.com/" TargetMode="External"/><Relationship Id="rId99" Type="http://schemas.openxmlformats.org/officeDocument/2006/relationships/hyperlink" Target="http://www.acwholesalers.com/" TargetMode="External"/><Relationship Id="rId101" Type="http://schemas.openxmlformats.org/officeDocument/2006/relationships/hyperlink" Target="http://www.acwholesalers.com/" TargetMode="External"/><Relationship Id="rId122" Type="http://schemas.openxmlformats.org/officeDocument/2006/relationships/hyperlink" Target="http://www.build.com/" TargetMode="External"/><Relationship Id="rId4" Type="http://schemas.openxmlformats.org/officeDocument/2006/relationships/hyperlink" Target="http://www.alpinehomeair.com/" TargetMode="External"/><Relationship Id="rId9" Type="http://schemas.openxmlformats.org/officeDocument/2006/relationships/hyperlink" Target="http://www.alpinehomeair.com/" TargetMode="External"/><Relationship Id="rId13" Type="http://schemas.openxmlformats.org/officeDocument/2006/relationships/hyperlink" Target="http://www.alpinehomeair.com/" TargetMode="External"/><Relationship Id="rId18" Type="http://schemas.openxmlformats.org/officeDocument/2006/relationships/hyperlink" Target="http://www.alpinehomeair.com/" TargetMode="External"/><Relationship Id="rId39" Type="http://schemas.openxmlformats.org/officeDocument/2006/relationships/hyperlink" Target="http://www.rabbitheating.com/furnace_installation_" TargetMode="External"/><Relationship Id="rId109" Type="http://schemas.openxmlformats.org/officeDocument/2006/relationships/hyperlink" Target="http://www.sustainablesupply.com/" TargetMode="External"/><Relationship Id="rId34" Type="http://schemas.openxmlformats.org/officeDocument/2006/relationships/hyperlink" Target="http://http/www.theacoutlet.com" TargetMode="External"/><Relationship Id="rId50" Type="http://schemas.openxmlformats.org/officeDocument/2006/relationships/hyperlink" Target="http://djsonline.com/" TargetMode="External"/><Relationship Id="rId55" Type="http://schemas.openxmlformats.org/officeDocument/2006/relationships/hyperlink" Target="http://djsonline.com/" TargetMode="External"/><Relationship Id="rId76" Type="http://schemas.openxmlformats.org/officeDocument/2006/relationships/hyperlink" Target="http://www.pexsupply.com/" TargetMode="External"/><Relationship Id="rId97" Type="http://schemas.openxmlformats.org/officeDocument/2006/relationships/hyperlink" Target="http://www.acwholesalers.com/" TargetMode="External"/><Relationship Id="rId104" Type="http://schemas.openxmlformats.org/officeDocument/2006/relationships/hyperlink" Target="http://www.acwholesalers.com/" TargetMode="External"/><Relationship Id="rId120" Type="http://schemas.openxmlformats.org/officeDocument/2006/relationships/hyperlink" Target="http://www.build.com/" TargetMode="External"/><Relationship Id="rId125" Type="http://schemas.openxmlformats.org/officeDocument/2006/relationships/hyperlink" Target="http://www.pexsupply.com/" TargetMode="External"/><Relationship Id="rId7" Type="http://schemas.openxmlformats.org/officeDocument/2006/relationships/hyperlink" Target="http://www.alpinehomeair.com/" TargetMode="External"/><Relationship Id="rId71" Type="http://schemas.openxmlformats.org/officeDocument/2006/relationships/hyperlink" Target="http://djsonline.com/" TargetMode="External"/><Relationship Id="rId92" Type="http://schemas.openxmlformats.org/officeDocument/2006/relationships/hyperlink" Target="http://www.acwholesalers.com/" TargetMode="External"/><Relationship Id="rId2" Type="http://schemas.openxmlformats.org/officeDocument/2006/relationships/hyperlink" Target="http://www.alpinehomeair.com/" TargetMode="External"/><Relationship Id="rId29" Type="http://schemas.openxmlformats.org/officeDocument/2006/relationships/hyperlink" Target="http://www.acoverstock.com/" TargetMode="External"/><Relationship Id="rId24" Type="http://schemas.openxmlformats.org/officeDocument/2006/relationships/hyperlink" Target="http://www.alpinehomeair.com/" TargetMode="External"/><Relationship Id="rId40" Type="http://schemas.openxmlformats.org/officeDocument/2006/relationships/hyperlink" Target="http://www.rabbitheating.com/furnace_installation_" TargetMode="External"/><Relationship Id="rId45" Type="http://schemas.openxmlformats.org/officeDocument/2006/relationships/hyperlink" Target="http://pittsburg.ebayclassifieds.com/" TargetMode="External"/><Relationship Id="rId66" Type="http://schemas.openxmlformats.org/officeDocument/2006/relationships/hyperlink" Target="http://www.acoverstock.com/" TargetMode="External"/><Relationship Id="rId87" Type="http://schemas.openxmlformats.org/officeDocument/2006/relationships/hyperlink" Target="http://www.pexsupply.com/" TargetMode="External"/><Relationship Id="rId110" Type="http://schemas.openxmlformats.org/officeDocument/2006/relationships/hyperlink" Target="http://www.sustainablesupply.com/" TargetMode="External"/><Relationship Id="rId115" Type="http://schemas.openxmlformats.org/officeDocument/2006/relationships/hyperlink" Target="http://www.build.com/" TargetMode="External"/><Relationship Id="rId61" Type="http://schemas.openxmlformats.org/officeDocument/2006/relationships/hyperlink" Target="http://www.alpinehomeair.com/" TargetMode="External"/><Relationship Id="rId82" Type="http://schemas.openxmlformats.org/officeDocument/2006/relationships/hyperlink" Target="http://www.pexsuppl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73"/>
  <sheetViews>
    <sheetView workbookViewId="0">
      <selection activeCell="E9" sqref="E9"/>
    </sheetView>
  </sheetViews>
  <sheetFormatPr defaultRowHeight="15" x14ac:dyDescent="0.25"/>
  <cols>
    <col min="1" max="1" width="28.85546875" style="51" customWidth="1"/>
    <col min="2" max="2" width="16.7109375" style="51" bestFit="1" customWidth="1"/>
    <col min="3" max="3" width="9.140625" style="51"/>
    <col min="4" max="4" width="17.7109375" style="51" bestFit="1" customWidth="1"/>
    <col min="5" max="5" width="16.85546875" style="51" customWidth="1"/>
    <col min="6" max="6" width="12.7109375" style="51" bestFit="1" customWidth="1"/>
    <col min="7" max="7" width="12" style="51" bestFit="1" customWidth="1"/>
    <col min="8" max="8" width="11.28515625" style="51" customWidth="1"/>
    <col min="9" max="9" width="13" style="51" customWidth="1"/>
    <col min="10" max="10" width="12" style="51" bestFit="1" customWidth="1"/>
    <col min="11" max="11" width="9.85546875" style="51" bestFit="1" customWidth="1"/>
    <col min="12" max="15" width="9.140625" style="51"/>
    <col min="16" max="16" width="9.7109375" style="51" bestFit="1" customWidth="1"/>
    <col min="17" max="17" width="9.140625" style="51"/>
    <col min="18" max="18" width="10" style="51" bestFit="1" customWidth="1"/>
    <col min="19" max="19" width="9.7109375" style="51" bestFit="1" customWidth="1"/>
    <col min="20" max="20" width="9.140625" style="51"/>
    <col min="21" max="21" width="9.7109375" style="51" bestFit="1" customWidth="1"/>
    <col min="22" max="22" width="10.42578125" style="51" customWidth="1"/>
    <col min="23" max="24" width="9.140625" style="51"/>
    <col min="25" max="25" width="10.7109375" style="51" customWidth="1"/>
    <col min="26" max="16384" width="9.140625" style="51"/>
  </cols>
  <sheetData>
    <row r="1" spans="1:19" x14ac:dyDescent="0.25">
      <c r="P1" s="19" t="s">
        <v>346</v>
      </c>
      <c r="Q1" s="21"/>
      <c r="R1" s="6"/>
      <c r="S1" s="6"/>
    </row>
    <row r="2" spans="1:19" ht="34.5" x14ac:dyDescent="0.25">
      <c r="A2" s="52" t="s">
        <v>11</v>
      </c>
      <c r="B2" s="52" t="s">
        <v>12</v>
      </c>
      <c r="C2" s="52" t="s">
        <v>13</v>
      </c>
      <c r="D2" s="52" t="s">
        <v>14</v>
      </c>
      <c r="E2" s="52" t="s">
        <v>15</v>
      </c>
      <c r="F2" s="52" t="s">
        <v>16</v>
      </c>
      <c r="G2" s="52" t="s">
        <v>17</v>
      </c>
      <c r="H2" s="52" t="s">
        <v>18</v>
      </c>
      <c r="I2" s="52" t="s">
        <v>19</v>
      </c>
      <c r="J2" s="52" t="s">
        <v>20</v>
      </c>
      <c r="K2" s="52" t="s">
        <v>21</v>
      </c>
      <c r="P2" s="52" t="s">
        <v>44</v>
      </c>
      <c r="Q2" s="52" t="s">
        <v>45</v>
      </c>
      <c r="R2" s="52" t="s">
        <v>46</v>
      </c>
      <c r="S2" s="52" t="s">
        <v>47</v>
      </c>
    </row>
    <row r="3" spans="1:19" ht="57" x14ac:dyDescent="0.25">
      <c r="A3" s="53" t="s">
        <v>342</v>
      </c>
      <c r="B3" s="53" t="s">
        <v>312</v>
      </c>
      <c r="C3" s="20" t="s">
        <v>33</v>
      </c>
      <c r="D3" s="13">
        <v>8.66</v>
      </c>
      <c r="E3" s="14">
        <v>8.5999999999999993E-2</v>
      </c>
      <c r="F3" s="13">
        <v>5.8376799999999989</v>
      </c>
      <c r="G3" s="14">
        <v>7.5999999999999998E-2</v>
      </c>
      <c r="H3" s="13">
        <v>5.1588799999999999</v>
      </c>
      <c r="I3" s="20" t="s">
        <v>248</v>
      </c>
      <c r="J3" s="15" t="s">
        <v>249</v>
      </c>
      <c r="K3" s="15" t="s">
        <v>34</v>
      </c>
      <c r="P3" s="22">
        <v>1</v>
      </c>
      <c r="Q3" s="23" t="s">
        <v>48</v>
      </c>
      <c r="R3" s="24">
        <v>0.98899999999999999</v>
      </c>
      <c r="S3" s="24">
        <v>0.96199999999999997</v>
      </c>
    </row>
    <row r="4" spans="1:19" x14ac:dyDescent="0.25">
      <c r="P4" s="15">
        <v>2</v>
      </c>
      <c r="Q4" s="23" t="s">
        <v>49</v>
      </c>
      <c r="R4" s="24">
        <v>0.93899999999999995</v>
      </c>
      <c r="S4" s="24">
        <v>1.1499999999999999</v>
      </c>
    </row>
    <row r="5" spans="1:19" x14ac:dyDescent="0.25">
      <c r="P5" s="15">
        <v>3</v>
      </c>
      <c r="Q5" s="23" t="s">
        <v>50</v>
      </c>
      <c r="R5" s="24">
        <v>1.0269999999999999</v>
      </c>
      <c r="S5" s="24">
        <v>1.5129999999999999</v>
      </c>
    </row>
    <row r="6" spans="1:19" x14ac:dyDescent="0.25">
      <c r="A6" s="79" t="s">
        <v>535</v>
      </c>
      <c r="B6" s="79"/>
      <c r="C6" s="79"/>
      <c r="D6" s="79"/>
      <c r="J6" s="77" t="s">
        <v>532</v>
      </c>
      <c r="L6" s="88"/>
      <c r="M6" s="88"/>
      <c r="N6" s="88"/>
      <c r="P6" s="15">
        <v>4</v>
      </c>
      <c r="Q6" s="23" t="s">
        <v>51</v>
      </c>
      <c r="R6" s="24">
        <v>1.024</v>
      </c>
      <c r="S6" s="24">
        <v>1.3779999999999999</v>
      </c>
    </row>
    <row r="7" spans="1:19" x14ac:dyDescent="0.25">
      <c r="A7" s="100" t="s">
        <v>348</v>
      </c>
      <c r="B7" s="101"/>
      <c r="C7" s="102" t="s">
        <v>347</v>
      </c>
      <c r="D7" s="103" t="s">
        <v>14</v>
      </c>
      <c r="E7" s="59"/>
      <c r="H7" s="58" t="s">
        <v>349</v>
      </c>
      <c r="J7" s="75"/>
      <c r="K7" s="75" t="s">
        <v>531</v>
      </c>
      <c r="L7" s="89"/>
      <c r="M7" s="88"/>
      <c r="N7" s="88"/>
      <c r="P7" s="15">
        <v>5</v>
      </c>
      <c r="Q7" s="23" t="s">
        <v>52</v>
      </c>
      <c r="R7" s="24">
        <v>0.88</v>
      </c>
      <c r="S7" s="24">
        <v>0.99299999999999999</v>
      </c>
    </row>
    <row r="8" spans="1:19" x14ac:dyDescent="0.25">
      <c r="A8" s="80" t="s">
        <v>356</v>
      </c>
      <c r="B8" s="80"/>
      <c r="C8" s="80">
        <v>80</v>
      </c>
      <c r="D8" s="81">
        <v>12.004419685580659</v>
      </c>
      <c r="E8" s="59" t="s">
        <v>533</v>
      </c>
      <c r="H8" s="60">
        <v>63.9</v>
      </c>
      <c r="J8" s="75" t="s">
        <v>356</v>
      </c>
      <c r="K8" s="108">
        <v>12.004419685580659</v>
      </c>
      <c r="L8" s="87"/>
      <c r="M8" s="88"/>
      <c r="N8" s="88"/>
      <c r="P8" s="15">
        <v>6</v>
      </c>
      <c r="Q8" s="23" t="s">
        <v>53</v>
      </c>
      <c r="R8" s="24">
        <v>0.87</v>
      </c>
      <c r="S8" s="24">
        <v>1.0720000000000001</v>
      </c>
    </row>
    <row r="9" spans="1:19" x14ac:dyDescent="0.25">
      <c r="A9" s="80" t="s">
        <v>350</v>
      </c>
      <c r="B9" s="80"/>
      <c r="C9" s="80">
        <v>92</v>
      </c>
      <c r="D9" s="81">
        <v>14.056067093602753</v>
      </c>
      <c r="E9" s="59" t="s">
        <v>533</v>
      </c>
      <c r="H9" s="60">
        <v>32.1</v>
      </c>
      <c r="J9" s="75">
        <v>92</v>
      </c>
      <c r="K9" s="108">
        <v>14.056067093602753</v>
      </c>
      <c r="L9" s="87"/>
      <c r="M9" s="90"/>
      <c r="N9" s="88"/>
      <c r="P9" s="15">
        <v>7</v>
      </c>
      <c r="Q9" s="23" t="s">
        <v>54</v>
      </c>
      <c r="R9" s="24">
        <v>1</v>
      </c>
      <c r="S9" s="24">
        <v>0.97799999999999998</v>
      </c>
    </row>
    <row r="10" spans="1:19" x14ac:dyDescent="0.25">
      <c r="A10" s="80" t="s">
        <v>351</v>
      </c>
      <c r="B10" s="80"/>
      <c r="C10" s="80">
        <v>95</v>
      </c>
      <c r="D10" s="81">
        <v>18.911512946298899</v>
      </c>
      <c r="E10" s="59" t="s">
        <v>533</v>
      </c>
      <c r="H10" s="60">
        <v>55</v>
      </c>
      <c r="J10" s="75">
        <v>95</v>
      </c>
      <c r="K10" s="108">
        <v>18.911512946298899</v>
      </c>
      <c r="L10" s="87"/>
      <c r="M10" s="88"/>
      <c r="N10" s="88"/>
      <c r="P10" s="15">
        <v>8</v>
      </c>
      <c r="Q10" s="23" t="s">
        <v>55</v>
      </c>
      <c r="R10" s="24">
        <v>0.93600000000000005</v>
      </c>
      <c r="S10" s="24">
        <v>1.05</v>
      </c>
    </row>
    <row r="11" spans="1:19" x14ac:dyDescent="0.25">
      <c r="A11" s="80" t="s">
        <v>581</v>
      </c>
      <c r="B11" s="80"/>
      <c r="C11" s="80">
        <v>96</v>
      </c>
      <c r="D11" s="81">
        <v>23.877749110671939</v>
      </c>
      <c r="E11" s="59" t="s">
        <v>533</v>
      </c>
      <c r="I11" s="87"/>
      <c r="J11" s="110">
        <v>96</v>
      </c>
      <c r="K11" s="108">
        <v>23.877749110671939</v>
      </c>
      <c r="L11" s="87"/>
      <c r="M11" s="88"/>
      <c r="N11" s="88"/>
      <c r="P11" s="15">
        <v>9</v>
      </c>
      <c r="Q11" s="23" t="s">
        <v>56</v>
      </c>
      <c r="R11" s="24">
        <v>0.96299999999999997</v>
      </c>
      <c r="S11" s="24">
        <v>1.1379999999999999</v>
      </c>
    </row>
    <row r="12" spans="1:19" x14ac:dyDescent="0.25">
      <c r="A12" s="80" t="s">
        <v>604</v>
      </c>
      <c r="B12" s="104"/>
      <c r="C12" s="105">
        <v>97</v>
      </c>
      <c r="D12" s="106">
        <v>30.514910193032019</v>
      </c>
      <c r="E12" s="59" t="s">
        <v>533</v>
      </c>
      <c r="F12" s="87"/>
      <c r="G12" s="86"/>
      <c r="H12" s="87"/>
      <c r="I12" s="87"/>
      <c r="J12" s="110">
        <v>97</v>
      </c>
      <c r="K12" s="109">
        <v>30.514910193032019</v>
      </c>
      <c r="L12" s="87"/>
      <c r="M12" s="88"/>
      <c r="N12" s="88"/>
      <c r="P12" s="15">
        <v>10</v>
      </c>
      <c r="Q12" s="23" t="s">
        <v>57</v>
      </c>
      <c r="R12" s="24">
        <v>0.90400000000000003</v>
      </c>
      <c r="S12" s="24">
        <v>1.0289999999999999</v>
      </c>
    </row>
    <row r="13" spans="1:19" x14ac:dyDescent="0.25">
      <c r="A13" s="86"/>
      <c r="B13" s="86"/>
      <c r="C13" s="99"/>
      <c r="D13" s="86"/>
      <c r="E13" s="87"/>
      <c r="F13" s="87"/>
      <c r="G13" s="86"/>
      <c r="H13" s="87"/>
      <c r="I13" s="87"/>
      <c r="J13" s="86"/>
      <c r="K13" s="87"/>
      <c r="L13" s="87"/>
      <c r="M13" s="88"/>
      <c r="N13" s="88"/>
      <c r="P13" s="15">
        <v>11</v>
      </c>
      <c r="Q13" s="23" t="s">
        <v>58</v>
      </c>
      <c r="R13" s="24">
        <v>0.98399999999999999</v>
      </c>
      <c r="S13" s="24">
        <v>1.048</v>
      </c>
    </row>
    <row r="14" spans="1:19" x14ac:dyDescent="0.25">
      <c r="A14" s="86"/>
      <c r="B14" s="86"/>
      <c r="C14" s="87"/>
      <c r="D14" s="86"/>
      <c r="E14" s="87"/>
      <c r="F14" s="87"/>
      <c r="G14" s="86"/>
      <c r="H14" s="87"/>
      <c r="I14" s="87"/>
      <c r="J14" s="86"/>
      <c r="K14" s="87"/>
      <c r="L14" s="87"/>
      <c r="M14" s="88"/>
      <c r="N14" s="88"/>
      <c r="P14" s="15">
        <v>12</v>
      </c>
      <c r="Q14" s="23" t="s">
        <v>59</v>
      </c>
      <c r="R14" s="24">
        <v>0.97299999999999998</v>
      </c>
      <c r="S14" s="24">
        <v>1.048</v>
      </c>
    </row>
    <row r="15" spans="1:19" x14ac:dyDescent="0.25">
      <c r="A15" s="86"/>
      <c r="B15" s="86"/>
      <c r="C15" s="87"/>
      <c r="D15" s="86"/>
      <c r="E15" s="87"/>
      <c r="F15" s="87"/>
      <c r="G15" s="86"/>
      <c r="H15" s="87"/>
      <c r="I15" s="87"/>
      <c r="J15" s="86"/>
      <c r="K15" s="87"/>
      <c r="L15" s="87"/>
      <c r="M15" s="88"/>
      <c r="N15" s="88"/>
      <c r="P15" s="15">
        <v>13</v>
      </c>
      <c r="Q15" s="23" t="s">
        <v>60</v>
      </c>
      <c r="R15" s="24">
        <v>0.89400000000000002</v>
      </c>
      <c r="S15" s="24">
        <v>0.94399999999999995</v>
      </c>
    </row>
    <row r="16" spans="1:19" x14ac:dyDescent="0.25">
      <c r="A16" s="86"/>
      <c r="B16" s="86"/>
      <c r="C16" s="87"/>
      <c r="D16" s="86"/>
      <c r="E16" s="87"/>
      <c r="F16" s="87"/>
      <c r="G16" s="86"/>
      <c r="H16" s="87"/>
      <c r="I16" s="87"/>
      <c r="J16" s="86"/>
      <c r="K16" s="87"/>
      <c r="L16" s="87"/>
      <c r="M16" s="88"/>
      <c r="N16" s="88"/>
      <c r="P16" s="15">
        <v>14</v>
      </c>
      <c r="Q16" s="23" t="s">
        <v>61</v>
      </c>
      <c r="R16" s="24">
        <v>0.879</v>
      </c>
      <c r="S16" s="24">
        <v>0.97899999999999998</v>
      </c>
    </row>
    <row r="17" spans="1:19" x14ac:dyDescent="0.25">
      <c r="A17" s="86"/>
      <c r="B17" s="86"/>
      <c r="C17" s="87"/>
      <c r="D17" s="86"/>
      <c r="E17" s="87"/>
      <c r="F17" s="87"/>
      <c r="G17" s="86"/>
      <c r="H17" s="87"/>
      <c r="I17" s="87"/>
      <c r="J17" s="86"/>
      <c r="K17" s="87"/>
      <c r="L17" s="87"/>
      <c r="P17" s="15">
        <v>15</v>
      </c>
      <c r="Q17" s="23" t="s">
        <v>62</v>
      </c>
      <c r="R17" s="24">
        <v>0.93600000000000005</v>
      </c>
      <c r="S17" s="24">
        <v>1.0289999999999999</v>
      </c>
    </row>
    <row r="18" spans="1:19" x14ac:dyDescent="0.25">
      <c r="A18" s="86"/>
      <c r="B18" s="86"/>
      <c r="C18" s="87"/>
      <c r="D18" s="86"/>
      <c r="E18" s="87"/>
      <c r="F18" s="87"/>
      <c r="G18" s="86"/>
      <c r="H18" s="87"/>
      <c r="I18" s="87"/>
      <c r="J18" s="86"/>
      <c r="K18" s="87"/>
      <c r="L18" s="87"/>
      <c r="P18" s="15">
        <v>16</v>
      </c>
      <c r="Q18" s="23" t="s">
        <v>63</v>
      </c>
      <c r="R18" s="24">
        <v>0.98699999999999999</v>
      </c>
      <c r="S18" s="24">
        <v>1.048</v>
      </c>
    </row>
    <row r="19" spans="1:19" x14ac:dyDescent="0.25">
      <c r="A19" s="86"/>
      <c r="B19" s="86"/>
      <c r="C19" s="87"/>
      <c r="D19" s="86"/>
      <c r="E19" s="87"/>
      <c r="F19" s="87"/>
      <c r="G19" s="86"/>
      <c r="H19" s="87"/>
      <c r="I19" s="87"/>
      <c r="J19" s="86"/>
      <c r="K19" s="87"/>
      <c r="L19" s="87"/>
      <c r="P19" s="113" t="s">
        <v>64</v>
      </c>
      <c r="Q19" s="114"/>
      <c r="R19" s="24">
        <v>0.94906250000000003</v>
      </c>
      <c r="S19" s="24">
        <v>1.0849375000000001</v>
      </c>
    </row>
    <row r="20" spans="1:19" x14ac:dyDescent="0.25">
      <c r="A20" s="88"/>
      <c r="B20" s="88"/>
      <c r="C20" s="88"/>
      <c r="D20" s="88"/>
      <c r="E20" s="88"/>
      <c r="F20" s="47"/>
      <c r="G20" s="47"/>
      <c r="H20" s="47"/>
      <c r="I20" s="47"/>
      <c r="J20" s="47"/>
      <c r="K20" s="47"/>
      <c r="L20" s="47"/>
    </row>
    <row r="21" spans="1:19" x14ac:dyDescent="0.25">
      <c r="A21" s="91"/>
      <c r="B21" s="92"/>
      <c r="C21" s="92"/>
      <c r="D21" s="92"/>
      <c r="E21" s="92"/>
    </row>
    <row r="22" spans="1:19" x14ac:dyDescent="0.25">
      <c r="A22" s="112"/>
      <c r="B22" s="112"/>
      <c r="C22" s="92"/>
      <c r="D22" s="92"/>
      <c r="E22" s="92"/>
    </row>
    <row r="23" spans="1:19" x14ac:dyDescent="0.25">
      <c r="A23" s="92"/>
      <c r="B23" s="92"/>
      <c r="C23" s="93"/>
      <c r="D23" s="94"/>
      <c r="E23" s="92"/>
    </row>
    <row r="24" spans="1:19" ht="15.75" thickBot="1" x14ac:dyDescent="0.3">
      <c r="A24" s="92"/>
      <c r="B24" s="92"/>
      <c r="C24" s="107" t="s">
        <v>353</v>
      </c>
    </row>
    <row r="25" spans="1:19" ht="39.75" thickBot="1" x14ac:dyDescent="0.3">
      <c r="A25" s="92"/>
      <c r="B25" s="92"/>
      <c r="C25" s="61" t="s">
        <v>349</v>
      </c>
      <c r="D25" s="62" t="s">
        <v>354</v>
      </c>
      <c r="E25" s="62" t="s">
        <v>355</v>
      </c>
      <c r="F25" s="62" t="s">
        <v>356</v>
      </c>
      <c r="G25" s="62" t="s">
        <v>357</v>
      </c>
      <c r="H25" s="62" t="s">
        <v>358</v>
      </c>
      <c r="I25" s="62" t="s">
        <v>359</v>
      </c>
      <c r="J25" s="62" t="s">
        <v>360</v>
      </c>
    </row>
    <row r="26" spans="1:19" ht="15.75" thickBot="1" x14ac:dyDescent="0.3">
      <c r="A26" s="92"/>
      <c r="B26" s="92"/>
      <c r="C26" s="63">
        <v>63.9</v>
      </c>
      <c r="D26" s="64" t="s">
        <v>361</v>
      </c>
      <c r="E26" s="64" t="s">
        <v>362</v>
      </c>
      <c r="F26" s="64" t="s">
        <v>363</v>
      </c>
      <c r="G26" s="65">
        <f>$D$12*H8</f>
        <v>1949.9027613347459</v>
      </c>
      <c r="H26" s="65">
        <f>H8*$F$3</f>
        <v>373.02775199999991</v>
      </c>
      <c r="I26" s="66">
        <v>0</v>
      </c>
      <c r="J26" s="65">
        <f>G26+H26</f>
        <v>2322.9305133347457</v>
      </c>
      <c r="K26" s="111"/>
    </row>
    <row r="27" spans="1:19" ht="15.75" thickBot="1" x14ac:dyDescent="0.3">
      <c r="A27" s="92"/>
      <c r="B27" s="92"/>
      <c r="C27" s="67">
        <v>32.1</v>
      </c>
      <c r="D27" s="64" t="s">
        <v>364</v>
      </c>
      <c r="E27" s="64" t="s">
        <v>362</v>
      </c>
      <c r="F27" s="64" t="s">
        <v>363</v>
      </c>
      <c r="G27" s="65">
        <f t="shared" ref="G27:G28" si="0">$D$12*H9</f>
        <v>979.5286171963279</v>
      </c>
      <c r="H27" s="65">
        <f t="shared" ref="H27:H28" si="1">H9*$F$3</f>
        <v>187.38952799999998</v>
      </c>
      <c r="I27" s="66">
        <v>0</v>
      </c>
      <c r="J27" s="65">
        <f t="shared" ref="J27:J28" si="2">G27+H27</f>
        <v>1166.9181451963279</v>
      </c>
      <c r="K27" s="111"/>
    </row>
    <row r="28" spans="1:19" ht="15.75" thickBot="1" x14ac:dyDescent="0.3">
      <c r="A28" s="92"/>
      <c r="B28" s="92"/>
      <c r="C28" s="67">
        <v>55</v>
      </c>
      <c r="D28" s="64" t="s">
        <v>365</v>
      </c>
      <c r="E28" s="64" t="s">
        <v>362</v>
      </c>
      <c r="F28" s="64" t="s">
        <v>363</v>
      </c>
      <c r="G28" s="65">
        <f t="shared" si="0"/>
        <v>1678.3200606167611</v>
      </c>
      <c r="H28" s="65">
        <f t="shared" si="1"/>
        <v>321.07239999999996</v>
      </c>
      <c r="I28" s="66">
        <v>0</v>
      </c>
      <c r="J28" s="65">
        <f t="shared" si="2"/>
        <v>1999.3924606167611</v>
      </c>
      <c r="K28" s="111"/>
    </row>
    <row r="29" spans="1:19" x14ac:dyDescent="0.25">
      <c r="A29" s="92"/>
      <c r="B29" s="92"/>
      <c r="C29" s="92"/>
      <c r="D29" s="92"/>
      <c r="E29" s="92"/>
    </row>
    <row r="30" spans="1:19" ht="15.75" thickBot="1" x14ac:dyDescent="0.3">
      <c r="C30" s="107" t="s">
        <v>605</v>
      </c>
    </row>
    <row r="31" spans="1:19" ht="39.75" thickBot="1" x14ac:dyDescent="0.3">
      <c r="C31" s="61" t="s">
        <v>349</v>
      </c>
      <c r="D31" s="62" t="s">
        <v>354</v>
      </c>
      <c r="E31" s="62" t="s">
        <v>355</v>
      </c>
      <c r="F31" s="62" t="s">
        <v>356</v>
      </c>
      <c r="G31" s="62" t="s">
        <v>357</v>
      </c>
      <c r="H31" s="62" t="s">
        <v>358</v>
      </c>
      <c r="I31" s="62" t="s">
        <v>359</v>
      </c>
      <c r="J31" s="62" t="s">
        <v>360</v>
      </c>
    </row>
    <row r="32" spans="1:19" ht="15.75" thickBot="1" x14ac:dyDescent="0.3">
      <c r="C32" s="63">
        <v>63.9</v>
      </c>
      <c r="D32" s="64" t="s">
        <v>361</v>
      </c>
      <c r="E32" s="64" t="s">
        <v>362</v>
      </c>
      <c r="F32" s="64" t="s">
        <v>363</v>
      </c>
      <c r="G32" s="65">
        <f>H8*D11</f>
        <v>1525.7881681719368</v>
      </c>
      <c r="H32" s="65">
        <f>F3*H8</f>
        <v>373.02775199999991</v>
      </c>
      <c r="I32" s="66">
        <v>0</v>
      </c>
      <c r="J32" s="65">
        <f>G32+H32</f>
        <v>1898.8159201719368</v>
      </c>
    </row>
    <row r="33" spans="3:10" ht="15.75" thickBot="1" x14ac:dyDescent="0.3">
      <c r="C33" s="67">
        <v>32.1</v>
      </c>
      <c r="D33" s="64" t="s">
        <v>364</v>
      </c>
      <c r="E33" s="64" t="s">
        <v>362</v>
      </c>
      <c r="F33" s="64" t="s">
        <v>363</v>
      </c>
      <c r="G33" s="65">
        <f>H9*D11</f>
        <v>766.4757464525693</v>
      </c>
      <c r="H33" s="65">
        <f>F3*H9</f>
        <v>187.38952799999998</v>
      </c>
      <c r="I33" s="66">
        <v>0</v>
      </c>
      <c r="J33" s="65">
        <f t="shared" ref="J33:J34" si="3">G33+H33</f>
        <v>953.86527445256934</v>
      </c>
    </row>
    <row r="34" spans="3:10" ht="15.75" thickBot="1" x14ac:dyDescent="0.3">
      <c r="C34" s="67">
        <v>55</v>
      </c>
      <c r="D34" s="64" t="s">
        <v>365</v>
      </c>
      <c r="E34" s="64" t="s">
        <v>362</v>
      </c>
      <c r="F34" s="64" t="s">
        <v>363</v>
      </c>
      <c r="G34" s="65">
        <f>H10*D11</f>
        <v>1313.2762010869567</v>
      </c>
      <c r="H34" s="65">
        <f>F3*H10</f>
        <v>321.07239999999996</v>
      </c>
      <c r="I34" s="66">
        <v>0</v>
      </c>
      <c r="J34" s="65">
        <f t="shared" si="3"/>
        <v>1634.3486010869567</v>
      </c>
    </row>
    <row r="36" spans="3:10" ht="15.75" thickBot="1" x14ac:dyDescent="0.3">
      <c r="C36" s="51" t="s">
        <v>352</v>
      </c>
    </row>
    <row r="37" spans="3:10" ht="39.75" thickBot="1" x14ac:dyDescent="0.3">
      <c r="C37" s="61" t="s">
        <v>349</v>
      </c>
      <c r="D37" s="62" t="s">
        <v>354</v>
      </c>
      <c r="E37" s="62" t="s">
        <v>355</v>
      </c>
      <c r="F37" s="62" t="s">
        <v>356</v>
      </c>
      <c r="G37" s="62" t="s">
        <v>357</v>
      </c>
      <c r="H37" s="62" t="s">
        <v>358</v>
      </c>
      <c r="I37" s="62" t="s">
        <v>359</v>
      </c>
      <c r="J37" s="62" t="s">
        <v>360</v>
      </c>
    </row>
    <row r="38" spans="3:10" ht="15.75" thickBot="1" x14ac:dyDescent="0.3">
      <c r="C38" s="63">
        <v>63.9</v>
      </c>
      <c r="D38" s="64" t="s">
        <v>361</v>
      </c>
      <c r="E38" s="64" t="s">
        <v>362</v>
      </c>
      <c r="F38" s="64" t="s">
        <v>363</v>
      </c>
      <c r="G38" s="65">
        <f>D10*H8</f>
        <v>1208.4456772684996</v>
      </c>
      <c r="H38" s="65">
        <f>F3*H8</f>
        <v>373.02775199999991</v>
      </c>
      <c r="I38" s="66">
        <v>0</v>
      </c>
      <c r="J38" s="65">
        <f>G38+H38</f>
        <v>1581.4734292684996</v>
      </c>
    </row>
    <row r="39" spans="3:10" ht="15.75" thickBot="1" x14ac:dyDescent="0.3">
      <c r="C39" s="67">
        <v>32.1</v>
      </c>
      <c r="D39" s="64" t="s">
        <v>364</v>
      </c>
      <c r="E39" s="64" t="s">
        <v>362</v>
      </c>
      <c r="F39" s="64" t="s">
        <v>363</v>
      </c>
      <c r="G39" s="65">
        <f>D10*H9</f>
        <v>607.0595655761947</v>
      </c>
      <c r="H39" s="65">
        <f>F3*H9</f>
        <v>187.38952799999998</v>
      </c>
      <c r="I39" s="66">
        <v>0</v>
      </c>
      <c r="J39" s="65">
        <f t="shared" ref="J39:J40" si="4">G39+H39</f>
        <v>794.44909357619463</v>
      </c>
    </row>
    <row r="40" spans="3:10" ht="15.75" thickBot="1" x14ac:dyDescent="0.3">
      <c r="C40" s="67">
        <v>55</v>
      </c>
      <c r="D40" s="64" t="s">
        <v>365</v>
      </c>
      <c r="E40" s="64" t="s">
        <v>362</v>
      </c>
      <c r="F40" s="64" t="s">
        <v>363</v>
      </c>
      <c r="G40" s="65">
        <f>D10*H10</f>
        <v>1040.1332120464394</v>
      </c>
      <c r="H40" s="65">
        <f>F3*H10</f>
        <v>321.07239999999996</v>
      </c>
      <c r="I40" s="66">
        <v>0</v>
      </c>
      <c r="J40" s="65">
        <f t="shared" si="4"/>
        <v>1361.2056120464395</v>
      </c>
    </row>
    <row r="42" spans="3:10" ht="15.75" thickBot="1" x14ac:dyDescent="0.3">
      <c r="C42" s="85" t="s">
        <v>579</v>
      </c>
    </row>
    <row r="43" spans="3:10" ht="39.75" thickBot="1" x14ac:dyDescent="0.3">
      <c r="C43" s="61" t="s">
        <v>349</v>
      </c>
      <c r="D43" s="62" t="s">
        <v>354</v>
      </c>
      <c r="E43" s="62" t="s">
        <v>355</v>
      </c>
      <c r="F43" s="62" t="s">
        <v>356</v>
      </c>
      <c r="G43" s="62" t="s">
        <v>357</v>
      </c>
      <c r="H43" s="62" t="s">
        <v>358</v>
      </c>
      <c r="I43" s="62" t="s">
        <v>359</v>
      </c>
      <c r="J43" s="62" t="s">
        <v>360</v>
      </c>
    </row>
    <row r="44" spans="3:10" ht="15.75" thickBot="1" x14ac:dyDescent="0.3">
      <c r="C44" s="63">
        <v>63.9</v>
      </c>
      <c r="D44" s="64" t="s">
        <v>361</v>
      </c>
      <c r="E44" s="64" t="s">
        <v>362</v>
      </c>
      <c r="F44" s="64" t="s">
        <v>363</v>
      </c>
      <c r="G44" s="65">
        <f>H8*D$9</f>
        <v>898.18268728121586</v>
      </c>
      <c r="H44" s="65">
        <f>F3*H8</f>
        <v>373.02775199999991</v>
      </c>
      <c r="I44" s="66">
        <v>0</v>
      </c>
      <c r="J44" s="65">
        <f>G44+H44</f>
        <v>1271.2104392812157</v>
      </c>
    </row>
    <row r="45" spans="3:10" ht="15.75" thickBot="1" x14ac:dyDescent="0.3">
      <c r="C45" s="67">
        <v>32.1</v>
      </c>
      <c r="D45" s="64" t="s">
        <v>364</v>
      </c>
      <c r="E45" s="64" t="s">
        <v>362</v>
      </c>
      <c r="F45" s="64" t="s">
        <v>363</v>
      </c>
      <c r="G45" s="65">
        <f>H9*D$9</f>
        <v>451.1997537046484</v>
      </c>
      <c r="H45" s="65">
        <f>F3*H9</f>
        <v>187.38952799999998</v>
      </c>
      <c r="I45" s="66">
        <v>0</v>
      </c>
      <c r="J45" s="65">
        <f t="shared" ref="J45:J46" si="5">G45+H45</f>
        <v>638.58928170464833</v>
      </c>
    </row>
    <row r="46" spans="3:10" ht="15.75" thickBot="1" x14ac:dyDescent="0.3">
      <c r="C46" s="67">
        <v>55</v>
      </c>
      <c r="D46" s="64" t="s">
        <v>365</v>
      </c>
      <c r="E46" s="64" t="s">
        <v>362</v>
      </c>
      <c r="F46" s="64" t="s">
        <v>363</v>
      </c>
      <c r="G46" s="65">
        <f>H10*D$9</f>
        <v>773.08369014815139</v>
      </c>
      <c r="H46" s="65">
        <f>F3*H10</f>
        <v>321.07239999999996</v>
      </c>
      <c r="I46" s="66">
        <v>0</v>
      </c>
      <c r="J46" s="65">
        <f t="shared" si="5"/>
        <v>1094.1560901481514</v>
      </c>
    </row>
    <row r="48" spans="3:10" ht="15.75" thickBot="1" x14ac:dyDescent="0.3">
      <c r="C48" s="51" t="s">
        <v>366</v>
      </c>
    </row>
    <row r="49" spans="3:10" ht="39.75" thickBot="1" x14ac:dyDescent="0.3">
      <c r="C49" s="61" t="s">
        <v>349</v>
      </c>
      <c r="D49" s="62" t="s">
        <v>354</v>
      </c>
      <c r="E49" s="62" t="s">
        <v>355</v>
      </c>
      <c r="F49" s="62" t="s">
        <v>356</v>
      </c>
      <c r="G49" s="62" t="s">
        <v>357</v>
      </c>
      <c r="H49" s="62" t="s">
        <v>358</v>
      </c>
      <c r="I49" s="62" t="s">
        <v>359</v>
      </c>
      <c r="J49" s="62" t="s">
        <v>360</v>
      </c>
    </row>
    <row r="50" spans="3:10" ht="15.75" thickBot="1" x14ac:dyDescent="0.3">
      <c r="C50" s="63">
        <v>63.9</v>
      </c>
      <c r="D50" s="64" t="s">
        <v>361</v>
      </c>
      <c r="E50" s="64" t="s">
        <v>362</v>
      </c>
      <c r="F50" s="64" t="s">
        <v>363</v>
      </c>
      <c r="G50" s="65">
        <f>D8*H8</f>
        <v>767.08241790860416</v>
      </c>
      <c r="H50" s="65">
        <f>H8*F3</f>
        <v>373.02775199999991</v>
      </c>
      <c r="I50" s="66">
        <v>0</v>
      </c>
      <c r="J50" s="65">
        <f>G50+H50</f>
        <v>1140.1101699086041</v>
      </c>
    </row>
    <row r="51" spans="3:10" ht="15.75" thickBot="1" x14ac:dyDescent="0.3">
      <c r="C51" s="67">
        <v>32.1</v>
      </c>
      <c r="D51" s="64" t="s">
        <v>364</v>
      </c>
      <c r="E51" s="64" t="s">
        <v>362</v>
      </c>
      <c r="F51" s="64" t="s">
        <v>363</v>
      </c>
      <c r="G51" s="65">
        <f>D8*H9</f>
        <v>385.34187190713919</v>
      </c>
      <c r="H51" s="65">
        <f>H9*F3</f>
        <v>187.38952799999998</v>
      </c>
      <c r="I51" s="66">
        <v>0</v>
      </c>
      <c r="J51" s="65">
        <f t="shared" ref="J51:J52" si="6">G51+H51</f>
        <v>572.73139990713912</v>
      </c>
    </row>
    <row r="52" spans="3:10" ht="15.75" thickBot="1" x14ac:dyDescent="0.3">
      <c r="C52" s="67">
        <v>55</v>
      </c>
      <c r="D52" s="64" t="s">
        <v>365</v>
      </c>
      <c r="E52" s="64" t="s">
        <v>362</v>
      </c>
      <c r="F52" s="64" t="s">
        <v>363</v>
      </c>
      <c r="G52" s="65">
        <f>D8*H10</f>
        <v>660.24308270693621</v>
      </c>
      <c r="H52" s="65">
        <f>H10*F3</f>
        <v>321.07239999999996</v>
      </c>
      <c r="I52" s="66">
        <v>0</v>
      </c>
      <c r="J52" s="65">
        <f t="shared" si="6"/>
        <v>981.31548270693611</v>
      </c>
    </row>
    <row r="54" spans="3:10" ht="15.75" thickBot="1" x14ac:dyDescent="0.3">
      <c r="C54" s="51" t="s">
        <v>367</v>
      </c>
    </row>
    <row r="55" spans="3:10" ht="39.75" thickBot="1" x14ac:dyDescent="0.3">
      <c r="C55" s="61" t="s">
        <v>349</v>
      </c>
      <c r="D55" s="62" t="s">
        <v>354</v>
      </c>
      <c r="E55" s="62" t="s">
        <v>355</v>
      </c>
      <c r="F55" s="62" t="s">
        <v>356</v>
      </c>
      <c r="G55" s="62" t="s">
        <v>357</v>
      </c>
      <c r="H55" s="62" t="s">
        <v>358</v>
      </c>
      <c r="I55" s="62" t="s">
        <v>359</v>
      </c>
      <c r="J55" s="62" t="s">
        <v>360</v>
      </c>
    </row>
    <row r="56" spans="3:10" ht="15.75" thickBot="1" x14ac:dyDescent="0.3">
      <c r="C56" s="63">
        <v>63.9</v>
      </c>
      <c r="D56" s="64" t="s">
        <v>361</v>
      </c>
      <c r="E56" s="64" t="s">
        <v>362</v>
      </c>
      <c r="F56" s="64" t="s">
        <v>363</v>
      </c>
      <c r="G56" s="65">
        <f>D23*H8</f>
        <v>0</v>
      </c>
      <c r="H56" s="65">
        <f>H8*F3</f>
        <v>373.02775199999991</v>
      </c>
      <c r="I56" s="66">
        <v>0</v>
      </c>
      <c r="J56" s="65">
        <f>G56+H56</f>
        <v>373.02775199999991</v>
      </c>
    </row>
    <row r="57" spans="3:10" ht="15.75" thickBot="1" x14ac:dyDescent="0.3">
      <c r="C57" s="67">
        <v>32.1</v>
      </c>
      <c r="D57" s="64" t="s">
        <v>364</v>
      </c>
      <c r="E57" s="64" t="s">
        <v>362</v>
      </c>
      <c r="F57" s="64" t="s">
        <v>363</v>
      </c>
      <c r="G57" s="65">
        <f>D23*H9</f>
        <v>0</v>
      </c>
      <c r="H57" s="65">
        <f>H9*F3</f>
        <v>187.38952799999998</v>
      </c>
      <c r="I57" s="66">
        <v>0</v>
      </c>
      <c r="J57" s="65">
        <f t="shared" ref="J57:J58" si="7">G57+H57</f>
        <v>187.38952799999998</v>
      </c>
    </row>
    <row r="58" spans="3:10" ht="15.75" thickBot="1" x14ac:dyDescent="0.3">
      <c r="C58" s="67">
        <v>55</v>
      </c>
      <c r="D58" s="64" t="s">
        <v>365</v>
      </c>
      <c r="E58" s="64" t="s">
        <v>362</v>
      </c>
      <c r="F58" s="64" t="s">
        <v>363</v>
      </c>
      <c r="G58" s="65">
        <v>0</v>
      </c>
      <c r="H58" s="65">
        <f>H10*F3</f>
        <v>321.07239999999996</v>
      </c>
      <c r="I58" s="66">
        <v>0</v>
      </c>
      <c r="J58" s="65">
        <f t="shared" si="7"/>
        <v>321.07239999999996</v>
      </c>
    </row>
    <row r="61" spans="3:10" ht="39" x14ac:dyDescent="0.25">
      <c r="D61" s="68" t="s">
        <v>347</v>
      </c>
      <c r="E61" s="69" t="s">
        <v>354</v>
      </c>
      <c r="F61" s="69" t="s">
        <v>355</v>
      </c>
      <c r="G61" s="69" t="s">
        <v>356</v>
      </c>
      <c r="H61" s="68" t="s">
        <v>368</v>
      </c>
    </row>
    <row r="62" spans="3:10" x14ac:dyDescent="0.25">
      <c r="D62" s="78" t="s">
        <v>580</v>
      </c>
      <c r="E62" s="69" t="s">
        <v>361</v>
      </c>
      <c r="F62" s="69" t="s">
        <v>362</v>
      </c>
      <c r="G62" s="69" t="s">
        <v>363</v>
      </c>
      <c r="H62" s="70">
        <f>J44-J50</f>
        <v>131.10026937261159</v>
      </c>
    </row>
    <row r="63" spans="3:10" x14ac:dyDescent="0.25">
      <c r="D63" s="78" t="s">
        <v>580</v>
      </c>
      <c r="E63" s="69" t="s">
        <v>364</v>
      </c>
      <c r="F63" s="69" t="s">
        <v>362</v>
      </c>
      <c r="G63" s="69" t="s">
        <v>363</v>
      </c>
      <c r="H63" s="70">
        <f t="shared" ref="H63:H64" si="8">J45-J51</f>
        <v>65.857881797509208</v>
      </c>
    </row>
    <row r="64" spans="3:10" x14ac:dyDescent="0.25">
      <c r="D64" s="78" t="s">
        <v>580</v>
      </c>
      <c r="E64" s="69" t="s">
        <v>365</v>
      </c>
      <c r="F64" s="69" t="s">
        <v>362</v>
      </c>
      <c r="G64" s="69" t="s">
        <v>363</v>
      </c>
      <c r="H64" s="70">
        <f t="shared" si="8"/>
        <v>112.8406074412153</v>
      </c>
    </row>
    <row r="65" spans="4:8" x14ac:dyDescent="0.25">
      <c r="D65" s="78" t="s">
        <v>606</v>
      </c>
      <c r="E65" s="69" t="s">
        <v>361</v>
      </c>
      <c r="F65" s="69" t="s">
        <v>362</v>
      </c>
      <c r="G65" s="69" t="s">
        <v>363</v>
      </c>
      <c r="H65" s="70">
        <f>J38-J50</f>
        <v>441.36325935989544</v>
      </c>
    </row>
    <row r="66" spans="4:8" x14ac:dyDescent="0.25">
      <c r="D66" s="78" t="s">
        <v>606</v>
      </c>
      <c r="E66" s="69" t="s">
        <v>364</v>
      </c>
      <c r="F66" s="69" t="s">
        <v>362</v>
      </c>
      <c r="G66" s="69" t="s">
        <v>363</v>
      </c>
      <c r="H66" s="70">
        <f>J39-J51</f>
        <v>221.71769366905551</v>
      </c>
    </row>
    <row r="67" spans="4:8" x14ac:dyDescent="0.25">
      <c r="D67" s="78" t="s">
        <v>606</v>
      </c>
      <c r="E67" s="69" t="s">
        <v>365</v>
      </c>
      <c r="F67" s="69" t="s">
        <v>362</v>
      </c>
      <c r="G67" s="69" t="s">
        <v>363</v>
      </c>
      <c r="H67" s="70">
        <f>J40-J52</f>
        <v>379.89012933950335</v>
      </c>
    </row>
    <row r="68" spans="4:8" x14ac:dyDescent="0.25">
      <c r="D68" s="78" t="s">
        <v>607</v>
      </c>
      <c r="E68" s="69" t="s">
        <v>361</v>
      </c>
      <c r="F68" s="69" t="s">
        <v>362</v>
      </c>
      <c r="G68" s="69" t="s">
        <v>363</v>
      </c>
      <c r="H68" s="70">
        <f>J32-J50</f>
        <v>758.70575026333267</v>
      </c>
    </row>
    <row r="69" spans="4:8" x14ac:dyDescent="0.25">
      <c r="D69" s="78" t="s">
        <v>607</v>
      </c>
      <c r="E69" s="69" t="s">
        <v>364</v>
      </c>
      <c r="F69" s="69" t="s">
        <v>362</v>
      </c>
      <c r="G69" s="69" t="s">
        <v>363</v>
      </c>
      <c r="H69" s="70">
        <f>J33-J51</f>
        <v>381.13387454543022</v>
      </c>
    </row>
    <row r="70" spans="4:8" x14ac:dyDescent="0.25">
      <c r="D70" s="78" t="s">
        <v>607</v>
      </c>
      <c r="E70" s="69" t="s">
        <v>365</v>
      </c>
      <c r="F70" s="69" t="s">
        <v>362</v>
      </c>
      <c r="G70" s="69" t="s">
        <v>363</v>
      </c>
      <c r="H70" s="70">
        <f>J34-J52</f>
        <v>653.0331183800206</v>
      </c>
    </row>
    <row r="71" spans="4:8" x14ac:dyDescent="0.25">
      <c r="D71" s="78" t="s">
        <v>534</v>
      </c>
      <c r="E71" s="69" t="s">
        <v>361</v>
      </c>
      <c r="F71" s="69" t="s">
        <v>362</v>
      </c>
      <c r="G71" s="69" t="s">
        <v>363</v>
      </c>
      <c r="H71" s="70">
        <f>J26-J50</f>
        <v>1182.8203434261416</v>
      </c>
    </row>
    <row r="72" spans="4:8" x14ac:dyDescent="0.25">
      <c r="D72" s="78" t="s">
        <v>534</v>
      </c>
      <c r="E72" s="69" t="s">
        <v>364</v>
      </c>
      <c r="F72" s="69" t="s">
        <v>362</v>
      </c>
      <c r="G72" s="69" t="s">
        <v>363</v>
      </c>
      <c r="H72" s="70">
        <f>J27-J51</f>
        <v>594.18674528918882</v>
      </c>
    </row>
    <row r="73" spans="4:8" x14ac:dyDescent="0.25">
      <c r="D73" s="78" t="s">
        <v>534</v>
      </c>
      <c r="E73" s="69" t="s">
        <v>365</v>
      </c>
      <c r="F73" s="69" t="s">
        <v>362</v>
      </c>
      <c r="G73" s="69" t="s">
        <v>363</v>
      </c>
      <c r="H73" s="70">
        <f>J28-J52</f>
        <v>1018.076977909825</v>
      </c>
    </row>
  </sheetData>
  <mergeCells count="2">
    <mergeCell ref="A22:B22"/>
    <mergeCell ref="P19:Q19"/>
  </mergeCell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1"/>
  <sheetViews>
    <sheetView tabSelected="1" zoomScale="85" zoomScaleNormal="85" workbookViewId="0">
      <selection activeCell="L2" sqref="L2"/>
    </sheetView>
  </sheetViews>
  <sheetFormatPr defaultRowHeight="12.75" x14ac:dyDescent="0.2"/>
  <cols>
    <col min="1" max="1" width="15" style="30" customWidth="1"/>
    <col min="2" max="2" width="21" style="30" customWidth="1"/>
    <col min="3" max="3" width="16.42578125" style="30" customWidth="1"/>
    <col min="4" max="4" width="20.28515625" style="30" customWidth="1"/>
    <col min="5" max="5" width="23.42578125" style="30" customWidth="1"/>
    <col min="6" max="6" width="12.7109375" style="30" customWidth="1"/>
    <col min="7" max="7" width="19.7109375" style="30" customWidth="1"/>
    <col min="8" max="8" width="26.5703125" style="30" customWidth="1"/>
    <col min="9" max="9" width="17" style="30" customWidth="1"/>
    <col min="10" max="10" width="11.7109375" style="30" customWidth="1"/>
    <col min="11" max="11" width="14.85546875" style="30" customWidth="1"/>
    <col min="12" max="12" width="18.42578125" style="30" customWidth="1"/>
    <col min="13" max="13" width="26.42578125" style="30" customWidth="1"/>
    <col min="14" max="14" width="21" style="30" customWidth="1"/>
    <col min="15" max="16" width="9.140625" style="30"/>
    <col min="17" max="17" width="10.28515625" style="30" bestFit="1" customWidth="1"/>
    <col min="18" max="16384" width="9.140625" style="30"/>
  </cols>
  <sheetData>
    <row r="1" spans="1:23" s="5" customFormat="1" x14ac:dyDescent="0.2">
      <c r="A1" s="5" t="s">
        <v>68</v>
      </c>
      <c r="B1" s="5" t="s">
        <v>69</v>
      </c>
      <c r="C1" s="5" t="s">
        <v>2</v>
      </c>
      <c r="D1" s="5" t="s">
        <v>78</v>
      </c>
      <c r="E1" s="5" t="s">
        <v>92</v>
      </c>
      <c r="F1" s="5" t="s">
        <v>93</v>
      </c>
      <c r="G1" s="5" t="s">
        <v>0</v>
      </c>
      <c r="H1" s="5" t="s">
        <v>7</v>
      </c>
      <c r="I1" s="5" t="s">
        <v>8</v>
      </c>
      <c r="J1" s="5" t="s">
        <v>1</v>
      </c>
      <c r="K1" s="5" t="s">
        <v>3</v>
      </c>
      <c r="L1" s="5" t="s">
        <v>5</v>
      </c>
      <c r="M1" s="5" t="s">
        <v>4</v>
      </c>
      <c r="N1" s="5" t="s">
        <v>6</v>
      </c>
      <c r="V1" s="98" t="s">
        <v>598</v>
      </c>
    </row>
    <row r="2" spans="1:23" x14ac:dyDescent="0.2">
      <c r="A2" s="4" t="s">
        <v>146</v>
      </c>
      <c r="B2" s="27" t="s">
        <v>163</v>
      </c>
      <c r="C2" s="4" t="s">
        <v>105</v>
      </c>
      <c r="D2" s="4"/>
      <c r="E2" s="4"/>
      <c r="F2" s="32">
        <v>2000</v>
      </c>
      <c r="G2" s="29">
        <v>120</v>
      </c>
      <c r="H2" s="34" t="str">
        <f t="shared" ref="H2:H65" si="0">IF(G2&lt;50,CONCATENATE("Small ",C2),IF(AND(G2&gt;=50,G2&lt;100),CONCATENATE("Medium ",C2),CONCATENATE("Large ",C2)))</f>
        <v>Large Upflow</v>
      </c>
      <c r="I2" s="42" t="str">
        <f t="shared" ref="I2:I65" si="1">IF(J2&lt;0.92,"Baseline",IF(AND(J2&lt;0.95,J2&gt;=0.92),"Tier 1",IF(J2&gt;=0.97,"Tier 3","Tier 2")))</f>
        <v>Tier 3</v>
      </c>
      <c r="J2" s="38">
        <v>0.98</v>
      </c>
      <c r="K2" s="71">
        <v>2844.18</v>
      </c>
      <c r="L2" s="26">
        <f>K2/G2</f>
        <v>23.701499999999999</v>
      </c>
      <c r="M2" s="36" t="s">
        <v>142</v>
      </c>
      <c r="Q2" s="75"/>
      <c r="R2" s="75" t="s">
        <v>531</v>
      </c>
      <c r="S2" s="30" t="s">
        <v>578</v>
      </c>
      <c r="V2" s="30" t="s">
        <v>597</v>
      </c>
      <c r="W2" s="29">
        <f>MIN(G2:G245)</f>
        <v>38</v>
      </c>
    </row>
    <row r="3" spans="1:23" x14ac:dyDescent="0.2">
      <c r="A3" s="41" t="s">
        <v>148</v>
      </c>
      <c r="B3" s="40" t="s">
        <v>238</v>
      </c>
      <c r="C3" s="41" t="s">
        <v>105</v>
      </c>
      <c r="D3" s="41" t="s">
        <v>102</v>
      </c>
      <c r="E3" s="41" t="s">
        <v>100</v>
      </c>
      <c r="F3" s="32">
        <v>1200</v>
      </c>
      <c r="G3" s="46">
        <v>80</v>
      </c>
      <c r="H3" s="34" t="str">
        <f t="shared" si="0"/>
        <v>Medium Upflow</v>
      </c>
      <c r="I3" s="42" t="str">
        <f t="shared" si="1"/>
        <v>Tier 3</v>
      </c>
      <c r="J3" s="43">
        <v>0.97499999999999998</v>
      </c>
      <c r="K3" s="44">
        <v>3280</v>
      </c>
      <c r="L3" s="45">
        <f t="shared" ref="L3:L65" si="2">K3/G3</f>
        <v>41</v>
      </c>
      <c r="M3" s="2" t="s">
        <v>239</v>
      </c>
      <c r="N3" s="40"/>
      <c r="Q3" s="75" t="s">
        <v>356</v>
      </c>
      <c r="R3" s="76">
        <f>AVERAGEIF(Table13[Efficiency],"=0.8",Table13[Cost/kBtu])</f>
        <v>12.004419685580659</v>
      </c>
      <c r="S3" s="30">
        <f>COUNTIF(Table13[Efficiency],"=0.8")</f>
        <v>134</v>
      </c>
      <c r="T3" s="84"/>
      <c r="U3" s="83"/>
      <c r="V3" s="30" t="s">
        <v>599</v>
      </c>
      <c r="W3" s="29">
        <f>MAX(G2:G245)</f>
        <v>135</v>
      </c>
    </row>
    <row r="4" spans="1:23" x14ac:dyDescent="0.2">
      <c r="A4" s="4" t="s">
        <v>146</v>
      </c>
      <c r="B4" s="30" t="s">
        <v>164</v>
      </c>
      <c r="C4" s="4" t="s">
        <v>105</v>
      </c>
      <c r="D4" s="4"/>
      <c r="E4" s="4"/>
      <c r="F4" s="32">
        <v>1600</v>
      </c>
      <c r="G4" s="29">
        <v>80</v>
      </c>
      <c r="H4" s="34" t="str">
        <f t="shared" si="0"/>
        <v>Medium Upflow</v>
      </c>
      <c r="I4" s="42" t="str">
        <f t="shared" si="1"/>
        <v>Tier 3</v>
      </c>
      <c r="J4" s="38">
        <v>0.97499999999999998</v>
      </c>
      <c r="K4" s="71">
        <v>2624.78</v>
      </c>
      <c r="L4" s="26">
        <f t="shared" si="2"/>
        <v>32.809750000000001</v>
      </c>
      <c r="M4" s="36" t="s">
        <v>142</v>
      </c>
      <c r="Q4" s="75" t="s">
        <v>600</v>
      </c>
      <c r="R4" s="76">
        <f>AVERAGEIF(Table13[Efficiency Class],"=Tier 1",Table13[Cost/kBtu])</f>
        <v>14.056067093602753</v>
      </c>
      <c r="S4" s="30">
        <f>COUNTIF(Table13[Efficiency Class],"=Tier 1")</f>
        <v>80</v>
      </c>
      <c r="T4" s="84"/>
      <c r="U4" s="84"/>
    </row>
    <row r="5" spans="1:23" x14ac:dyDescent="0.2">
      <c r="A5" s="4" t="s">
        <v>146</v>
      </c>
      <c r="B5" s="30" t="s">
        <v>165</v>
      </c>
      <c r="C5" s="4" t="s">
        <v>105</v>
      </c>
      <c r="D5" s="4"/>
      <c r="E5" s="4"/>
      <c r="F5" s="32">
        <v>1200</v>
      </c>
      <c r="G5" s="29">
        <v>80</v>
      </c>
      <c r="H5" s="34" t="str">
        <f t="shared" si="0"/>
        <v>Medium Upflow</v>
      </c>
      <c r="I5" s="42" t="str">
        <f t="shared" si="1"/>
        <v>Tier 3</v>
      </c>
      <c r="J5" s="38">
        <v>0.97499999999999998</v>
      </c>
      <c r="K5" s="71">
        <v>2581.4899999999998</v>
      </c>
      <c r="L5" s="26">
        <f t="shared" si="2"/>
        <v>32.268625</v>
      </c>
      <c r="M5" s="36" t="s">
        <v>142</v>
      </c>
      <c r="Q5" s="75" t="s">
        <v>601</v>
      </c>
      <c r="R5" s="76">
        <f>AVERAGEIF(Table13[Efficiency],"=0.95",Table13[Cost/kBtu])</f>
        <v>18.911512946298899</v>
      </c>
      <c r="S5" s="30">
        <f>COUNTIF(Table13[Efficiency],"=0.95")</f>
        <v>126</v>
      </c>
      <c r="T5" s="84"/>
    </row>
    <row r="6" spans="1:23" x14ac:dyDescent="0.2">
      <c r="A6" s="4" t="s">
        <v>146</v>
      </c>
      <c r="B6" s="27" t="s">
        <v>147</v>
      </c>
      <c r="C6" s="4" t="s">
        <v>105</v>
      </c>
      <c r="D6" s="4"/>
      <c r="E6" s="4"/>
      <c r="F6" s="32">
        <v>1200</v>
      </c>
      <c r="G6" s="29">
        <v>60</v>
      </c>
      <c r="H6" s="34" t="str">
        <f t="shared" si="0"/>
        <v>Medium Upflow</v>
      </c>
      <c r="I6" s="42" t="str">
        <f t="shared" si="1"/>
        <v>Tier 3</v>
      </c>
      <c r="J6" s="38">
        <v>0.97499999999999998</v>
      </c>
      <c r="K6" s="71">
        <v>2494.9299999999998</v>
      </c>
      <c r="L6" s="26">
        <f t="shared" si="2"/>
        <v>41.582166666666666</v>
      </c>
      <c r="M6" s="36" t="s">
        <v>142</v>
      </c>
      <c r="Q6" s="75" t="s">
        <v>602</v>
      </c>
      <c r="R6" s="76">
        <f>AVERAGEIF(Table13[Efficiency],"=0.96",Table13[Cost/kBtu])</f>
        <v>23.877749110671939</v>
      </c>
      <c r="S6" s="30">
        <f>COUNTIF(Table13[Efficiency],"=0.96")</f>
        <v>22</v>
      </c>
      <c r="T6" s="84"/>
    </row>
    <row r="7" spans="1:23" x14ac:dyDescent="0.2">
      <c r="A7" s="41" t="s">
        <v>226</v>
      </c>
      <c r="B7" s="40" t="s">
        <v>227</v>
      </c>
      <c r="C7" s="41" t="s">
        <v>105</v>
      </c>
      <c r="D7" s="41" t="s">
        <v>102</v>
      </c>
      <c r="E7" s="41" t="s">
        <v>100</v>
      </c>
      <c r="F7" s="32"/>
      <c r="G7" s="46">
        <v>59</v>
      </c>
      <c r="H7" s="34" t="str">
        <f t="shared" si="0"/>
        <v>Medium Upflow</v>
      </c>
      <c r="I7" s="42" t="str">
        <f t="shared" si="1"/>
        <v>Tier 3</v>
      </c>
      <c r="J7" s="43">
        <v>0.97</v>
      </c>
      <c r="K7" s="44">
        <v>2175.9499999999998</v>
      </c>
      <c r="L7" s="45">
        <f t="shared" si="2"/>
        <v>36.880508474576267</v>
      </c>
      <c r="M7" s="2" t="s">
        <v>228</v>
      </c>
      <c r="N7" s="40"/>
      <c r="Q7" s="75" t="s">
        <v>603</v>
      </c>
      <c r="R7" s="76">
        <f>AVERAGEIF(Table13[Efficiency Class],"=Tier 3",Table13[Cost/kBtu])</f>
        <v>30.514910193032019</v>
      </c>
      <c r="S7" s="30">
        <f>COUNTIF(Table13[Efficiency Class],"=Tier 3")</f>
        <v>18</v>
      </c>
      <c r="T7" s="84"/>
    </row>
    <row r="8" spans="1:23" x14ac:dyDescent="0.2">
      <c r="A8" s="41" t="s">
        <v>240</v>
      </c>
      <c r="B8" s="40" t="s">
        <v>244</v>
      </c>
      <c r="C8" s="41" t="s">
        <v>105</v>
      </c>
      <c r="D8" s="41" t="s">
        <v>102</v>
      </c>
      <c r="E8" s="41" t="s">
        <v>100</v>
      </c>
      <c r="F8" s="32"/>
      <c r="G8" s="46">
        <v>120</v>
      </c>
      <c r="H8" s="34" t="str">
        <f t="shared" si="0"/>
        <v>Large Upflow</v>
      </c>
      <c r="I8" s="42" t="str">
        <f t="shared" si="1"/>
        <v>Tier 3</v>
      </c>
      <c r="J8" s="43">
        <v>0.97</v>
      </c>
      <c r="K8" s="44">
        <v>2199</v>
      </c>
      <c r="L8" s="45">
        <f t="shared" si="2"/>
        <v>18.324999999999999</v>
      </c>
      <c r="M8" s="2" t="s">
        <v>370</v>
      </c>
      <c r="N8" s="40"/>
    </row>
    <row r="9" spans="1:23" x14ac:dyDescent="0.2">
      <c r="A9" s="41" t="s">
        <v>240</v>
      </c>
      <c r="B9" s="40" t="s">
        <v>243</v>
      </c>
      <c r="C9" s="41" t="s">
        <v>105</v>
      </c>
      <c r="D9" s="41" t="s">
        <v>102</v>
      </c>
      <c r="E9" s="41" t="s">
        <v>100</v>
      </c>
      <c r="F9" s="32"/>
      <c r="G9" s="46">
        <v>100</v>
      </c>
      <c r="H9" s="34" t="str">
        <f t="shared" si="0"/>
        <v>Large Upflow</v>
      </c>
      <c r="I9" s="42" t="str">
        <f t="shared" si="1"/>
        <v>Tier 3</v>
      </c>
      <c r="J9" s="43">
        <v>0.97</v>
      </c>
      <c r="K9" s="44">
        <v>2099</v>
      </c>
      <c r="L9" s="45">
        <f t="shared" si="2"/>
        <v>20.99</v>
      </c>
      <c r="M9" s="2" t="s">
        <v>370</v>
      </c>
      <c r="N9" s="40"/>
    </row>
    <row r="10" spans="1:23" x14ac:dyDescent="0.2">
      <c r="A10" s="41" t="s">
        <v>240</v>
      </c>
      <c r="B10" s="40" t="s">
        <v>242</v>
      </c>
      <c r="C10" s="41" t="s">
        <v>105</v>
      </c>
      <c r="D10" s="41" t="s">
        <v>102</v>
      </c>
      <c r="E10" s="41" t="s">
        <v>100</v>
      </c>
      <c r="F10" s="32"/>
      <c r="G10" s="46">
        <v>80</v>
      </c>
      <c r="H10" s="34" t="str">
        <f t="shared" si="0"/>
        <v>Medium Upflow</v>
      </c>
      <c r="I10" s="42" t="str">
        <f t="shared" si="1"/>
        <v>Tier 3</v>
      </c>
      <c r="J10" s="43">
        <v>0.97</v>
      </c>
      <c r="K10" s="44">
        <v>1949</v>
      </c>
      <c r="L10" s="45">
        <f t="shared" si="2"/>
        <v>24.362500000000001</v>
      </c>
      <c r="M10" s="2" t="s">
        <v>370</v>
      </c>
      <c r="N10" s="40"/>
    </row>
    <row r="11" spans="1:23" x14ac:dyDescent="0.2">
      <c r="A11" s="41" t="s">
        <v>240</v>
      </c>
      <c r="B11" s="40" t="s">
        <v>241</v>
      </c>
      <c r="C11" s="41" t="s">
        <v>105</v>
      </c>
      <c r="D11" s="41" t="s">
        <v>102</v>
      </c>
      <c r="E11" s="41" t="s">
        <v>100</v>
      </c>
      <c r="F11" s="32"/>
      <c r="G11" s="46">
        <v>60</v>
      </c>
      <c r="H11" s="34" t="str">
        <f t="shared" si="0"/>
        <v>Medium Upflow</v>
      </c>
      <c r="I11" s="42" t="str">
        <f t="shared" si="1"/>
        <v>Tier 3</v>
      </c>
      <c r="J11" s="43">
        <v>0.97</v>
      </c>
      <c r="K11" s="44">
        <v>1849</v>
      </c>
      <c r="L11" s="45">
        <f t="shared" si="2"/>
        <v>30.816666666666666</v>
      </c>
      <c r="M11" s="2" t="s">
        <v>370</v>
      </c>
      <c r="N11" s="40"/>
    </row>
    <row r="12" spans="1:23" x14ac:dyDescent="0.2">
      <c r="A12" s="41" t="s">
        <v>232</v>
      </c>
      <c r="B12" s="40" t="s">
        <v>237</v>
      </c>
      <c r="C12" s="41" t="s">
        <v>105</v>
      </c>
      <c r="D12" s="41" t="s">
        <v>80</v>
      </c>
      <c r="E12" s="41" t="s">
        <v>100</v>
      </c>
      <c r="F12" s="32"/>
      <c r="G12" s="46">
        <v>120</v>
      </c>
      <c r="H12" s="34" t="str">
        <f t="shared" si="0"/>
        <v>Large Upflow</v>
      </c>
      <c r="I12" s="42" t="str">
        <f t="shared" si="1"/>
        <v>Tier 3</v>
      </c>
      <c r="J12" s="43">
        <v>0.97</v>
      </c>
      <c r="K12" s="44">
        <v>3725</v>
      </c>
      <c r="L12" s="45">
        <f t="shared" si="2"/>
        <v>31.041666666666668</v>
      </c>
      <c r="M12" s="2" t="s">
        <v>234</v>
      </c>
      <c r="N12" s="40"/>
    </row>
    <row r="13" spans="1:23" x14ac:dyDescent="0.2">
      <c r="A13" s="41" t="s">
        <v>232</v>
      </c>
      <c r="B13" s="40" t="s">
        <v>233</v>
      </c>
      <c r="C13" s="41" t="s">
        <v>105</v>
      </c>
      <c r="D13" s="41" t="s">
        <v>80</v>
      </c>
      <c r="E13" s="41" t="s">
        <v>100</v>
      </c>
      <c r="F13" s="32"/>
      <c r="G13" s="46">
        <v>100</v>
      </c>
      <c r="H13" s="34" t="str">
        <f t="shared" si="0"/>
        <v>Large Upflow</v>
      </c>
      <c r="I13" s="42" t="str">
        <f t="shared" si="1"/>
        <v>Tier 3</v>
      </c>
      <c r="J13" s="43">
        <v>0.97</v>
      </c>
      <c r="K13" s="44">
        <v>3500</v>
      </c>
      <c r="L13" s="45">
        <f t="shared" si="2"/>
        <v>35</v>
      </c>
      <c r="M13" s="2" t="s">
        <v>234</v>
      </c>
      <c r="N13" s="40"/>
    </row>
    <row r="14" spans="1:23" x14ac:dyDescent="0.2">
      <c r="A14" s="41" t="s">
        <v>232</v>
      </c>
      <c r="B14" s="40" t="s">
        <v>235</v>
      </c>
      <c r="C14" s="41" t="s">
        <v>105</v>
      </c>
      <c r="D14" s="41" t="s">
        <v>80</v>
      </c>
      <c r="E14" s="41" t="s">
        <v>100</v>
      </c>
      <c r="F14" s="32"/>
      <c r="G14" s="46">
        <v>80</v>
      </c>
      <c r="H14" s="34" t="str">
        <f t="shared" si="0"/>
        <v>Medium Upflow</v>
      </c>
      <c r="I14" s="42" t="str">
        <f t="shared" si="1"/>
        <v>Tier 3</v>
      </c>
      <c r="J14" s="43">
        <v>0.97</v>
      </c>
      <c r="K14" s="44">
        <v>3017</v>
      </c>
      <c r="L14" s="45">
        <f t="shared" si="2"/>
        <v>37.712499999999999</v>
      </c>
      <c r="M14" s="2" t="s">
        <v>234</v>
      </c>
      <c r="N14" s="40"/>
    </row>
    <row r="15" spans="1:23" x14ac:dyDescent="0.2">
      <c r="A15" s="41" t="s">
        <v>232</v>
      </c>
      <c r="B15" s="40" t="s">
        <v>236</v>
      </c>
      <c r="C15" s="41" t="s">
        <v>105</v>
      </c>
      <c r="D15" s="41" t="s">
        <v>80</v>
      </c>
      <c r="E15" s="41" t="s">
        <v>100</v>
      </c>
      <c r="F15" s="32"/>
      <c r="G15" s="46">
        <v>60</v>
      </c>
      <c r="H15" s="34" t="str">
        <f t="shared" si="0"/>
        <v>Medium Upflow</v>
      </c>
      <c r="I15" s="42" t="str">
        <f t="shared" si="1"/>
        <v>Tier 3</v>
      </c>
      <c r="J15" s="43">
        <v>0.97</v>
      </c>
      <c r="K15" s="44">
        <v>2897</v>
      </c>
      <c r="L15" s="45">
        <f t="shared" si="2"/>
        <v>48.283333333333331</v>
      </c>
      <c r="M15" s="2" t="s">
        <v>234</v>
      </c>
      <c r="N15" s="40"/>
    </row>
    <row r="16" spans="1:23" x14ac:dyDescent="0.2">
      <c r="A16" s="41" t="s">
        <v>369</v>
      </c>
      <c r="B16" s="40" t="s">
        <v>244</v>
      </c>
      <c r="C16" s="41" t="s">
        <v>105</v>
      </c>
      <c r="D16" s="41" t="s">
        <v>102</v>
      </c>
      <c r="E16" s="41" t="s">
        <v>100</v>
      </c>
      <c r="F16" s="32"/>
      <c r="G16" s="46">
        <v>120</v>
      </c>
      <c r="H16" s="34" t="str">
        <f t="shared" si="0"/>
        <v>Large Upflow</v>
      </c>
      <c r="I16" s="42" t="str">
        <f t="shared" si="1"/>
        <v>Tier 3</v>
      </c>
      <c r="J16" s="43">
        <v>0.97</v>
      </c>
      <c r="K16" s="44">
        <v>2199</v>
      </c>
      <c r="L16" s="45">
        <f t="shared" si="2"/>
        <v>18.324999999999999</v>
      </c>
      <c r="M16" s="2" t="s">
        <v>370</v>
      </c>
      <c r="N16" s="40"/>
    </row>
    <row r="17" spans="1:14" x14ac:dyDescent="0.2">
      <c r="A17" s="41" t="s">
        <v>369</v>
      </c>
      <c r="B17" s="40" t="s">
        <v>243</v>
      </c>
      <c r="C17" s="41" t="s">
        <v>105</v>
      </c>
      <c r="D17" s="41" t="s">
        <v>102</v>
      </c>
      <c r="E17" s="41" t="s">
        <v>100</v>
      </c>
      <c r="F17" s="32"/>
      <c r="G17" s="46">
        <v>100</v>
      </c>
      <c r="H17" s="34" t="str">
        <f t="shared" si="0"/>
        <v>Large Upflow</v>
      </c>
      <c r="I17" s="42" t="str">
        <f t="shared" si="1"/>
        <v>Tier 3</v>
      </c>
      <c r="J17" s="43">
        <v>0.97</v>
      </c>
      <c r="K17" s="44">
        <v>2099</v>
      </c>
      <c r="L17" s="45">
        <f t="shared" si="2"/>
        <v>20.99</v>
      </c>
      <c r="M17" s="2" t="s">
        <v>370</v>
      </c>
      <c r="N17" s="40"/>
    </row>
    <row r="18" spans="1:14" x14ac:dyDescent="0.2">
      <c r="A18" s="41" t="s">
        <v>369</v>
      </c>
      <c r="B18" s="40" t="s">
        <v>242</v>
      </c>
      <c r="C18" s="41" t="s">
        <v>105</v>
      </c>
      <c r="D18" s="41" t="s">
        <v>102</v>
      </c>
      <c r="E18" s="41" t="s">
        <v>100</v>
      </c>
      <c r="F18" s="32"/>
      <c r="G18" s="46">
        <v>80</v>
      </c>
      <c r="H18" s="34" t="str">
        <f t="shared" si="0"/>
        <v>Medium Upflow</v>
      </c>
      <c r="I18" s="42" t="str">
        <f t="shared" si="1"/>
        <v>Tier 3</v>
      </c>
      <c r="J18" s="43">
        <v>0.97</v>
      </c>
      <c r="K18" s="44">
        <v>1949</v>
      </c>
      <c r="L18" s="45">
        <f t="shared" si="2"/>
        <v>24.362500000000001</v>
      </c>
      <c r="M18" s="2" t="s">
        <v>370</v>
      </c>
      <c r="N18" s="40"/>
    </row>
    <row r="19" spans="1:14" x14ac:dyDescent="0.2">
      <c r="A19" s="41" t="s">
        <v>369</v>
      </c>
      <c r="B19" s="40" t="s">
        <v>241</v>
      </c>
      <c r="C19" s="41" t="s">
        <v>105</v>
      </c>
      <c r="D19" s="41" t="s">
        <v>102</v>
      </c>
      <c r="E19" s="41" t="s">
        <v>100</v>
      </c>
      <c r="F19" s="32"/>
      <c r="G19" s="46">
        <v>60</v>
      </c>
      <c r="H19" s="34" t="str">
        <f t="shared" si="0"/>
        <v>Medium Upflow</v>
      </c>
      <c r="I19" s="42" t="str">
        <f t="shared" si="1"/>
        <v>Tier 3</v>
      </c>
      <c r="J19" s="43">
        <v>0.97</v>
      </c>
      <c r="K19" s="44">
        <v>1849</v>
      </c>
      <c r="L19" s="45">
        <f t="shared" si="2"/>
        <v>30.816666666666666</v>
      </c>
      <c r="M19" s="2" t="s">
        <v>370</v>
      </c>
      <c r="N19" s="40"/>
    </row>
    <row r="20" spans="1:14" x14ac:dyDescent="0.2">
      <c r="A20" s="4" t="s">
        <v>172</v>
      </c>
      <c r="B20" s="40" t="s">
        <v>190</v>
      </c>
      <c r="C20" s="41" t="s">
        <v>105</v>
      </c>
      <c r="D20" s="41" t="s">
        <v>102</v>
      </c>
      <c r="E20" s="41" t="s">
        <v>100</v>
      </c>
      <c r="F20" s="32"/>
      <c r="G20" s="46">
        <v>115</v>
      </c>
      <c r="H20" s="34" t="str">
        <f t="shared" si="0"/>
        <v>Large Upflow</v>
      </c>
      <c r="I20" s="42" t="str">
        <f t="shared" si="1"/>
        <v>Tier 2</v>
      </c>
      <c r="J20" s="43">
        <v>0.96</v>
      </c>
      <c r="K20" s="44">
        <v>2440.9699999999998</v>
      </c>
      <c r="L20" s="45">
        <f t="shared" si="2"/>
        <v>21.22582608695652</v>
      </c>
      <c r="M20" s="2" t="s">
        <v>210</v>
      </c>
      <c r="N20" s="40"/>
    </row>
    <row r="21" spans="1:14" x14ac:dyDescent="0.2">
      <c r="A21" s="4" t="s">
        <v>172</v>
      </c>
      <c r="B21" s="40" t="s">
        <v>188</v>
      </c>
      <c r="C21" s="41" t="s">
        <v>105</v>
      </c>
      <c r="D21" s="41" t="s">
        <v>102</v>
      </c>
      <c r="E21" s="41" t="s">
        <v>100</v>
      </c>
      <c r="F21" s="32"/>
      <c r="G21" s="46">
        <v>100</v>
      </c>
      <c r="H21" s="34" t="str">
        <f t="shared" si="0"/>
        <v>Large Upflow</v>
      </c>
      <c r="I21" s="42" t="str">
        <f t="shared" si="1"/>
        <v>Tier 2</v>
      </c>
      <c r="J21" s="43">
        <v>0.96</v>
      </c>
      <c r="K21" s="44">
        <v>2248.15</v>
      </c>
      <c r="L21" s="45">
        <f t="shared" si="2"/>
        <v>22.4815</v>
      </c>
      <c r="M21" s="2" t="s">
        <v>210</v>
      </c>
      <c r="N21" s="40"/>
    </row>
    <row r="22" spans="1:14" x14ac:dyDescent="0.2">
      <c r="A22" s="4" t="s">
        <v>172</v>
      </c>
      <c r="B22" s="40" t="s">
        <v>194</v>
      </c>
      <c r="C22" s="41" t="s">
        <v>105</v>
      </c>
      <c r="D22" s="41" t="s">
        <v>102</v>
      </c>
      <c r="E22" s="41" t="s">
        <v>100</v>
      </c>
      <c r="F22" s="32"/>
      <c r="G22" s="46">
        <v>80</v>
      </c>
      <c r="H22" s="34" t="str">
        <f t="shared" si="0"/>
        <v>Medium Upflow</v>
      </c>
      <c r="I22" s="42" t="str">
        <f t="shared" si="1"/>
        <v>Tier 2</v>
      </c>
      <c r="J22" s="43">
        <v>0.96</v>
      </c>
      <c r="K22" s="44">
        <v>2035.75</v>
      </c>
      <c r="L22" s="45">
        <f t="shared" si="2"/>
        <v>25.446874999999999</v>
      </c>
      <c r="M22" s="2" t="s">
        <v>210</v>
      </c>
      <c r="N22" s="40"/>
    </row>
    <row r="23" spans="1:14" x14ac:dyDescent="0.2">
      <c r="A23" s="4" t="s">
        <v>172</v>
      </c>
      <c r="B23" s="40" t="s">
        <v>192</v>
      </c>
      <c r="C23" s="41" t="s">
        <v>105</v>
      </c>
      <c r="D23" s="41" t="s">
        <v>102</v>
      </c>
      <c r="E23" s="41" t="s">
        <v>100</v>
      </c>
      <c r="F23" s="32"/>
      <c r="G23" s="46">
        <v>60</v>
      </c>
      <c r="H23" s="34" t="str">
        <f t="shared" si="0"/>
        <v>Medium Upflow</v>
      </c>
      <c r="I23" s="42" t="str">
        <f t="shared" si="1"/>
        <v>Tier 2</v>
      </c>
      <c r="J23" s="43">
        <v>0.96</v>
      </c>
      <c r="K23" s="44">
        <v>1855.1</v>
      </c>
      <c r="L23" s="45">
        <f t="shared" si="2"/>
        <v>30.918333333333333</v>
      </c>
      <c r="M23" s="2" t="s">
        <v>210</v>
      </c>
      <c r="N23" s="40"/>
    </row>
    <row r="24" spans="1:14" x14ac:dyDescent="0.2">
      <c r="A24" s="4" t="s">
        <v>172</v>
      </c>
      <c r="B24" s="27" t="s">
        <v>174</v>
      </c>
      <c r="C24" s="4" t="s">
        <v>71</v>
      </c>
      <c r="D24" s="4" t="s">
        <v>102</v>
      </c>
      <c r="E24" s="4" t="s">
        <v>100</v>
      </c>
      <c r="F24" s="32"/>
      <c r="G24" s="29">
        <v>80</v>
      </c>
      <c r="H24" s="34" t="str">
        <f t="shared" si="0"/>
        <v>Medium Downflow</v>
      </c>
      <c r="I24" s="42" t="str">
        <f t="shared" si="1"/>
        <v>Tier 2</v>
      </c>
      <c r="J24" s="38">
        <v>0.96</v>
      </c>
      <c r="K24" s="71">
        <v>2152.23</v>
      </c>
      <c r="L24" s="26">
        <f t="shared" si="2"/>
        <v>26.902875000000002</v>
      </c>
      <c r="M24" s="2" t="s">
        <v>210</v>
      </c>
    </row>
    <row r="25" spans="1:14" x14ac:dyDescent="0.2">
      <c r="A25" s="4" t="s">
        <v>172</v>
      </c>
      <c r="B25" s="27" t="s">
        <v>173</v>
      </c>
      <c r="C25" s="4" t="s">
        <v>71</v>
      </c>
      <c r="D25" s="4" t="s">
        <v>102</v>
      </c>
      <c r="E25" s="4" t="s">
        <v>100</v>
      </c>
      <c r="F25" s="32"/>
      <c r="G25" s="29">
        <v>60</v>
      </c>
      <c r="H25" s="34" t="str">
        <f t="shared" si="0"/>
        <v>Medium Downflow</v>
      </c>
      <c r="I25" s="42" t="str">
        <f t="shared" si="1"/>
        <v>Tier 2</v>
      </c>
      <c r="J25" s="38">
        <v>0.96</v>
      </c>
      <c r="K25" s="71">
        <v>1950.74</v>
      </c>
      <c r="L25" s="26">
        <f t="shared" si="2"/>
        <v>32.512333333333331</v>
      </c>
      <c r="M25" s="2" t="s">
        <v>210</v>
      </c>
    </row>
    <row r="26" spans="1:14" x14ac:dyDescent="0.2">
      <c r="A26" s="4" t="s">
        <v>85</v>
      </c>
      <c r="B26" s="27" t="s">
        <v>185</v>
      </c>
      <c r="C26" s="4" t="s">
        <v>105</v>
      </c>
      <c r="D26" s="4" t="s">
        <v>102</v>
      </c>
      <c r="E26" s="4" t="s">
        <v>100</v>
      </c>
      <c r="F26" s="32"/>
      <c r="G26" s="29">
        <v>115</v>
      </c>
      <c r="H26" s="34" t="str">
        <f t="shared" si="0"/>
        <v>Large Upflow</v>
      </c>
      <c r="I26" s="42" t="str">
        <f t="shared" si="1"/>
        <v>Tier 2</v>
      </c>
      <c r="J26" s="38">
        <v>0.96</v>
      </c>
      <c r="K26" s="71">
        <v>1924.56</v>
      </c>
      <c r="L26" s="26">
        <f t="shared" si="2"/>
        <v>16.735304347826087</v>
      </c>
      <c r="M26" s="2" t="s">
        <v>210</v>
      </c>
    </row>
    <row r="27" spans="1:14" x14ac:dyDescent="0.2">
      <c r="A27" s="27" t="s">
        <v>85</v>
      </c>
      <c r="B27" s="27" t="s">
        <v>140</v>
      </c>
      <c r="C27" s="4" t="s">
        <v>105</v>
      </c>
      <c r="D27" s="4" t="s">
        <v>102</v>
      </c>
      <c r="E27" s="25" t="s">
        <v>100</v>
      </c>
      <c r="F27" s="33">
        <v>2000</v>
      </c>
      <c r="G27" s="29">
        <v>100</v>
      </c>
      <c r="H27" s="34" t="str">
        <f t="shared" si="0"/>
        <v>Large Upflow</v>
      </c>
      <c r="I27" s="42" t="str">
        <f t="shared" si="1"/>
        <v>Tier 2</v>
      </c>
      <c r="J27" s="38">
        <v>0.96</v>
      </c>
      <c r="K27" s="71">
        <v>1663.99</v>
      </c>
      <c r="L27" s="26">
        <f t="shared" si="2"/>
        <v>16.639900000000001</v>
      </c>
      <c r="M27" s="36" t="s">
        <v>65</v>
      </c>
    </row>
    <row r="28" spans="1:14" x14ac:dyDescent="0.2">
      <c r="A28" s="3" t="s">
        <v>85</v>
      </c>
      <c r="B28" s="27" t="s">
        <v>184</v>
      </c>
      <c r="C28" s="4" t="s">
        <v>105</v>
      </c>
      <c r="D28" s="4" t="s">
        <v>102</v>
      </c>
      <c r="E28" s="4" t="s">
        <v>100</v>
      </c>
      <c r="F28" s="32"/>
      <c r="G28" s="29">
        <v>100</v>
      </c>
      <c r="H28" s="34" t="str">
        <f t="shared" si="0"/>
        <v>Large Upflow</v>
      </c>
      <c r="I28" s="42" t="str">
        <f t="shared" si="1"/>
        <v>Tier 2</v>
      </c>
      <c r="J28" s="38">
        <v>0.96</v>
      </c>
      <c r="K28" s="71">
        <v>1803.39</v>
      </c>
      <c r="L28" s="26">
        <f t="shared" si="2"/>
        <v>18.033900000000003</v>
      </c>
      <c r="M28" s="2" t="s">
        <v>210</v>
      </c>
    </row>
    <row r="29" spans="1:14" x14ac:dyDescent="0.2">
      <c r="A29" s="27" t="s">
        <v>85</v>
      </c>
      <c r="B29" s="27" t="s">
        <v>139</v>
      </c>
      <c r="C29" s="4" t="s">
        <v>105</v>
      </c>
      <c r="D29" s="4" t="s">
        <v>102</v>
      </c>
      <c r="E29" s="25" t="s">
        <v>100</v>
      </c>
      <c r="F29" s="33">
        <v>2000</v>
      </c>
      <c r="G29" s="29">
        <v>80</v>
      </c>
      <c r="H29" s="34" t="str">
        <f t="shared" si="0"/>
        <v>Medium Upflow</v>
      </c>
      <c r="I29" s="42" t="str">
        <f t="shared" si="1"/>
        <v>Tier 2</v>
      </c>
      <c r="J29" s="38">
        <v>0.96</v>
      </c>
      <c r="K29" s="71">
        <v>1559.99</v>
      </c>
      <c r="L29" s="26">
        <f t="shared" si="2"/>
        <v>19.499874999999999</v>
      </c>
      <c r="M29" s="36" t="s">
        <v>65</v>
      </c>
    </row>
    <row r="30" spans="1:14" x14ac:dyDescent="0.2">
      <c r="A30" s="4" t="s">
        <v>85</v>
      </c>
      <c r="B30" s="40" t="s">
        <v>187</v>
      </c>
      <c r="C30" s="41" t="s">
        <v>105</v>
      </c>
      <c r="D30" s="41" t="s">
        <v>102</v>
      </c>
      <c r="E30" s="41" t="s">
        <v>100</v>
      </c>
      <c r="F30" s="32"/>
      <c r="G30" s="46">
        <v>80</v>
      </c>
      <c r="H30" s="34" t="str">
        <f t="shared" si="0"/>
        <v>Medium Upflow</v>
      </c>
      <c r="I30" s="42" t="str">
        <f t="shared" si="1"/>
        <v>Tier 2</v>
      </c>
      <c r="J30" s="43">
        <v>0.96</v>
      </c>
      <c r="K30" s="44">
        <v>1703.36</v>
      </c>
      <c r="L30" s="45">
        <f t="shared" si="2"/>
        <v>21.291999999999998</v>
      </c>
      <c r="M30" s="2" t="s">
        <v>210</v>
      </c>
      <c r="N30" s="40"/>
    </row>
    <row r="31" spans="1:14" x14ac:dyDescent="0.2">
      <c r="A31" s="27" t="s">
        <v>85</v>
      </c>
      <c r="B31" s="27" t="s">
        <v>138</v>
      </c>
      <c r="C31" s="4" t="s">
        <v>105</v>
      </c>
      <c r="D31" s="4" t="s">
        <v>102</v>
      </c>
      <c r="E31" s="25" t="s">
        <v>100</v>
      </c>
      <c r="F31" s="33">
        <v>1200</v>
      </c>
      <c r="G31" s="29">
        <v>60</v>
      </c>
      <c r="H31" s="34" t="str">
        <f t="shared" si="0"/>
        <v>Medium Upflow</v>
      </c>
      <c r="I31" s="42" t="str">
        <f t="shared" si="1"/>
        <v>Tier 2</v>
      </c>
      <c r="J31" s="38">
        <v>0.96</v>
      </c>
      <c r="K31" s="71">
        <v>1371.99</v>
      </c>
      <c r="L31" s="26">
        <f t="shared" si="2"/>
        <v>22.866499999999998</v>
      </c>
      <c r="M31" s="36" t="s">
        <v>65</v>
      </c>
    </row>
    <row r="32" spans="1:14" x14ac:dyDescent="0.2">
      <c r="A32" s="4" t="s">
        <v>85</v>
      </c>
      <c r="B32" s="27" t="s">
        <v>186</v>
      </c>
      <c r="C32" s="4" t="s">
        <v>105</v>
      </c>
      <c r="D32" s="4" t="s">
        <v>102</v>
      </c>
      <c r="E32" s="4" t="s">
        <v>100</v>
      </c>
      <c r="F32" s="32"/>
      <c r="G32" s="29">
        <v>60</v>
      </c>
      <c r="H32" s="34" t="str">
        <f t="shared" si="0"/>
        <v>Medium Upflow</v>
      </c>
      <c r="I32" s="42" t="str">
        <f t="shared" si="1"/>
        <v>Tier 2</v>
      </c>
      <c r="J32" s="38">
        <v>0.96</v>
      </c>
      <c r="K32" s="71">
        <v>1519.56</v>
      </c>
      <c r="L32" s="26">
        <f t="shared" si="2"/>
        <v>25.326000000000001</v>
      </c>
      <c r="M32" s="2" t="s">
        <v>210</v>
      </c>
    </row>
    <row r="33" spans="1:14" x14ac:dyDescent="0.2">
      <c r="A33" s="3" t="s">
        <v>85</v>
      </c>
      <c r="B33" s="30" t="s">
        <v>169</v>
      </c>
      <c r="C33" s="4" t="s">
        <v>71</v>
      </c>
      <c r="D33" s="4" t="s">
        <v>102</v>
      </c>
      <c r="E33" s="4" t="s">
        <v>100</v>
      </c>
      <c r="F33" s="32"/>
      <c r="G33" s="29">
        <v>100</v>
      </c>
      <c r="H33" s="34" t="str">
        <f t="shared" si="0"/>
        <v>Large Downflow</v>
      </c>
      <c r="I33" s="42" t="str">
        <f t="shared" si="1"/>
        <v>Tier 2</v>
      </c>
      <c r="J33" s="38">
        <v>0.96</v>
      </c>
      <c r="K33" s="71">
        <v>1967.33</v>
      </c>
      <c r="L33" s="26">
        <f t="shared" si="2"/>
        <v>19.673299999999998</v>
      </c>
      <c r="M33" s="2" t="s">
        <v>210</v>
      </c>
    </row>
    <row r="34" spans="1:14" x14ac:dyDescent="0.2">
      <c r="A34" s="27" t="s">
        <v>85</v>
      </c>
      <c r="B34" s="27" t="s">
        <v>103</v>
      </c>
      <c r="C34" s="4" t="s">
        <v>71</v>
      </c>
      <c r="D34" s="25" t="s">
        <v>102</v>
      </c>
      <c r="E34" s="25" t="s">
        <v>100</v>
      </c>
      <c r="F34" s="33">
        <v>2000</v>
      </c>
      <c r="G34" s="28">
        <v>80</v>
      </c>
      <c r="H34" s="34" t="str">
        <f t="shared" si="0"/>
        <v>Medium Downflow</v>
      </c>
      <c r="I34" s="42" t="str">
        <f t="shared" si="1"/>
        <v>Tier 2</v>
      </c>
      <c r="J34" s="37">
        <v>0.96</v>
      </c>
      <c r="K34" s="71">
        <v>1858.99</v>
      </c>
      <c r="L34" s="26">
        <f t="shared" si="2"/>
        <v>23.237375</v>
      </c>
      <c r="M34" s="36" t="s">
        <v>65</v>
      </c>
      <c r="N34" s="27"/>
    </row>
    <row r="35" spans="1:14" x14ac:dyDescent="0.2">
      <c r="A35" s="4" t="s">
        <v>85</v>
      </c>
      <c r="B35" s="27" t="s">
        <v>171</v>
      </c>
      <c r="C35" s="4" t="s">
        <v>71</v>
      </c>
      <c r="D35" s="4" t="s">
        <v>102</v>
      </c>
      <c r="E35" s="4" t="s">
        <v>100</v>
      </c>
      <c r="F35" s="32"/>
      <c r="G35" s="29">
        <v>80</v>
      </c>
      <c r="H35" s="34" t="str">
        <f t="shared" si="0"/>
        <v>Medium Downflow</v>
      </c>
      <c r="I35" s="42" t="str">
        <f t="shared" si="1"/>
        <v>Tier 2</v>
      </c>
      <c r="J35" s="38">
        <v>0.96</v>
      </c>
      <c r="K35" s="71">
        <v>1917.22</v>
      </c>
      <c r="L35" s="26">
        <f t="shared" si="2"/>
        <v>23.965250000000001</v>
      </c>
      <c r="M35" s="2" t="s">
        <v>210</v>
      </c>
    </row>
    <row r="36" spans="1:14" x14ac:dyDescent="0.2">
      <c r="A36" s="27" t="s">
        <v>85</v>
      </c>
      <c r="B36" s="27" t="s">
        <v>101</v>
      </c>
      <c r="C36" s="4" t="s">
        <v>71</v>
      </c>
      <c r="D36" s="25" t="s">
        <v>102</v>
      </c>
      <c r="E36" s="25" t="s">
        <v>100</v>
      </c>
      <c r="F36" s="33">
        <v>1600</v>
      </c>
      <c r="G36" s="28">
        <v>60</v>
      </c>
      <c r="H36" s="34" t="str">
        <f t="shared" si="0"/>
        <v>Medium Downflow</v>
      </c>
      <c r="I36" s="42" t="str">
        <f t="shared" si="1"/>
        <v>Tier 2</v>
      </c>
      <c r="J36" s="37">
        <v>0.96</v>
      </c>
      <c r="K36" s="71">
        <v>1618.99</v>
      </c>
      <c r="L36" s="26">
        <f t="shared" si="2"/>
        <v>26.983166666666666</v>
      </c>
      <c r="M36" s="36" t="s">
        <v>65</v>
      </c>
      <c r="N36" s="27"/>
    </row>
    <row r="37" spans="1:14" x14ac:dyDescent="0.2">
      <c r="A37" s="4" t="s">
        <v>85</v>
      </c>
      <c r="B37" s="30" t="s">
        <v>170</v>
      </c>
      <c r="C37" s="4" t="s">
        <v>71</v>
      </c>
      <c r="D37" s="4" t="s">
        <v>102</v>
      </c>
      <c r="E37" s="4" t="s">
        <v>100</v>
      </c>
      <c r="F37" s="32"/>
      <c r="G37" s="29">
        <v>60</v>
      </c>
      <c r="H37" s="34" t="str">
        <f t="shared" si="0"/>
        <v>Medium Downflow</v>
      </c>
      <c r="I37" s="42" t="str">
        <f t="shared" si="1"/>
        <v>Tier 2</v>
      </c>
      <c r="J37" s="38">
        <v>0.96</v>
      </c>
      <c r="K37" s="71">
        <v>1692.06</v>
      </c>
      <c r="L37" s="26">
        <f t="shared" si="2"/>
        <v>28.201000000000001</v>
      </c>
      <c r="M37" s="2" t="s">
        <v>210</v>
      </c>
    </row>
    <row r="38" spans="1:14" x14ac:dyDescent="0.2">
      <c r="A38" s="41" t="s">
        <v>221</v>
      </c>
      <c r="B38" s="40" t="s">
        <v>224</v>
      </c>
      <c r="C38" s="41" t="s">
        <v>105</v>
      </c>
      <c r="D38" s="41" t="s">
        <v>80</v>
      </c>
      <c r="E38" s="41" t="s">
        <v>100</v>
      </c>
      <c r="F38" s="32"/>
      <c r="G38" s="46">
        <v>120</v>
      </c>
      <c r="H38" s="34" t="str">
        <f t="shared" si="0"/>
        <v>Large Upflow</v>
      </c>
      <c r="I38" s="42" t="str">
        <f t="shared" si="1"/>
        <v>Tier 2</v>
      </c>
      <c r="J38" s="43">
        <v>0.96</v>
      </c>
      <c r="K38" s="44">
        <v>2499</v>
      </c>
      <c r="L38" s="45">
        <f t="shared" si="2"/>
        <v>20.824999999999999</v>
      </c>
      <c r="M38" s="2" t="s">
        <v>209</v>
      </c>
      <c r="N38" s="40"/>
    </row>
    <row r="39" spans="1:14" x14ac:dyDescent="0.2">
      <c r="A39" s="41" t="s">
        <v>221</v>
      </c>
      <c r="B39" s="40" t="s">
        <v>223</v>
      </c>
      <c r="C39" s="41" t="s">
        <v>105</v>
      </c>
      <c r="D39" s="41" t="s">
        <v>80</v>
      </c>
      <c r="E39" s="41" t="s">
        <v>100</v>
      </c>
      <c r="F39" s="32"/>
      <c r="G39" s="46">
        <v>100</v>
      </c>
      <c r="H39" s="34" t="str">
        <f t="shared" si="0"/>
        <v>Large Upflow</v>
      </c>
      <c r="I39" s="42" t="str">
        <f t="shared" si="1"/>
        <v>Tier 2</v>
      </c>
      <c r="J39" s="43">
        <v>0.96</v>
      </c>
      <c r="K39" s="44">
        <v>2299</v>
      </c>
      <c r="L39" s="45">
        <f t="shared" si="2"/>
        <v>22.99</v>
      </c>
      <c r="M39" s="2" t="s">
        <v>209</v>
      </c>
      <c r="N39" s="40"/>
    </row>
    <row r="40" spans="1:14" x14ac:dyDescent="0.2">
      <c r="A40" s="41" t="s">
        <v>221</v>
      </c>
      <c r="B40" s="40" t="s">
        <v>222</v>
      </c>
      <c r="C40" s="41" t="s">
        <v>105</v>
      </c>
      <c r="D40" s="41" t="s">
        <v>80</v>
      </c>
      <c r="E40" s="41" t="s">
        <v>100</v>
      </c>
      <c r="F40" s="32"/>
      <c r="G40" s="46">
        <v>80</v>
      </c>
      <c r="H40" s="34" t="str">
        <f t="shared" si="0"/>
        <v>Medium Upflow</v>
      </c>
      <c r="I40" s="42" t="str">
        <f t="shared" si="1"/>
        <v>Tier 2</v>
      </c>
      <c r="J40" s="43">
        <v>0.96</v>
      </c>
      <c r="K40" s="44">
        <v>2099</v>
      </c>
      <c r="L40" s="45">
        <f t="shared" si="2"/>
        <v>26.237500000000001</v>
      </c>
      <c r="M40" s="2" t="s">
        <v>209</v>
      </c>
      <c r="N40" s="40"/>
    </row>
    <row r="41" spans="1:14" x14ac:dyDescent="0.2">
      <c r="A41" s="41" t="s">
        <v>221</v>
      </c>
      <c r="B41" s="40" t="s">
        <v>225</v>
      </c>
      <c r="C41" s="41" t="s">
        <v>105</v>
      </c>
      <c r="D41" s="41" t="s">
        <v>80</v>
      </c>
      <c r="E41" s="41" t="s">
        <v>100</v>
      </c>
      <c r="F41" s="32"/>
      <c r="G41" s="46">
        <v>60</v>
      </c>
      <c r="H41" s="34" t="str">
        <f t="shared" si="0"/>
        <v>Medium Upflow</v>
      </c>
      <c r="I41" s="42" t="str">
        <f t="shared" si="1"/>
        <v>Tier 2</v>
      </c>
      <c r="J41" s="43">
        <v>0.96</v>
      </c>
      <c r="K41" s="44">
        <v>1999</v>
      </c>
      <c r="L41" s="45">
        <f t="shared" si="2"/>
        <v>33.31666666666667</v>
      </c>
      <c r="M41" s="2" t="s">
        <v>209</v>
      </c>
      <c r="N41" s="40"/>
    </row>
    <row r="42" spans="1:14" x14ac:dyDescent="0.2">
      <c r="A42" s="4" t="s">
        <v>66</v>
      </c>
      <c r="B42" s="27" t="s">
        <v>124</v>
      </c>
      <c r="C42" s="4" t="s">
        <v>105</v>
      </c>
      <c r="D42" s="4" t="s">
        <v>80</v>
      </c>
      <c r="E42" s="4" t="s">
        <v>100</v>
      </c>
      <c r="F42" s="32">
        <v>2000</v>
      </c>
      <c r="G42" s="29">
        <v>135</v>
      </c>
      <c r="H42" s="34" t="str">
        <f t="shared" si="0"/>
        <v>Large Upflow</v>
      </c>
      <c r="I42" s="42" t="str">
        <f t="shared" si="1"/>
        <v>Tier 2</v>
      </c>
      <c r="J42" s="38">
        <v>0.95</v>
      </c>
      <c r="K42" s="71">
        <v>1610.99</v>
      </c>
      <c r="L42" s="26">
        <f t="shared" si="2"/>
        <v>11.933259259259259</v>
      </c>
      <c r="M42" s="36" t="s">
        <v>65</v>
      </c>
    </row>
    <row r="43" spans="1:14" x14ac:dyDescent="0.2">
      <c r="A43" s="4" t="s">
        <v>66</v>
      </c>
      <c r="B43" s="27" t="s">
        <v>123</v>
      </c>
      <c r="C43" s="4" t="s">
        <v>105</v>
      </c>
      <c r="D43" s="4" t="s">
        <v>80</v>
      </c>
      <c r="E43" s="25" t="s">
        <v>100</v>
      </c>
      <c r="F43" s="33">
        <v>2000</v>
      </c>
      <c r="G43" s="28">
        <v>110</v>
      </c>
      <c r="H43" s="34" t="str">
        <f t="shared" si="0"/>
        <v>Large Upflow</v>
      </c>
      <c r="I43" s="42" t="str">
        <f t="shared" si="1"/>
        <v>Tier 2</v>
      </c>
      <c r="J43" s="37">
        <v>0.95</v>
      </c>
      <c r="K43" s="71">
        <v>1331.99</v>
      </c>
      <c r="L43" s="26">
        <f t="shared" si="2"/>
        <v>12.109</v>
      </c>
      <c r="M43" s="36" t="s">
        <v>65</v>
      </c>
      <c r="N43" s="27"/>
    </row>
    <row r="44" spans="1:14" x14ac:dyDescent="0.2">
      <c r="A44" s="4" t="s">
        <v>66</v>
      </c>
      <c r="B44" s="27" t="s">
        <v>122</v>
      </c>
      <c r="C44" s="4" t="s">
        <v>105</v>
      </c>
      <c r="D44" s="4" t="s">
        <v>80</v>
      </c>
      <c r="E44" s="25" t="s">
        <v>100</v>
      </c>
      <c r="F44" s="33">
        <v>2000</v>
      </c>
      <c r="G44" s="28">
        <v>88</v>
      </c>
      <c r="H44" s="34" t="str">
        <f t="shared" si="0"/>
        <v>Medium Upflow</v>
      </c>
      <c r="I44" s="42" t="str">
        <f t="shared" si="1"/>
        <v>Tier 2</v>
      </c>
      <c r="J44" s="37">
        <v>0.95</v>
      </c>
      <c r="K44" s="71">
        <v>1264.99</v>
      </c>
      <c r="L44" s="26">
        <f t="shared" si="2"/>
        <v>14.374886363636364</v>
      </c>
      <c r="M44" s="36" t="s">
        <v>65</v>
      </c>
      <c r="N44" s="27"/>
    </row>
    <row r="45" spans="1:14" x14ac:dyDescent="0.2">
      <c r="A45" s="4" t="s">
        <v>66</v>
      </c>
      <c r="B45" s="27" t="s">
        <v>121</v>
      </c>
      <c r="C45" s="4" t="s">
        <v>105</v>
      </c>
      <c r="D45" s="4" t="s">
        <v>80</v>
      </c>
      <c r="E45" s="4" t="s">
        <v>100</v>
      </c>
      <c r="F45" s="32">
        <v>1400</v>
      </c>
      <c r="G45" s="29">
        <v>88</v>
      </c>
      <c r="H45" s="34" t="str">
        <f t="shared" si="0"/>
        <v>Medium Upflow</v>
      </c>
      <c r="I45" s="42" t="str">
        <f t="shared" si="1"/>
        <v>Tier 2</v>
      </c>
      <c r="J45" s="38">
        <v>0.95</v>
      </c>
      <c r="K45" s="71">
        <v>1222.99</v>
      </c>
      <c r="L45" s="26">
        <f t="shared" si="2"/>
        <v>13.897613636363637</v>
      </c>
      <c r="M45" s="36" t="s">
        <v>65</v>
      </c>
    </row>
    <row r="46" spans="1:14" x14ac:dyDescent="0.2">
      <c r="A46" s="4" t="s">
        <v>66</v>
      </c>
      <c r="B46" s="27" t="s">
        <v>120</v>
      </c>
      <c r="C46" s="4" t="s">
        <v>105</v>
      </c>
      <c r="D46" s="4" t="s">
        <v>80</v>
      </c>
      <c r="E46" s="25" t="s">
        <v>100</v>
      </c>
      <c r="F46" s="33">
        <v>1400</v>
      </c>
      <c r="G46" s="31">
        <v>66</v>
      </c>
      <c r="H46" s="34" t="str">
        <f t="shared" si="0"/>
        <v>Medium Upflow</v>
      </c>
      <c r="I46" s="42" t="str">
        <f t="shared" si="1"/>
        <v>Tier 2</v>
      </c>
      <c r="J46" s="37">
        <v>0.95</v>
      </c>
      <c r="K46" s="71">
        <v>1143.99</v>
      </c>
      <c r="L46" s="26">
        <f t="shared" si="2"/>
        <v>17.333181818181817</v>
      </c>
      <c r="M46" s="36" t="s">
        <v>65</v>
      </c>
      <c r="N46" s="27"/>
    </row>
    <row r="47" spans="1:14" x14ac:dyDescent="0.2">
      <c r="A47" s="4" t="s">
        <v>66</v>
      </c>
      <c r="B47" s="27" t="s">
        <v>119</v>
      </c>
      <c r="C47" s="4" t="s">
        <v>105</v>
      </c>
      <c r="D47" s="4" t="s">
        <v>80</v>
      </c>
      <c r="E47" s="25" t="s">
        <v>100</v>
      </c>
      <c r="F47" s="33">
        <v>1200</v>
      </c>
      <c r="G47" s="29">
        <v>44</v>
      </c>
      <c r="H47" s="34" t="str">
        <f t="shared" si="0"/>
        <v>Small Upflow</v>
      </c>
      <c r="I47" s="42" t="str">
        <f t="shared" si="1"/>
        <v>Tier 2</v>
      </c>
      <c r="J47" s="38">
        <v>0.95</v>
      </c>
      <c r="K47" s="71">
        <v>1107.99</v>
      </c>
      <c r="L47" s="26">
        <f t="shared" si="2"/>
        <v>25.181590909090911</v>
      </c>
      <c r="M47" s="36" t="s">
        <v>65</v>
      </c>
    </row>
    <row r="48" spans="1:14" x14ac:dyDescent="0.2">
      <c r="A48" s="27" t="s">
        <v>66</v>
      </c>
      <c r="B48" s="27" t="s">
        <v>84</v>
      </c>
      <c r="C48" s="4" t="s">
        <v>71</v>
      </c>
      <c r="D48" s="4" t="s">
        <v>80</v>
      </c>
      <c r="E48" s="4" t="s">
        <v>100</v>
      </c>
      <c r="F48" s="32">
        <v>2000</v>
      </c>
      <c r="G48" s="28">
        <v>110</v>
      </c>
      <c r="H48" s="34" t="str">
        <f t="shared" si="0"/>
        <v>Large Downflow</v>
      </c>
      <c r="I48" s="42" t="str">
        <f t="shared" si="1"/>
        <v>Tier 2</v>
      </c>
      <c r="J48" s="37">
        <v>0.95</v>
      </c>
      <c r="K48" s="71">
        <v>1506.99</v>
      </c>
      <c r="L48" s="26">
        <f t="shared" si="2"/>
        <v>13.699909090909092</v>
      </c>
      <c r="M48" s="36" t="s">
        <v>65</v>
      </c>
      <c r="N48" s="27"/>
    </row>
    <row r="49" spans="1:14" x14ac:dyDescent="0.2">
      <c r="A49" s="27" t="s">
        <v>66</v>
      </c>
      <c r="B49" s="27" t="s">
        <v>83</v>
      </c>
      <c r="C49" s="4" t="s">
        <v>71</v>
      </c>
      <c r="D49" s="4" t="s">
        <v>80</v>
      </c>
      <c r="E49" s="4" t="s">
        <v>100</v>
      </c>
      <c r="F49" s="32">
        <v>2000</v>
      </c>
      <c r="G49" s="28">
        <v>88</v>
      </c>
      <c r="H49" s="34" t="str">
        <f t="shared" si="0"/>
        <v>Medium Downflow</v>
      </c>
      <c r="I49" s="42" t="str">
        <f t="shared" si="1"/>
        <v>Tier 2</v>
      </c>
      <c r="J49" s="37">
        <v>0.95</v>
      </c>
      <c r="K49" s="71">
        <v>1344.99</v>
      </c>
      <c r="L49" s="26">
        <f t="shared" si="2"/>
        <v>15.283977272727272</v>
      </c>
      <c r="M49" s="36" t="s">
        <v>65</v>
      </c>
      <c r="N49" s="27"/>
    </row>
    <row r="50" spans="1:14" x14ac:dyDescent="0.2">
      <c r="A50" s="4" t="s">
        <v>66</v>
      </c>
      <c r="B50" s="27" t="s">
        <v>82</v>
      </c>
      <c r="C50" s="4" t="s">
        <v>71</v>
      </c>
      <c r="D50" s="4" t="s">
        <v>80</v>
      </c>
      <c r="E50" s="4" t="s">
        <v>100</v>
      </c>
      <c r="F50" s="32">
        <v>1600</v>
      </c>
      <c r="G50" s="29">
        <v>66</v>
      </c>
      <c r="H50" s="34" t="str">
        <f t="shared" si="0"/>
        <v>Medium Downflow</v>
      </c>
      <c r="I50" s="42" t="str">
        <f t="shared" si="1"/>
        <v>Tier 2</v>
      </c>
      <c r="J50" s="35">
        <v>0.95</v>
      </c>
      <c r="K50" s="1">
        <v>1221.99</v>
      </c>
      <c r="L50" s="26">
        <f t="shared" si="2"/>
        <v>18.515000000000001</v>
      </c>
      <c r="M50" s="36" t="s">
        <v>65</v>
      </c>
    </row>
    <row r="51" spans="1:14" x14ac:dyDescent="0.2">
      <c r="A51" s="4" t="s">
        <v>66</v>
      </c>
      <c r="B51" s="27" t="s">
        <v>79</v>
      </c>
      <c r="C51" s="4" t="s">
        <v>71</v>
      </c>
      <c r="D51" s="4" t="s">
        <v>80</v>
      </c>
      <c r="E51" s="4" t="s">
        <v>100</v>
      </c>
      <c r="F51" s="32">
        <v>1200</v>
      </c>
      <c r="G51" s="29">
        <v>44</v>
      </c>
      <c r="H51" s="34" t="str">
        <f t="shared" si="0"/>
        <v>Small Downflow</v>
      </c>
      <c r="I51" s="42" t="str">
        <f t="shared" si="1"/>
        <v>Tier 2</v>
      </c>
      <c r="J51" s="35">
        <v>0.95</v>
      </c>
      <c r="K51" s="1">
        <v>1181.99</v>
      </c>
      <c r="L51" s="26">
        <f t="shared" si="2"/>
        <v>26.863409090909091</v>
      </c>
      <c r="M51" s="36" t="s">
        <v>65</v>
      </c>
    </row>
    <row r="52" spans="1:14" x14ac:dyDescent="0.2">
      <c r="A52" s="27" t="s">
        <v>66</v>
      </c>
      <c r="B52" s="27" t="s">
        <v>118</v>
      </c>
      <c r="C52" s="4" t="s">
        <v>105</v>
      </c>
      <c r="D52" s="25" t="s">
        <v>81</v>
      </c>
      <c r="E52" s="25" t="s">
        <v>99</v>
      </c>
      <c r="F52" s="33">
        <v>2000</v>
      </c>
      <c r="G52" s="28">
        <v>132</v>
      </c>
      <c r="H52" s="34" t="str">
        <f t="shared" si="0"/>
        <v>Large Upflow</v>
      </c>
      <c r="I52" s="42" t="str">
        <f t="shared" si="1"/>
        <v>Tier 2</v>
      </c>
      <c r="J52" s="37">
        <v>0.95</v>
      </c>
      <c r="K52" s="71">
        <v>1095.99</v>
      </c>
      <c r="L52" s="26">
        <f t="shared" si="2"/>
        <v>8.3029545454545453</v>
      </c>
      <c r="M52" s="36" t="s">
        <v>65</v>
      </c>
      <c r="N52" s="27"/>
    </row>
    <row r="53" spans="1:14" x14ac:dyDescent="0.2">
      <c r="A53" s="27" t="s">
        <v>66</v>
      </c>
      <c r="B53" s="27" t="s">
        <v>117</v>
      </c>
      <c r="C53" s="4" t="s">
        <v>105</v>
      </c>
      <c r="D53" s="25" t="s">
        <v>81</v>
      </c>
      <c r="E53" s="25" t="s">
        <v>98</v>
      </c>
      <c r="F53" s="33">
        <v>2000</v>
      </c>
      <c r="G53" s="28">
        <v>132</v>
      </c>
      <c r="H53" s="34" t="str">
        <f t="shared" si="0"/>
        <v>Large Upflow</v>
      </c>
      <c r="I53" s="42" t="str">
        <f t="shared" si="1"/>
        <v>Tier 2</v>
      </c>
      <c r="J53" s="37">
        <v>0.95</v>
      </c>
      <c r="K53" s="71">
        <v>1615.99</v>
      </c>
      <c r="L53" s="26">
        <f t="shared" si="2"/>
        <v>12.242348484848485</v>
      </c>
      <c r="M53" s="36" t="s">
        <v>65</v>
      </c>
      <c r="N53" s="27"/>
    </row>
    <row r="54" spans="1:14" x14ac:dyDescent="0.2">
      <c r="A54" s="27" t="s">
        <v>66</v>
      </c>
      <c r="B54" s="27" t="s">
        <v>116</v>
      </c>
      <c r="C54" s="4" t="s">
        <v>105</v>
      </c>
      <c r="D54" s="25" t="s">
        <v>81</v>
      </c>
      <c r="E54" s="25" t="s">
        <v>99</v>
      </c>
      <c r="F54" s="33">
        <v>2000</v>
      </c>
      <c r="G54" s="29">
        <v>110</v>
      </c>
      <c r="H54" s="34" t="str">
        <f t="shared" si="0"/>
        <v>Large Upflow</v>
      </c>
      <c r="I54" s="42" t="str">
        <f t="shared" si="1"/>
        <v>Tier 2</v>
      </c>
      <c r="J54" s="38">
        <v>0.95</v>
      </c>
      <c r="K54" s="71">
        <v>1049.99</v>
      </c>
      <c r="L54" s="26">
        <f t="shared" si="2"/>
        <v>9.5453636363636356</v>
      </c>
      <c r="M54" s="36" t="s">
        <v>65</v>
      </c>
    </row>
    <row r="55" spans="1:14" x14ac:dyDescent="0.2">
      <c r="A55" s="4" t="s">
        <v>66</v>
      </c>
      <c r="B55" s="27" t="s">
        <v>115</v>
      </c>
      <c r="C55" s="4" t="s">
        <v>105</v>
      </c>
      <c r="D55" s="25" t="s">
        <v>81</v>
      </c>
      <c r="E55" s="25" t="s">
        <v>99</v>
      </c>
      <c r="F55" s="33">
        <v>1600</v>
      </c>
      <c r="G55" s="28">
        <v>110</v>
      </c>
      <c r="H55" s="34" t="str">
        <f t="shared" si="0"/>
        <v>Large Upflow</v>
      </c>
      <c r="I55" s="42" t="str">
        <f t="shared" si="1"/>
        <v>Tier 2</v>
      </c>
      <c r="J55" s="37">
        <v>0.95</v>
      </c>
      <c r="K55" s="71">
        <v>979.99</v>
      </c>
      <c r="L55" s="26">
        <f t="shared" si="2"/>
        <v>8.9090000000000007</v>
      </c>
      <c r="M55" s="36" t="s">
        <v>65</v>
      </c>
      <c r="N55" s="27"/>
    </row>
    <row r="56" spans="1:14" x14ac:dyDescent="0.2">
      <c r="A56" s="4" t="s">
        <v>66</v>
      </c>
      <c r="B56" s="27" t="s">
        <v>114</v>
      </c>
      <c r="C56" s="4" t="s">
        <v>105</v>
      </c>
      <c r="D56" s="25" t="s">
        <v>81</v>
      </c>
      <c r="E56" s="25" t="s">
        <v>98</v>
      </c>
      <c r="F56" s="33">
        <v>2000</v>
      </c>
      <c r="G56" s="31">
        <v>110</v>
      </c>
      <c r="H56" s="34" t="str">
        <f t="shared" si="0"/>
        <v>Large Upflow</v>
      </c>
      <c r="I56" s="42" t="str">
        <f t="shared" si="1"/>
        <v>Tier 2</v>
      </c>
      <c r="J56" s="37">
        <v>0.95</v>
      </c>
      <c r="K56" s="71">
        <v>1558.99</v>
      </c>
      <c r="L56" s="26">
        <f t="shared" si="2"/>
        <v>14.172636363636364</v>
      </c>
      <c r="M56" s="36" t="s">
        <v>65</v>
      </c>
      <c r="N56" s="27"/>
    </row>
    <row r="57" spans="1:14" x14ac:dyDescent="0.2">
      <c r="A57" s="4" t="s">
        <v>66</v>
      </c>
      <c r="B57" s="27" t="s">
        <v>113</v>
      </c>
      <c r="C57" s="4" t="s">
        <v>105</v>
      </c>
      <c r="D57" s="25" t="s">
        <v>81</v>
      </c>
      <c r="E57" s="4" t="s">
        <v>99</v>
      </c>
      <c r="F57" s="32">
        <v>1600</v>
      </c>
      <c r="G57" s="29">
        <v>88</v>
      </c>
      <c r="H57" s="34" t="str">
        <f t="shared" si="0"/>
        <v>Medium Upflow</v>
      </c>
      <c r="I57" s="42" t="str">
        <f t="shared" si="1"/>
        <v>Tier 2</v>
      </c>
      <c r="J57" s="38">
        <v>0.95</v>
      </c>
      <c r="K57" s="71">
        <v>933.99</v>
      </c>
      <c r="L57" s="26">
        <f t="shared" si="2"/>
        <v>10.613522727272727</v>
      </c>
      <c r="M57" s="36" t="s">
        <v>65</v>
      </c>
    </row>
    <row r="58" spans="1:14" x14ac:dyDescent="0.2">
      <c r="A58" s="4" t="s">
        <v>66</v>
      </c>
      <c r="B58" s="27" t="s">
        <v>112</v>
      </c>
      <c r="C58" s="4" t="s">
        <v>105</v>
      </c>
      <c r="D58" s="25" t="s">
        <v>81</v>
      </c>
      <c r="E58" s="25" t="s">
        <v>99</v>
      </c>
      <c r="F58" s="33">
        <v>1200</v>
      </c>
      <c r="G58" s="28">
        <v>88</v>
      </c>
      <c r="H58" s="34" t="str">
        <f t="shared" si="0"/>
        <v>Medium Upflow</v>
      </c>
      <c r="I58" s="42" t="str">
        <f t="shared" si="1"/>
        <v>Tier 2</v>
      </c>
      <c r="J58" s="37">
        <v>0.95</v>
      </c>
      <c r="K58" s="71">
        <v>863.99</v>
      </c>
      <c r="L58" s="26">
        <f t="shared" si="2"/>
        <v>9.8180681818181821</v>
      </c>
      <c r="M58" s="36" t="s">
        <v>65</v>
      </c>
      <c r="N58" s="27"/>
    </row>
    <row r="59" spans="1:14" x14ac:dyDescent="0.2">
      <c r="A59" s="4" t="s">
        <v>66</v>
      </c>
      <c r="B59" s="27" t="s">
        <v>111</v>
      </c>
      <c r="C59" s="4" t="s">
        <v>105</v>
      </c>
      <c r="D59" s="25" t="s">
        <v>81</v>
      </c>
      <c r="E59" s="25" t="s">
        <v>98</v>
      </c>
      <c r="F59" s="33">
        <v>1600</v>
      </c>
      <c r="G59" s="28">
        <v>88</v>
      </c>
      <c r="H59" s="34" t="str">
        <f t="shared" si="0"/>
        <v>Medium Upflow</v>
      </c>
      <c r="I59" s="42" t="str">
        <f t="shared" si="1"/>
        <v>Tier 2</v>
      </c>
      <c r="J59" s="37">
        <v>0.95</v>
      </c>
      <c r="K59" s="71">
        <v>1375.99</v>
      </c>
      <c r="L59" s="26">
        <f t="shared" si="2"/>
        <v>15.63625</v>
      </c>
      <c r="M59" s="36" t="s">
        <v>65</v>
      </c>
      <c r="N59" s="27"/>
    </row>
    <row r="60" spans="1:14" x14ac:dyDescent="0.2">
      <c r="A60" s="4" t="s">
        <v>66</v>
      </c>
      <c r="B60" s="27" t="s">
        <v>110</v>
      </c>
      <c r="C60" s="4" t="s">
        <v>105</v>
      </c>
      <c r="D60" s="25" t="s">
        <v>81</v>
      </c>
      <c r="E60" s="4" t="s">
        <v>99</v>
      </c>
      <c r="F60" s="32">
        <v>1200</v>
      </c>
      <c r="G60" s="29">
        <v>66</v>
      </c>
      <c r="H60" s="34" t="str">
        <f t="shared" si="0"/>
        <v>Medium Upflow</v>
      </c>
      <c r="I60" s="42" t="str">
        <f t="shared" si="1"/>
        <v>Tier 2</v>
      </c>
      <c r="J60" s="38">
        <v>0.95</v>
      </c>
      <c r="K60" s="71">
        <v>810.99</v>
      </c>
      <c r="L60" s="26">
        <f t="shared" si="2"/>
        <v>12.287727272727272</v>
      </c>
      <c r="M60" s="36" t="s">
        <v>65</v>
      </c>
    </row>
    <row r="61" spans="1:14" x14ac:dyDescent="0.2">
      <c r="A61" s="4" t="s">
        <v>66</v>
      </c>
      <c r="B61" s="27" t="s">
        <v>109</v>
      </c>
      <c r="C61" s="4" t="s">
        <v>105</v>
      </c>
      <c r="D61" s="25" t="s">
        <v>81</v>
      </c>
      <c r="E61" s="25" t="s">
        <v>98</v>
      </c>
      <c r="F61" s="33">
        <v>1200</v>
      </c>
      <c r="G61" s="31">
        <v>66</v>
      </c>
      <c r="H61" s="34" t="str">
        <f t="shared" si="0"/>
        <v>Medium Upflow</v>
      </c>
      <c r="I61" s="42" t="str">
        <f t="shared" si="1"/>
        <v>Tier 2</v>
      </c>
      <c r="J61" s="37">
        <v>0.95</v>
      </c>
      <c r="K61" s="71">
        <v>1206.99</v>
      </c>
      <c r="L61" s="26">
        <f t="shared" si="2"/>
        <v>18.287727272727274</v>
      </c>
      <c r="M61" s="36" t="s">
        <v>65</v>
      </c>
      <c r="N61" s="27"/>
    </row>
    <row r="62" spans="1:14" x14ac:dyDescent="0.2">
      <c r="A62" s="4" t="s">
        <v>66</v>
      </c>
      <c r="B62" s="27" t="s">
        <v>108</v>
      </c>
      <c r="C62" s="4" t="s">
        <v>105</v>
      </c>
      <c r="D62" s="25" t="s">
        <v>81</v>
      </c>
      <c r="E62" s="25" t="s">
        <v>99</v>
      </c>
      <c r="F62" s="33">
        <v>1200</v>
      </c>
      <c r="G62" s="28">
        <v>44</v>
      </c>
      <c r="H62" s="34" t="str">
        <f t="shared" si="0"/>
        <v>Small Upflow</v>
      </c>
      <c r="I62" s="42" t="str">
        <f t="shared" si="1"/>
        <v>Tier 2</v>
      </c>
      <c r="J62" s="37">
        <v>0.95</v>
      </c>
      <c r="K62" s="71">
        <v>776.99</v>
      </c>
      <c r="L62" s="26">
        <f t="shared" si="2"/>
        <v>17.658863636363638</v>
      </c>
      <c r="M62" s="36" t="s">
        <v>65</v>
      </c>
      <c r="N62" s="27"/>
    </row>
    <row r="63" spans="1:14" x14ac:dyDescent="0.2">
      <c r="A63" s="4" t="s">
        <v>66</v>
      </c>
      <c r="B63" s="27" t="s">
        <v>107</v>
      </c>
      <c r="C63" s="4" t="s">
        <v>105</v>
      </c>
      <c r="D63" s="25" t="s">
        <v>81</v>
      </c>
      <c r="E63" s="25" t="s">
        <v>99</v>
      </c>
      <c r="F63" s="33">
        <v>800</v>
      </c>
      <c r="G63" s="28">
        <v>44</v>
      </c>
      <c r="H63" s="34" t="str">
        <f t="shared" si="0"/>
        <v>Small Upflow</v>
      </c>
      <c r="I63" s="42" t="str">
        <f t="shared" si="1"/>
        <v>Tier 2</v>
      </c>
      <c r="J63" s="37">
        <v>0.95</v>
      </c>
      <c r="K63" s="71">
        <v>763.99</v>
      </c>
      <c r="L63" s="26">
        <f t="shared" si="2"/>
        <v>17.363409090909091</v>
      </c>
      <c r="M63" s="36" t="s">
        <v>65</v>
      </c>
      <c r="N63" s="27"/>
    </row>
    <row r="64" spans="1:14" x14ac:dyDescent="0.2">
      <c r="A64" s="4" t="s">
        <v>66</v>
      </c>
      <c r="B64" s="27" t="s">
        <v>106</v>
      </c>
      <c r="C64" s="4" t="s">
        <v>105</v>
      </c>
      <c r="D64" s="25" t="s">
        <v>81</v>
      </c>
      <c r="E64" s="25" t="s">
        <v>98</v>
      </c>
      <c r="F64" s="33">
        <v>1200</v>
      </c>
      <c r="G64" s="31">
        <v>44</v>
      </c>
      <c r="H64" s="34" t="str">
        <f t="shared" si="0"/>
        <v>Small Upflow</v>
      </c>
      <c r="I64" s="42" t="str">
        <f t="shared" si="1"/>
        <v>Tier 2</v>
      </c>
      <c r="J64" s="37">
        <v>0.95</v>
      </c>
      <c r="K64" s="71">
        <v>1162.99</v>
      </c>
      <c r="L64" s="26">
        <f t="shared" si="2"/>
        <v>26.431590909090911</v>
      </c>
      <c r="M64" s="36" t="s">
        <v>65</v>
      </c>
      <c r="N64" s="27"/>
    </row>
    <row r="65" spans="1:18" s="27" customFormat="1" x14ac:dyDescent="0.2">
      <c r="A65" s="4" t="s">
        <v>66</v>
      </c>
      <c r="B65" s="27" t="s">
        <v>77</v>
      </c>
      <c r="C65" s="4" t="s">
        <v>71</v>
      </c>
      <c r="D65" s="4" t="s">
        <v>81</v>
      </c>
      <c r="E65" s="4" t="s">
        <v>99</v>
      </c>
      <c r="F65" s="32">
        <v>2000</v>
      </c>
      <c r="G65" s="29">
        <v>110</v>
      </c>
      <c r="H65" s="34" t="str">
        <f t="shared" si="0"/>
        <v>Large Downflow</v>
      </c>
      <c r="I65" s="42" t="str">
        <f t="shared" si="1"/>
        <v>Tier 2</v>
      </c>
      <c r="J65" s="35">
        <v>0.95</v>
      </c>
      <c r="K65" s="1">
        <v>1108.99</v>
      </c>
      <c r="L65" s="26">
        <f t="shared" si="2"/>
        <v>10.081727272727273</v>
      </c>
      <c r="M65" s="36" t="s">
        <v>65</v>
      </c>
      <c r="N65" s="30"/>
      <c r="Q65" s="30"/>
      <c r="R65" s="30"/>
    </row>
    <row r="66" spans="1:18" s="27" customFormat="1" x14ac:dyDescent="0.2">
      <c r="A66" s="4" t="s">
        <v>66</v>
      </c>
      <c r="B66" s="27" t="s">
        <v>76</v>
      </c>
      <c r="C66" s="4" t="s">
        <v>71</v>
      </c>
      <c r="D66" s="4" t="s">
        <v>81</v>
      </c>
      <c r="E66" s="4" t="s">
        <v>98</v>
      </c>
      <c r="F66" s="32">
        <v>2000</v>
      </c>
      <c r="G66" s="29">
        <v>110</v>
      </c>
      <c r="H66" s="34" t="str">
        <f t="shared" ref="H66:H129" si="3">IF(G66&lt;50,CONCATENATE("Small ",C66),IF(AND(G66&gt;=50,G66&lt;100),CONCATENATE("Medium ",C66),CONCATENATE("Large ",C66)))</f>
        <v>Large Downflow</v>
      </c>
      <c r="I66" s="42" t="str">
        <f t="shared" ref="I66:I129" si="4">IF(J66&lt;0.92,"Baseline",IF(AND(J66&lt;0.95,J66&gt;=0.92),"Tier 1",IF(J66&gt;=0.97,"Tier 3","Tier 2")))</f>
        <v>Tier 2</v>
      </c>
      <c r="J66" s="35">
        <v>0.95</v>
      </c>
      <c r="K66" s="1">
        <v>1668.99</v>
      </c>
      <c r="L66" s="26">
        <f t="shared" ref="L66:L129" si="5">K66/G66</f>
        <v>15.172636363636364</v>
      </c>
      <c r="M66" s="36" t="s">
        <v>65</v>
      </c>
      <c r="N66" s="30"/>
    </row>
    <row r="67" spans="1:18" s="27" customFormat="1" x14ac:dyDescent="0.2">
      <c r="A67" s="4" t="s">
        <v>66</v>
      </c>
      <c r="B67" s="27" t="s">
        <v>75</v>
      </c>
      <c r="C67" s="4" t="s">
        <v>71</v>
      </c>
      <c r="D67" s="4" t="s">
        <v>81</v>
      </c>
      <c r="E67" s="4" t="s">
        <v>99</v>
      </c>
      <c r="F67" s="32">
        <v>2000</v>
      </c>
      <c r="G67" s="29">
        <v>88</v>
      </c>
      <c r="H67" s="34" t="str">
        <f t="shared" si="3"/>
        <v>Medium Downflow</v>
      </c>
      <c r="I67" s="42" t="str">
        <f t="shared" si="4"/>
        <v>Tier 2</v>
      </c>
      <c r="J67" s="35">
        <v>0.95</v>
      </c>
      <c r="K67" s="1">
        <v>995.99</v>
      </c>
      <c r="L67" s="26">
        <f t="shared" si="5"/>
        <v>11.318068181818182</v>
      </c>
      <c r="M67" s="36" t="s">
        <v>65</v>
      </c>
      <c r="N67" s="30"/>
    </row>
    <row r="68" spans="1:18" s="27" customFormat="1" x14ac:dyDescent="0.2">
      <c r="A68" s="4" t="s">
        <v>66</v>
      </c>
      <c r="B68" s="27" t="s">
        <v>74</v>
      </c>
      <c r="C68" s="4" t="s">
        <v>71</v>
      </c>
      <c r="D68" s="4" t="s">
        <v>81</v>
      </c>
      <c r="E68" s="4" t="s">
        <v>98</v>
      </c>
      <c r="F68" s="32">
        <v>1600</v>
      </c>
      <c r="G68" s="29">
        <v>88</v>
      </c>
      <c r="H68" s="34" t="str">
        <f t="shared" si="3"/>
        <v>Medium Downflow</v>
      </c>
      <c r="I68" s="42" t="str">
        <f t="shared" si="4"/>
        <v>Tier 2</v>
      </c>
      <c r="J68" s="35">
        <v>0.95</v>
      </c>
      <c r="K68" s="1">
        <v>1531.99</v>
      </c>
      <c r="L68" s="26">
        <f t="shared" si="5"/>
        <v>17.408977272727274</v>
      </c>
      <c r="M68" s="36" t="s">
        <v>65</v>
      </c>
      <c r="N68" s="30"/>
    </row>
    <row r="69" spans="1:18" s="27" customFormat="1" x14ac:dyDescent="0.2">
      <c r="A69" s="4" t="s">
        <v>66</v>
      </c>
      <c r="B69" s="27" t="s">
        <v>73</v>
      </c>
      <c r="C69" s="4" t="s">
        <v>71</v>
      </c>
      <c r="D69" s="4" t="s">
        <v>81</v>
      </c>
      <c r="E69" s="4" t="s">
        <v>99</v>
      </c>
      <c r="F69" s="32">
        <v>1200</v>
      </c>
      <c r="G69" s="29">
        <v>66</v>
      </c>
      <c r="H69" s="34" t="str">
        <f t="shared" si="3"/>
        <v>Medium Downflow</v>
      </c>
      <c r="I69" s="42" t="str">
        <f t="shared" si="4"/>
        <v>Tier 2</v>
      </c>
      <c r="J69" s="35">
        <v>0.95</v>
      </c>
      <c r="K69" s="1">
        <v>854.99</v>
      </c>
      <c r="L69" s="26">
        <f t="shared" si="5"/>
        <v>12.95439393939394</v>
      </c>
      <c r="M69" s="36" t="s">
        <v>65</v>
      </c>
      <c r="N69" s="30"/>
    </row>
    <row r="70" spans="1:18" s="27" customFormat="1" x14ac:dyDescent="0.2">
      <c r="A70" s="4" t="s">
        <v>66</v>
      </c>
      <c r="B70" s="27" t="s">
        <v>72</v>
      </c>
      <c r="C70" s="4" t="s">
        <v>71</v>
      </c>
      <c r="D70" s="4" t="s">
        <v>81</v>
      </c>
      <c r="E70" s="4" t="s">
        <v>98</v>
      </c>
      <c r="F70" s="32">
        <v>1600</v>
      </c>
      <c r="G70" s="29">
        <v>66</v>
      </c>
      <c r="H70" s="34" t="str">
        <f t="shared" si="3"/>
        <v>Medium Downflow</v>
      </c>
      <c r="I70" s="42" t="str">
        <f t="shared" si="4"/>
        <v>Tier 2</v>
      </c>
      <c r="J70" s="35">
        <v>0.95</v>
      </c>
      <c r="K70" s="1">
        <v>1449.99</v>
      </c>
      <c r="L70" s="26">
        <f t="shared" si="5"/>
        <v>21.969545454545454</v>
      </c>
      <c r="M70" s="36" t="s">
        <v>65</v>
      </c>
      <c r="N70" s="30"/>
    </row>
    <row r="71" spans="1:18" s="27" customFormat="1" x14ac:dyDescent="0.2">
      <c r="A71" s="4" t="s">
        <v>66</v>
      </c>
      <c r="B71" s="27" t="s">
        <v>70</v>
      </c>
      <c r="C71" s="4" t="s">
        <v>71</v>
      </c>
      <c r="D71" s="4" t="s">
        <v>81</v>
      </c>
      <c r="E71" s="4" t="s">
        <v>99</v>
      </c>
      <c r="F71" s="32">
        <v>1200</v>
      </c>
      <c r="G71" s="29">
        <v>44</v>
      </c>
      <c r="H71" s="34" t="str">
        <f t="shared" si="3"/>
        <v>Small Downflow</v>
      </c>
      <c r="I71" s="42" t="str">
        <f t="shared" si="4"/>
        <v>Tier 2</v>
      </c>
      <c r="J71" s="35">
        <v>0.95</v>
      </c>
      <c r="K71" s="1">
        <v>824.99</v>
      </c>
      <c r="L71" s="26">
        <f t="shared" si="5"/>
        <v>18.749772727272727</v>
      </c>
      <c r="M71" s="36" t="s">
        <v>65</v>
      </c>
      <c r="N71" s="30"/>
    </row>
    <row r="72" spans="1:18" s="27" customFormat="1" x14ac:dyDescent="0.2">
      <c r="A72" s="4" t="s">
        <v>66</v>
      </c>
      <c r="B72" s="27" t="s">
        <v>67</v>
      </c>
      <c r="C72" s="4" t="s">
        <v>71</v>
      </c>
      <c r="D72" s="4" t="s">
        <v>81</v>
      </c>
      <c r="E72" s="4" t="s">
        <v>98</v>
      </c>
      <c r="F72" s="32">
        <v>1200</v>
      </c>
      <c r="G72" s="29">
        <v>44</v>
      </c>
      <c r="H72" s="34" t="str">
        <f t="shared" si="3"/>
        <v>Small Downflow</v>
      </c>
      <c r="I72" s="42" t="str">
        <f t="shared" si="4"/>
        <v>Tier 2</v>
      </c>
      <c r="J72" s="35">
        <v>0.95</v>
      </c>
      <c r="K72" s="1">
        <v>1273.99</v>
      </c>
      <c r="L72" s="26">
        <f t="shared" si="5"/>
        <v>28.954318181818181</v>
      </c>
      <c r="M72" s="36" t="s">
        <v>65</v>
      </c>
      <c r="N72" s="30"/>
    </row>
    <row r="73" spans="1:18" s="27" customFormat="1" x14ac:dyDescent="0.2">
      <c r="A73" s="4" t="s">
        <v>172</v>
      </c>
      <c r="B73" s="40" t="s">
        <v>189</v>
      </c>
      <c r="C73" s="41" t="s">
        <v>105</v>
      </c>
      <c r="D73" s="41" t="s">
        <v>80</v>
      </c>
      <c r="E73" s="41" t="s">
        <v>100</v>
      </c>
      <c r="F73" s="32"/>
      <c r="G73" s="46">
        <v>115</v>
      </c>
      <c r="H73" s="34" t="str">
        <f t="shared" si="3"/>
        <v>Large Upflow</v>
      </c>
      <c r="I73" s="42" t="str">
        <f t="shared" si="4"/>
        <v>Tier 2</v>
      </c>
      <c r="J73" s="43">
        <v>0.95</v>
      </c>
      <c r="K73" s="44">
        <v>1810.52</v>
      </c>
      <c r="L73" s="45">
        <f t="shared" si="5"/>
        <v>15.743652173913043</v>
      </c>
      <c r="M73" s="2" t="s">
        <v>210</v>
      </c>
      <c r="N73" s="40"/>
    </row>
    <row r="74" spans="1:18" s="27" customFormat="1" x14ac:dyDescent="0.2">
      <c r="A74" s="4" t="s">
        <v>172</v>
      </c>
      <c r="B74" s="40" t="s">
        <v>195</v>
      </c>
      <c r="C74" s="41" t="s">
        <v>105</v>
      </c>
      <c r="D74" s="41" t="s">
        <v>80</v>
      </c>
      <c r="E74" s="41" t="s">
        <v>100</v>
      </c>
      <c r="F74" s="32"/>
      <c r="G74" s="46">
        <v>90</v>
      </c>
      <c r="H74" s="34" t="str">
        <f t="shared" si="3"/>
        <v>Medium Upflow</v>
      </c>
      <c r="I74" s="42" t="str">
        <f t="shared" si="4"/>
        <v>Tier 2</v>
      </c>
      <c r="J74" s="43">
        <v>0.95</v>
      </c>
      <c r="K74" s="44">
        <v>1705.56</v>
      </c>
      <c r="L74" s="45">
        <f t="shared" si="5"/>
        <v>18.950666666666667</v>
      </c>
      <c r="M74" s="2" t="s">
        <v>210</v>
      </c>
      <c r="N74" s="40"/>
    </row>
    <row r="75" spans="1:18" s="27" customFormat="1" x14ac:dyDescent="0.2">
      <c r="A75" s="4" t="s">
        <v>172</v>
      </c>
      <c r="B75" s="40" t="s">
        <v>193</v>
      </c>
      <c r="C75" s="41" t="s">
        <v>105</v>
      </c>
      <c r="D75" s="41" t="s">
        <v>80</v>
      </c>
      <c r="E75" s="41" t="s">
        <v>100</v>
      </c>
      <c r="F75" s="32"/>
      <c r="G75" s="46">
        <v>70</v>
      </c>
      <c r="H75" s="34" t="str">
        <f t="shared" si="3"/>
        <v>Medium Upflow</v>
      </c>
      <c r="I75" s="42" t="str">
        <f t="shared" si="4"/>
        <v>Tier 2</v>
      </c>
      <c r="J75" s="43">
        <v>0.95</v>
      </c>
      <c r="K75" s="44">
        <v>1499.16</v>
      </c>
      <c r="L75" s="45">
        <f t="shared" si="5"/>
        <v>21.41657142857143</v>
      </c>
      <c r="M75" s="2" t="s">
        <v>210</v>
      </c>
      <c r="N75" s="40"/>
    </row>
    <row r="76" spans="1:18" s="27" customFormat="1" x14ac:dyDescent="0.2">
      <c r="A76" s="4" t="s">
        <v>172</v>
      </c>
      <c r="B76" s="40" t="s">
        <v>191</v>
      </c>
      <c r="C76" s="41" t="s">
        <v>105</v>
      </c>
      <c r="D76" s="41" t="s">
        <v>80</v>
      </c>
      <c r="E76" s="41" t="s">
        <v>100</v>
      </c>
      <c r="F76" s="32"/>
      <c r="G76" s="46">
        <v>45</v>
      </c>
      <c r="H76" s="34" t="str">
        <f t="shared" si="3"/>
        <v>Small Upflow</v>
      </c>
      <c r="I76" s="42" t="str">
        <f t="shared" si="4"/>
        <v>Tier 2</v>
      </c>
      <c r="J76" s="43">
        <v>0.95</v>
      </c>
      <c r="K76" s="44">
        <v>1438.32</v>
      </c>
      <c r="L76" s="45">
        <f t="shared" si="5"/>
        <v>31.962666666666664</v>
      </c>
      <c r="M76" s="2" t="s">
        <v>210</v>
      </c>
      <c r="N76" s="40"/>
    </row>
    <row r="77" spans="1:18" s="27" customFormat="1" x14ac:dyDescent="0.2">
      <c r="A77" s="41" t="s">
        <v>226</v>
      </c>
      <c r="B77" s="40" t="s">
        <v>229</v>
      </c>
      <c r="C77" s="41" t="s">
        <v>105</v>
      </c>
      <c r="D77" s="41" t="s">
        <v>231</v>
      </c>
      <c r="E77" s="41" t="s">
        <v>100</v>
      </c>
      <c r="F77" s="32"/>
      <c r="G77" s="46">
        <v>80</v>
      </c>
      <c r="H77" s="34" t="str">
        <f t="shared" si="3"/>
        <v>Medium Upflow</v>
      </c>
      <c r="I77" s="42" t="str">
        <f t="shared" si="4"/>
        <v>Tier 2</v>
      </c>
      <c r="J77" s="43">
        <v>0.95</v>
      </c>
      <c r="K77" s="44">
        <v>1754.95</v>
      </c>
      <c r="L77" s="45">
        <f t="shared" si="5"/>
        <v>21.936875000000001</v>
      </c>
      <c r="M77" s="2" t="s">
        <v>228</v>
      </c>
      <c r="N77" s="40"/>
    </row>
    <row r="78" spans="1:18" s="27" customFormat="1" x14ac:dyDescent="0.2">
      <c r="A78" s="41" t="s">
        <v>226</v>
      </c>
      <c r="B78" s="40" t="s">
        <v>230</v>
      </c>
      <c r="C78" s="41" t="s">
        <v>105</v>
      </c>
      <c r="D78" s="41" t="s">
        <v>231</v>
      </c>
      <c r="E78" s="41" t="s">
        <v>100</v>
      </c>
      <c r="F78" s="32"/>
      <c r="G78" s="46">
        <v>80</v>
      </c>
      <c r="H78" s="34" t="str">
        <f t="shared" si="3"/>
        <v>Medium Upflow</v>
      </c>
      <c r="I78" s="42" t="str">
        <f t="shared" si="4"/>
        <v>Tier 2</v>
      </c>
      <c r="J78" s="43">
        <v>0.95</v>
      </c>
      <c r="K78" s="44">
        <v>1539.95</v>
      </c>
      <c r="L78" s="45">
        <f t="shared" si="5"/>
        <v>19.249375000000001</v>
      </c>
      <c r="M78" s="2" t="s">
        <v>228</v>
      </c>
      <c r="N78" s="40"/>
    </row>
    <row r="79" spans="1:18" s="27" customFormat="1" x14ac:dyDescent="0.2">
      <c r="A79" s="41" t="s">
        <v>211</v>
      </c>
      <c r="B79" s="40" t="s">
        <v>214</v>
      </c>
      <c r="C79" s="41" t="s">
        <v>105</v>
      </c>
      <c r="D79" s="41" t="s">
        <v>81</v>
      </c>
      <c r="E79" s="41" t="s">
        <v>213</v>
      </c>
      <c r="F79" s="32">
        <v>2000</v>
      </c>
      <c r="G79" s="46">
        <v>120</v>
      </c>
      <c r="H79" s="34" t="str">
        <f t="shared" si="3"/>
        <v>Large Upflow</v>
      </c>
      <c r="I79" s="42" t="str">
        <f t="shared" si="4"/>
        <v>Tier 2</v>
      </c>
      <c r="J79" s="43">
        <v>0.95</v>
      </c>
      <c r="K79" s="44">
        <v>2599</v>
      </c>
      <c r="L79" s="45">
        <f t="shared" si="5"/>
        <v>21.658333333333335</v>
      </c>
      <c r="M79" s="2" t="s">
        <v>209</v>
      </c>
      <c r="N79" s="40"/>
    </row>
    <row r="80" spans="1:18" s="27" customFormat="1" x14ac:dyDescent="0.2">
      <c r="A80" s="41" t="s">
        <v>211</v>
      </c>
      <c r="B80" s="40" t="s">
        <v>216</v>
      </c>
      <c r="C80" s="41" t="s">
        <v>105</v>
      </c>
      <c r="D80" s="41" t="s">
        <v>81</v>
      </c>
      <c r="E80" s="41" t="s">
        <v>213</v>
      </c>
      <c r="F80" s="32">
        <v>2000</v>
      </c>
      <c r="G80" s="46">
        <v>108</v>
      </c>
      <c r="H80" s="34" t="str">
        <f t="shared" si="3"/>
        <v>Large Upflow</v>
      </c>
      <c r="I80" s="42" t="str">
        <f t="shared" si="4"/>
        <v>Tier 2</v>
      </c>
      <c r="J80" s="43">
        <v>0.95</v>
      </c>
      <c r="K80" s="44">
        <v>2499</v>
      </c>
      <c r="L80" s="45">
        <f t="shared" si="5"/>
        <v>23.138888888888889</v>
      </c>
      <c r="M80" s="2" t="s">
        <v>209</v>
      </c>
      <c r="N80" s="40"/>
    </row>
    <row r="81" spans="1:14" s="27" customFormat="1" x14ac:dyDescent="0.2">
      <c r="A81" s="41" t="s">
        <v>211</v>
      </c>
      <c r="B81" s="40" t="s">
        <v>220</v>
      </c>
      <c r="C81" s="41" t="s">
        <v>105</v>
      </c>
      <c r="D81" s="41" t="s">
        <v>81</v>
      </c>
      <c r="E81" s="41" t="s">
        <v>213</v>
      </c>
      <c r="F81" s="32">
        <v>2000</v>
      </c>
      <c r="G81" s="46">
        <v>90</v>
      </c>
      <c r="H81" s="34" t="str">
        <f t="shared" si="3"/>
        <v>Medium Upflow</v>
      </c>
      <c r="I81" s="42" t="str">
        <f t="shared" si="4"/>
        <v>Tier 2</v>
      </c>
      <c r="J81" s="43">
        <v>0.95</v>
      </c>
      <c r="K81" s="44">
        <v>2399</v>
      </c>
      <c r="L81" s="45">
        <f t="shared" si="5"/>
        <v>26.655555555555555</v>
      </c>
      <c r="M81" s="2" t="s">
        <v>209</v>
      </c>
      <c r="N81" s="40"/>
    </row>
    <row r="82" spans="1:14" s="27" customFormat="1" x14ac:dyDescent="0.2">
      <c r="A82" s="41" t="s">
        <v>211</v>
      </c>
      <c r="B82" s="40" t="s">
        <v>212</v>
      </c>
      <c r="C82" s="41" t="s">
        <v>105</v>
      </c>
      <c r="D82" s="41" t="s">
        <v>81</v>
      </c>
      <c r="E82" s="41" t="s">
        <v>213</v>
      </c>
      <c r="F82" s="32">
        <v>2000</v>
      </c>
      <c r="G82" s="46">
        <v>72</v>
      </c>
      <c r="H82" s="34" t="str">
        <f t="shared" si="3"/>
        <v>Medium Upflow</v>
      </c>
      <c r="I82" s="42" t="str">
        <f t="shared" si="4"/>
        <v>Tier 2</v>
      </c>
      <c r="J82" s="43">
        <v>0.95</v>
      </c>
      <c r="K82" s="44">
        <v>2199</v>
      </c>
      <c r="L82" s="45">
        <f t="shared" si="5"/>
        <v>30.541666666666668</v>
      </c>
      <c r="M82" s="2" t="s">
        <v>209</v>
      </c>
      <c r="N82" s="40"/>
    </row>
    <row r="83" spans="1:14" s="27" customFormat="1" x14ac:dyDescent="0.2">
      <c r="A83" s="41" t="s">
        <v>211</v>
      </c>
      <c r="B83" s="40" t="s">
        <v>215</v>
      </c>
      <c r="C83" s="41" t="s">
        <v>105</v>
      </c>
      <c r="D83" s="41" t="s">
        <v>81</v>
      </c>
      <c r="E83" s="41" t="s">
        <v>213</v>
      </c>
      <c r="F83" s="32">
        <v>1600</v>
      </c>
      <c r="G83" s="46">
        <v>54</v>
      </c>
      <c r="H83" s="34" t="str">
        <f t="shared" si="3"/>
        <v>Medium Upflow</v>
      </c>
      <c r="I83" s="42" t="str">
        <f t="shared" si="4"/>
        <v>Tier 2</v>
      </c>
      <c r="J83" s="43">
        <v>0.95</v>
      </c>
      <c r="K83" s="44">
        <v>1999</v>
      </c>
      <c r="L83" s="45">
        <f t="shared" si="5"/>
        <v>37.018518518518519</v>
      </c>
      <c r="M83" s="2" t="s">
        <v>209</v>
      </c>
      <c r="N83" s="40"/>
    </row>
    <row r="84" spans="1:14" s="27" customFormat="1" x14ac:dyDescent="0.2">
      <c r="A84" s="41" t="s">
        <v>211</v>
      </c>
      <c r="B84" s="40" t="s">
        <v>217</v>
      </c>
      <c r="C84" s="41" t="s">
        <v>105</v>
      </c>
      <c r="D84" s="41" t="s">
        <v>81</v>
      </c>
      <c r="E84" s="41" t="s">
        <v>213</v>
      </c>
      <c r="F84" s="32">
        <v>1820</v>
      </c>
      <c r="G84" s="46">
        <v>90</v>
      </c>
      <c r="H84" s="34" t="str">
        <f t="shared" si="3"/>
        <v>Medium Upflow</v>
      </c>
      <c r="I84" s="42" t="str">
        <f t="shared" si="4"/>
        <v>Tier 2</v>
      </c>
      <c r="J84" s="43">
        <v>0.95</v>
      </c>
      <c r="K84" s="44">
        <v>1799</v>
      </c>
      <c r="L84" s="45">
        <f t="shared" si="5"/>
        <v>19.988888888888887</v>
      </c>
      <c r="M84" s="2" t="s">
        <v>209</v>
      </c>
      <c r="N84" s="40"/>
    </row>
    <row r="85" spans="1:14" s="27" customFormat="1" x14ac:dyDescent="0.2">
      <c r="A85" s="41" t="s">
        <v>211</v>
      </c>
      <c r="B85" s="40" t="s">
        <v>218</v>
      </c>
      <c r="C85" s="41" t="s">
        <v>105</v>
      </c>
      <c r="D85" s="41" t="s">
        <v>81</v>
      </c>
      <c r="E85" s="41" t="s">
        <v>213</v>
      </c>
      <c r="F85" s="32">
        <v>1100</v>
      </c>
      <c r="G85" s="46">
        <v>75</v>
      </c>
      <c r="H85" s="34" t="str">
        <f t="shared" si="3"/>
        <v>Medium Upflow</v>
      </c>
      <c r="I85" s="42" t="str">
        <f t="shared" si="4"/>
        <v>Tier 2</v>
      </c>
      <c r="J85" s="43">
        <v>0.95</v>
      </c>
      <c r="K85" s="44">
        <v>1599</v>
      </c>
      <c r="L85" s="45">
        <f t="shared" si="5"/>
        <v>21.32</v>
      </c>
      <c r="M85" s="2" t="s">
        <v>209</v>
      </c>
      <c r="N85" s="40"/>
    </row>
    <row r="86" spans="1:14" s="27" customFormat="1" x14ac:dyDescent="0.2">
      <c r="A86" s="41" t="s">
        <v>211</v>
      </c>
      <c r="B86" s="40" t="s">
        <v>219</v>
      </c>
      <c r="C86" s="41" t="s">
        <v>105</v>
      </c>
      <c r="D86" s="41" t="s">
        <v>81</v>
      </c>
      <c r="E86" s="41" t="s">
        <v>213</v>
      </c>
      <c r="F86" s="32">
        <v>1810</v>
      </c>
      <c r="G86" s="46">
        <v>105</v>
      </c>
      <c r="H86" s="34" t="str">
        <f t="shared" si="3"/>
        <v>Large Upflow</v>
      </c>
      <c r="I86" s="42" t="str">
        <f t="shared" si="4"/>
        <v>Tier 2</v>
      </c>
      <c r="J86" s="43">
        <v>0.95</v>
      </c>
      <c r="K86" s="44">
        <v>1999</v>
      </c>
      <c r="L86" s="45">
        <f t="shared" si="5"/>
        <v>19.038095238095238</v>
      </c>
      <c r="M86" s="2" t="s">
        <v>209</v>
      </c>
      <c r="N86" s="40"/>
    </row>
    <row r="87" spans="1:14" s="27" customFormat="1" x14ac:dyDescent="0.2">
      <c r="A87" s="4" t="s">
        <v>148</v>
      </c>
      <c r="B87" s="30" t="s">
        <v>151</v>
      </c>
      <c r="C87" s="4" t="s">
        <v>71</v>
      </c>
      <c r="D87" s="4"/>
      <c r="E87" s="4"/>
      <c r="F87" s="32"/>
      <c r="G87" s="29">
        <v>120</v>
      </c>
      <c r="H87" s="34" t="str">
        <f t="shared" si="3"/>
        <v>Large Downflow</v>
      </c>
      <c r="I87" s="42" t="str">
        <f t="shared" si="4"/>
        <v>Tier 2</v>
      </c>
      <c r="J87" s="38">
        <v>0.95</v>
      </c>
      <c r="K87" s="71">
        <v>1983.89</v>
      </c>
      <c r="L87" s="26">
        <f t="shared" si="5"/>
        <v>16.532416666666666</v>
      </c>
      <c r="M87" s="36" t="s">
        <v>142</v>
      </c>
      <c r="N87" s="30"/>
    </row>
    <row r="88" spans="1:14" s="27" customFormat="1" x14ac:dyDescent="0.2">
      <c r="A88" s="4" t="s">
        <v>148</v>
      </c>
      <c r="B88" s="30" t="s">
        <v>150</v>
      </c>
      <c r="C88" s="4" t="s">
        <v>71</v>
      </c>
      <c r="D88" s="4"/>
      <c r="E88" s="4"/>
      <c r="F88" s="32"/>
      <c r="G88" s="29">
        <v>100</v>
      </c>
      <c r="H88" s="34" t="str">
        <f t="shared" si="3"/>
        <v>Large Downflow</v>
      </c>
      <c r="I88" s="42" t="str">
        <f t="shared" si="4"/>
        <v>Tier 2</v>
      </c>
      <c r="J88" s="38">
        <v>0.95</v>
      </c>
      <c r="K88" s="71">
        <v>1855.83</v>
      </c>
      <c r="L88" s="26">
        <f t="shared" si="5"/>
        <v>18.558299999999999</v>
      </c>
      <c r="M88" s="36" t="s">
        <v>142</v>
      </c>
      <c r="N88" s="30"/>
    </row>
    <row r="89" spans="1:14" s="27" customFormat="1" x14ac:dyDescent="0.2">
      <c r="A89" s="39" t="s">
        <v>148</v>
      </c>
      <c r="B89" s="30" t="s">
        <v>152</v>
      </c>
      <c r="C89" s="25" t="s">
        <v>71</v>
      </c>
      <c r="D89" s="25"/>
      <c r="E89" s="25"/>
      <c r="F89" s="33"/>
      <c r="G89" s="31">
        <v>80</v>
      </c>
      <c r="H89" s="34" t="str">
        <f t="shared" si="3"/>
        <v>Medium Downflow</v>
      </c>
      <c r="I89" s="42" t="str">
        <f t="shared" si="4"/>
        <v>Tier 2</v>
      </c>
      <c r="J89" s="37">
        <v>0.95</v>
      </c>
      <c r="K89" s="71">
        <v>1774.12</v>
      </c>
      <c r="L89" s="26">
        <f t="shared" si="5"/>
        <v>22.176499999999997</v>
      </c>
      <c r="M89" s="36" t="s">
        <v>142</v>
      </c>
    </row>
    <row r="90" spans="1:14" s="27" customFormat="1" x14ac:dyDescent="0.2">
      <c r="A90" s="4" t="s">
        <v>148</v>
      </c>
      <c r="B90" s="30" t="s">
        <v>149</v>
      </c>
      <c r="C90" s="4" t="s">
        <v>71</v>
      </c>
      <c r="D90" s="4"/>
      <c r="E90" s="4"/>
      <c r="F90" s="32"/>
      <c r="G90" s="29">
        <v>60</v>
      </c>
      <c r="H90" s="34" t="str">
        <f t="shared" si="3"/>
        <v>Medium Downflow</v>
      </c>
      <c r="I90" s="42" t="str">
        <f t="shared" si="4"/>
        <v>Tier 2</v>
      </c>
      <c r="J90" s="38">
        <v>0.95</v>
      </c>
      <c r="K90" s="71">
        <v>1665.97</v>
      </c>
      <c r="L90" s="26">
        <f t="shared" si="5"/>
        <v>27.766166666666667</v>
      </c>
      <c r="M90" s="36" t="s">
        <v>142</v>
      </c>
      <c r="N90" s="30"/>
    </row>
    <row r="91" spans="1:14" s="27" customFormat="1" x14ac:dyDescent="0.2">
      <c r="A91" s="27" t="s">
        <v>85</v>
      </c>
      <c r="B91" s="27" t="s">
        <v>141</v>
      </c>
      <c r="C91" s="4" t="s">
        <v>105</v>
      </c>
      <c r="D91" s="4" t="s">
        <v>102</v>
      </c>
      <c r="E91" s="25" t="s">
        <v>100</v>
      </c>
      <c r="F91" s="33">
        <v>2000</v>
      </c>
      <c r="G91" s="28">
        <v>115</v>
      </c>
      <c r="H91" s="34" t="str">
        <f t="shared" si="3"/>
        <v>Large Upflow</v>
      </c>
      <c r="I91" s="42" t="str">
        <f t="shared" si="4"/>
        <v>Tier 2</v>
      </c>
      <c r="J91" s="37">
        <v>0.95</v>
      </c>
      <c r="K91" s="71">
        <v>1757.99</v>
      </c>
      <c r="L91" s="26">
        <f t="shared" si="5"/>
        <v>15.286869565217392</v>
      </c>
      <c r="M91" s="36" t="s">
        <v>65</v>
      </c>
    </row>
    <row r="92" spans="1:14" s="27" customFormat="1" x14ac:dyDescent="0.2">
      <c r="A92" s="27" t="s">
        <v>85</v>
      </c>
      <c r="B92" s="27" t="s">
        <v>129</v>
      </c>
      <c r="C92" s="4" t="s">
        <v>105</v>
      </c>
      <c r="D92" s="4" t="s">
        <v>80</v>
      </c>
      <c r="E92" s="4" t="s">
        <v>100</v>
      </c>
      <c r="F92" s="32">
        <v>2000</v>
      </c>
      <c r="G92" s="29">
        <v>115</v>
      </c>
      <c r="H92" s="34" t="str">
        <f t="shared" si="3"/>
        <v>Large Upflow</v>
      </c>
      <c r="I92" s="42" t="str">
        <f t="shared" si="4"/>
        <v>Tier 2</v>
      </c>
      <c r="J92" s="35">
        <v>0.95</v>
      </c>
      <c r="K92" s="71">
        <v>1143.99</v>
      </c>
      <c r="L92" s="26">
        <f t="shared" si="5"/>
        <v>9.9477391304347833</v>
      </c>
      <c r="M92" s="36" t="s">
        <v>65</v>
      </c>
      <c r="N92" s="30"/>
    </row>
    <row r="93" spans="1:14" s="27" customFormat="1" x14ac:dyDescent="0.2">
      <c r="A93" s="4" t="s">
        <v>85</v>
      </c>
      <c r="B93" s="30" t="s">
        <v>155</v>
      </c>
      <c r="C93" s="4" t="s">
        <v>105</v>
      </c>
      <c r="D93" s="4" t="s">
        <v>80</v>
      </c>
      <c r="E93" s="4" t="s">
        <v>100</v>
      </c>
      <c r="F93" s="32"/>
      <c r="G93" s="29">
        <v>115</v>
      </c>
      <c r="H93" s="34" t="str">
        <f t="shared" si="3"/>
        <v>Large Upflow</v>
      </c>
      <c r="I93" s="42" t="str">
        <f t="shared" si="4"/>
        <v>Tier 2</v>
      </c>
      <c r="J93" s="38">
        <v>0.95</v>
      </c>
      <c r="K93" s="71">
        <v>2073.85</v>
      </c>
      <c r="L93" s="26">
        <f t="shared" si="5"/>
        <v>18.033478260869565</v>
      </c>
      <c r="M93" s="36" t="s">
        <v>142</v>
      </c>
      <c r="N93" s="30"/>
    </row>
    <row r="94" spans="1:14" s="27" customFormat="1" x14ac:dyDescent="0.2">
      <c r="A94" s="4" t="s">
        <v>85</v>
      </c>
      <c r="B94" s="27" t="s">
        <v>155</v>
      </c>
      <c r="C94" s="4" t="s">
        <v>105</v>
      </c>
      <c r="D94" s="4" t="s">
        <v>102</v>
      </c>
      <c r="E94" s="4" t="s">
        <v>100</v>
      </c>
      <c r="F94" s="32"/>
      <c r="G94" s="29">
        <v>115</v>
      </c>
      <c r="H94" s="34" t="str">
        <f t="shared" si="3"/>
        <v>Large Upflow</v>
      </c>
      <c r="I94" s="42" t="str">
        <f t="shared" si="4"/>
        <v>Tier 2</v>
      </c>
      <c r="J94" s="38">
        <v>0.95</v>
      </c>
      <c r="K94" s="71">
        <v>1374.047</v>
      </c>
      <c r="L94" s="26">
        <f t="shared" si="5"/>
        <v>11.948234782608695</v>
      </c>
      <c r="M94" s="2" t="s">
        <v>210</v>
      </c>
      <c r="N94" s="30"/>
    </row>
    <row r="95" spans="1:14" s="27" customFormat="1" x14ac:dyDescent="0.2">
      <c r="A95" s="27" t="s">
        <v>85</v>
      </c>
      <c r="B95" s="27" t="s">
        <v>128</v>
      </c>
      <c r="C95" s="4" t="s">
        <v>105</v>
      </c>
      <c r="D95" s="4" t="s">
        <v>80</v>
      </c>
      <c r="E95" s="4" t="s">
        <v>100</v>
      </c>
      <c r="F95" s="32">
        <v>2000</v>
      </c>
      <c r="G95" s="29">
        <v>92</v>
      </c>
      <c r="H95" s="34" t="str">
        <f t="shared" si="3"/>
        <v>Medium Upflow</v>
      </c>
      <c r="I95" s="42" t="str">
        <f t="shared" si="4"/>
        <v>Tier 2</v>
      </c>
      <c r="J95" s="38">
        <v>0.95</v>
      </c>
      <c r="K95" s="71">
        <v>1333.99</v>
      </c>
      <c r="L95" s="26">
        <f t="shared" si="5"/>
        <v>14.499891304347827</v>
      </c>
      <c r="M95" s="36" t="s">
        <v>65</v>
      </c>
      <c r="N95" s="30"/>
    </row>
    <row r="96" spans="1:14" s="27" customFormat="1" x14ac:dyDescent="0.2">
      <c r="A96" s="4" t="s">
        <v>85</v>
      </c>
      <c r="B96" s="30" t="s">
        <v>154</v>
      </c>
      <c r="C96" s="4" t="s">
        <v>105</v>
      </c>
      <c r="D96" s="4" t="s">
        <v>80</v>
      </c>
      <c r="E96" s="4" t="s">
        <v>100</v>
      </c>
      <c r="F96" s="32"/>
      <c r="G96" s="29">
        <v>90</v>
      </c>
      <c r="H96" s="34" t="str">
        <f t="shared" si="3"/>
        <v>Medium Upflow</v>
      </c>
      <c r="I96" s="42" t="str">
        <f t="shared" si="4"/>
        <v>Tier 2</v>
      </c>
      <c r="J96" s="38">
        <v>0.95</v>
      </c>
      <c r="K96" s="71">
        <v>1916.92</v>
      </c>
      <c r="L96" s="26">
        <f t="shared" si="5"/>
        <v>21.299111111111113</v>
      </c>
      <c r="M96" s="36" t="s">
        <v>142</v>
      </c>
      <c r="N96" s="30"/>
    </row>
    <row r="97" spans="1:18" s="27" customFormat="1" x14ac:dyDescent="0.2">
      <c r="A97" s="4" t="s">
        <v>85</v>
      </c>
      <c r="B97" s="40" t="s">
        <v>154</v>
      </c>
      <c r="C97" s="41" t="s">
        <v>105</v>
      </c>
      <c r="D97" s="41" t="s">
        <v>80</v>
      </c>
      <c r="E97" s="41" t="s">
        <v>100</v>
      </c>
      <c r="F97" s="32"/>
      <c r="G97" s="46">
        <v>90</v>
      </c>
      <c r="H97" s="34" t="str">
        <f t="shared" si="3"/>
        <v>Medium Upflow</v>
      </c>
      <c r="I97" s="42" t="str">
        <f t="shared" si="4"/>
        <v>Tier 2</v>
      </c>
      <c r="J97" s="43">
        <v>0.95</v>
      </c>
      <c r="K97" s="44">
        <v>1276.33</v>
      </c>
      <c r="L97" s="45">
        <f t="shared" si="5"/>
        <v>14.181444444444443</v>
      </c>
      <c r="M97" s="2" t="s">
        <v>210</v>
      </c>
      <c r="N97" s="40"/>
    </row>
    <row r="98" spans="1:18" s="27" customFormat="1" x14ac:dyDescent="0.2">
      <c r="A98" s="27" t="s">
        <v>85</v>
      </c>
      <c r="B98" s="27" t="s">
        <v>127</v>
      </c>
      <c r="C98" s="4" t="s">
        <v>105</v>
      </c>
      <c r="D98" s="4" t="s">
        <v>80</v>
      </c>
      <c r="E98" s="4" t="s">
        <v>100</v>
      </c>
      <c r="F98" s="32">
        <v>2000</v>
      </c>
      <c r="G98" s="29">
        <v>92</v>
      </c>
      <c r="H98" s="34" t="str">
        <f t="shared" si="3"/>
        <v>Medium Upflow</v>
      </c>
      <c r="I98" s="42" t="str">
        <f t="shared" si="4"/>
        <v>Tier 2</v>
      </c>
      <c r="J98" s="38">
        <v>0.95</v>
      </c>
      <c r="K98" s="71">
        <v>1432.99</v>
      </c>
      <c r="L98" s="26">
        <f t="shared" si="5"/>
        <v>15.575978260869565</v>
      </c>
      <c r="M98" s="36" t="s">
        <v>65</v>
      </c>
      <c r="N98" s="30"/>
    </row>
    <row r="99" spans="1:18" s="27" customFormat="1" x14ac:dyDescent="0.2">
      <c r="A99" s="27" t="s">
        <v>85</v>
      </c>
      <c r="B99" s="27" t="s">
        <v>126</v>
      </c>
      <c r="C99" s="4" t="s">
        <v>105</v>
      </c>
      <c r="D99" s="4" t="s">
        <v>80</v>
      </c>
      <c r="E99" s="4" t="s">
        <v>100</v>
      </c>
      <c r="F99" s="32">
        <v>1600</v>
      </c>
      <c r="G99" s="29">
        <v>69</v>
      </c>
      <c r="H99" s="34" t="str">
        <f t="shared" si="3"/>
        <v>Medium Upflow</v>
      </c>
      <c r="I99" s="42" t="str">
        <f t="shared" si="4"/>
        <v>Tier 2</v>
      </c>
      <c r="J99" s="38">
        <v>0.95</v>
      </c>
      <c r="K99" s="71">
        <v>1127.99</v>
      </c>
      <c r="L99" s="26">
        <f t="shared" si="5"/>
        <v>16.34768115942029</v>
      </c>
      <c r="M99" s="36" t="s">
        <v>65</v>
      </c>
      <c r="N99" s="30"/>
    </row>
    <row r="100" spans="1:18" s="27" customFormat="1" x14ac:dyDescent="0.2">
      <c r="A100" s="4" t="s">
        <v>85</v>
      </c>
      <c r="B100" s="27" t="s">
        <v>153</v>
      </c>
      <c r="C100" s="4" t="s">
        <v>105</v>
      </c>
      <c r="D100" s="4" t="s">
        <v>80</v>
      </c>
      <c r="E100" s="4" t="s">
        <v>100</v>
      </c>
      <c r="F100" s="32"/>
      <c r="G100" s="29">
        <v>70</v>
      </c>
      <c r="H100" s="34" t="str">
        <f t="shared" si="3"/>
        <v>Medium Upflow</v>
      </c>
      <c r="I100" s="42" t="str">
        <f t="shared" si="4"/>
        <v>Tier 2</v>
      </c>
      <c r="J100" s="38">
        <v>0.95</v>
      </c>
      <c r="K100" s="71">
        <v>1607.69</v>
      </c>
      <c r="L100" s="26">
        <f t="shared" si="5"/>
        <v>22.967000000000002</v>
      </c>
      <c r="M100" s="36" t="s">
        <v>142</v>
      </c>
      <c r="N100" s="30"/>
    </row>
    <row r="101" spans="1:18" s="27" customFormat="1" x14ac:dyDescent="0.2">
      <c r="A101" s="4" t="s">
        <v>85</v>
      </c>
      <c r="B101" s="27" t="s">
        <v>153</v>
      </c>
      <c r="C101" s="4" t="s">
        <v>105</v>
      </c>
      <c r="D101" s="4" t="s">
        <v>80</v>
      </c>
      <c r="E101" s="4" t="s">
        <v>100</v>
      </c>
      <c r="F101" s="32"/>
      <c r="G101" s="29">
        <v>70</v>
      </c>
      <c r="H101" s="34" t="str">
        <f t="shared" si="3"/>
        <v>Medium Upflow</v>
      </c>
      <c r="I101" s="42" t="str">
        <f t="shared" si="4"/>
        <v>Tier 2</v>
      </c>
      <c r="J101" s="38">
        <v>0.95</v>
      </c>
      <c r="K101" s="71">
        <v>1056.3900000000001</v>
      </c>
      <c r="L101" s="26">
        <f t="shared" si="5"/>
        <v>15.091285714285716</v>
      </c>
      <c r="M101" s="2" t="s">
        <v>210</v>
      </c>
      <c r="N101" s="30"/>
    </row>
    <row r="102" spans="1:18" s="27" customFormat="1" x14ac:dyDescent="0.2">
      <c r="A102" s="27" t="s">
        <v>85</v>
      </c>
      <c r="B102" s="27" t="s">
        <v>125</v>
      </c>
      <c r="C102" s="4" t="s">
        <v>105</v>
      </c>
      <c r="D102" s="4" t="s">
        <v>80</v>
      </c>
      <c r="E102" s="4" t="s">
        <v>100</v>
      </c>
      <c r="F102" s="32">
        <v>1200</v>
      </c>
      <c r="G102" s="29">
        <v>46</v>
      </c>
      <c r="H102" s="34" t="str">
        <f t="shared" si="3"/>
        <v>Small Upflow</v>
      </c>
      <c r="I102" s="42" t="str">
        <f t="shared" si="4"/>
        <v>Tier 2</v>
      </c>
      <c r="J102" s="38">
        <v>0.95</v>
      </c>
      <c r="K102" s="71">
        <v>1087.99</v>
      </c>
      <c r="L102" s="26">
        <f t="shared" si="5"/>
        <v>23.65195652173913</v>
      </c>
      <c r="M102" s="36" t="s">
        <v>65</v>
      </c>
      <c r="N102" s="30"/>
    </row>
    <row r="103" spans="1:18" s="27" customFormat="1" x14ac:dyDescent="0.2">
      <c r="A103" s="4" t="s">
        <v>85</v>
      </c>
      <c r="B103" s="27" t="s">
        <v>143</v>
      </c>
      <c r="C103" s="4" t="s">
        <v>105</v>
      </c>
      <c r="D103" s="4" t="s">
        <v>80</v>
      </c>
      <c r="E103" s="4" t="s">
        <v>100</v>
      </c>
      <c r="F103" s="32"/>
      <c r="G103" s="29">
        <v>46</v>
      </c>
      <c r="H103" s="34" t="str">
        <f t="shared" si="3"/>
        <v>Small Upflow</v>
      </c>
      <c r="I103" s="42" t="str">
        <f t="shared" si="4"/>
        <v>Tier 2</v>
      </c>
      <c r="J103" s="38">
        <v>0.95</v>
      </c>
      <c r="K103" s="71">
        <v>1553.85</v>
      </c>
      <c r="L103" s="26">
        <f t="shared" si="5"/>
        <v>33.779347826086955</v>
      </c>
      <c r="M103" s="36" t="s">
        <v>142</v>
      </c>
      <c r="N103" s="30"/>
    </row>
    <row r="104" spans="1:18" s="27" customFormat="1" x14ac:dyDescent="0.2">
      <c r="A104" s="4" t="s">
        <v>85</v>
      </c>
      <c r="B104" s="27" t="s">
        <v>143</v>
      </c>
      <c r="C104" s="4" t="s">
        <v>105</v>
      </c>
      <c r="D104" s="4" t="s">
        <v>80</v>
      </c>
      <c r="E104" s="4" t="s">
        <v>100</v>
      </c>
      <c r="F104" s="32"/>
      <c r="G104" s="29">
        <v>45</v>
      </c>
      <c r="H104" s="34" t="str">
        <f t="shared" si="3"/>
        <v>Small Upflow</v>
      </c>
      <c r="I104" s="42" t="str">
        <f t="shared" si="4"/>
        <v>Tier 2</v>
      </c>
      <c r="J104" s="38">
        <v>0.95</v>
      </c>
      <c r="K104" s="71">
        <v>1011.16</v>
      </c>
      <c r="L104" s="26">
        <f t="shared" si="5"/>
        <v>22.470222222222223</v>
      </c>
      <c r="M104" s="2" t="s">
        <v>210</v>
      </c>
      <c r="N104" s="30"/>
    </row>
    <row r="105" spans="1:18" s="27" customFormat="1" x14ac:dyDescent="0.2">
      <c r="A105" s="27" t="s">
        <v>85</v>
      </c>
      <c r="B105" s="27" t="s">
        <v>135</v>
      </c>
      <c r="C105" s="4" t="s">
        <v>105</v>
      </c>
      <c r="D105" s="4" t="s">
        <v>80</v>
      </c>
      <c r="E105" s="25" t="s">
        <v>99</v>
      </c>
      <c r="F105" s="33">
        <v>2000</v>
      </c>
      <c r="G105" s="29">
        <v>115</v>
      </c>
      <c r="H105" s="34" t="str">
        <f t="shared" si="3"/>
        <v>Large Upflow</v>
      </c>
      <c r="I105" s="42" t="str">
        <f t="shared" si="4"/>
        <v>Tier 2</v>
      </c>
      <c r="J105" s="38">
        <v>0.95</v>
      </c>
      <c r="K105" s="71">
        <v>1054.99</v>
      </c>
      <c r="L105" s="26">
        <f t="shared" si="5"/>
        <v>9.173826086956522</v>
      </c>
      <c r="M105" s="36" t="s">
        <v>65</v>
      </c>
      <c r="N105" s="30"/>
    </row>
    <row r="106" spans="1:18" s="27" customFormat="1" x14ac:dyDescent="0.2">
      <c r="A106" s="27" t="s">
        <v>85</v>
      </c>
      <c r="B106" s="30" t="s">
        <v>167</v>
      </c>
      <c r="C106" s="25" t="s">
        <v>105</v>
      </c>
      <c r="D106" s="25" t="s">
        <v>80</v>
      </c>
      <c r="E106" s="25" t="s">
        <v>99</v>
      </c>
      <c r="F106" s="32"/>
      <c r="G106" s="28">
        <v>115</v>
      </c>
      <c r="H106" s="34" t="str">
        <f t="shared" si="3"/>
        <v>Large Upflow</v>
      </c>
      <c r="I106" s="42" t="str">
        <f t="shared" si="4"/>
        <v>Tier 2</v>
      </c>
      <c r="J106" s="37">
        <v>0.95</v>
      </c>
      <c r="K106" s="71">
        <v>1470.77</v>
      </c>
      <c r="L106" s="26">
        <f t="shared" si="5"/>
        <v>12.789304347826087</v>
      </c>
      <c r="M106" s="36" t="s">
        <v>142</v>
      </c>
    </row>
    <row r="107" spans="1:18" s="27" customFormat="1" x14ac:dyDescent="0.2">
      <c r="A107" s="4" t="s">
        <v>85</v>
      </c>
      <c r="B107" s="27" t="s">
        <v>167</v>
      </c>
      <c r="C107" s="4" t="s">
        <v>105</v>
      </c>
      <c r="D107" s="4" t="s">
        <v>80</v>
      </c>
      <c r="E107" s="4" t="s">
        <v>99</v>
      </c>
      <c r="F107" s="32"/>
      <c r="G107" s="29">
        <v>115</v>
      </c>
      <c r="H107" s="34" t="str">
        <f t="shared" si="3"/>
        <v>Large Upflow</v>
      </c>
      <c r="I107" s="42" t="str">
        <f t="shared" si="4"/>
        <v>Tier 2</v>
      </c>
      <c r="J107" s="38">
        <v>0.95</v>
      </c>
      <c r="K107" s="71">
        <v>1072.3699999999999</v>
      </c>
      <c r="L107" s="26">
        <f t="shared" si="5"/>
        <v>9.3249565217391304</v>
      </c>
      <c r="M107" s="2" t="s">
        <v>210</v>
      </c>
      <c r="N107" s="30"/>
    </row>
    <row r="108" spans="1:18" s="27" customFormat="1" x14ac:dyDescent="0.2">
      <c r="A108" s="27" t="s">
        <v>85</v>
      </c>
      <c r="B108" s="27" t="s">
        <v>134</v>
      </c>
      <c r="C108" s="4" t="s">
        <v>105</v>
      </c>
      <c r="D108" s="4" t="s">
        <v>80</v>
      </c>
      <c r="E108" s="25" t="s">
        <v>99</v>
      </c>
      <c r="F108" s="33">
        <v>2000</v>
      </c>
      <c r="G108" s="29">
        <v>92</v>
      </c>
      <c r="H108" s="34" t="str">
        <f t="shared" si="3"/>
        <v>Medium Upflow</v>
      </c>
      <c r="I108" s="42" t="str">
        <f t="shared" si="4"/>
        <v>Tier 2</v>
      </c>
      <c r="J108" s="38">
        <v>0.95</v>
      </c>
      <c r="K108" s="71">
        <v>997.99</v>
      </c>
      <c r="L108" s="26">
        <f t="shared" si="5"/>
        <v>10.847717391304348</v>
      </c>
      <c r="M108" s="36" t="s">
        <v>65</v>
      </c>
      <c r="N108" s="30"/>
    </row>
    <row r="109" spans="1:18" s="27" customFormat="1" x14ac:dyDescent="0.2">
      <c r="A109" s="4" t="s">
        <v>85</v>
      </c>
      <c r="B109" s="30" t="s">
        <v>158</v>
      </c>
      <c r="C109" s="4" t="s">
        <v>105</v>
      </c>
      <c r="D109" s="4" t="s">
        <v>80</v>
      </c>
      <c r="E109" s="4" t="s">
        <v>99</v>
      </c>
      <c r="F109" s="32"/>
      <c r="G109" s="29">
        <v>90</v>
      </c>
      <c r="H109" s="34" t="str">
        <f t="shared" si="3"/>
        <v>Medium Upflow</v>
      </c>
      <c r="I109" s="42" t="str">
        <f t="shared" si="4"/>
        <v>Tier 2</v>
      </c>
      <c r="J109" s="38">
        <v>0.95</v>
      </c>
      <c r="K109" s="71">
        <v>1390.77</v>
      </c>
      <c r="L109" s="26">
        <f t="shared" si="5"/>
        <v>15.452999999999999</v>
      </c>
      <c r="M109" s="36" t="s">
        <v>142</v>
      </c>
      <c r="N109" s="30"/>
    </row>
    <row r="110" spans="1:18" x14ac:dyDescent="0.2">
      <c r="A110" s="4" t="s">
        <v>85</v>
      </c>
      <c r="B110" s="40" t="s">
        <v>158</v>
      </c>
      <c r="C110" s="41" t="s">
        <v>105</v>
      </c>
      <c r="D110" s="41" t="s">
        <v>80</v>
      </c>
      <c r="E110" s="41" t="s">
        <v>99</v>
      </c>
      <c r="F110" s="32"/>
      <c r="G110" s="46">
        <v>90</v>
      </c>
      <c r="H110" s="34" t="str">
        <f t="shared" si="3"/>
        <v>Medium Upflow</v>
      </c>
      <c r="I110" s="42" t="str">
        <f t="shared" si="4"/>
        <v>Tier 2</v>
      </c>
      <c r="J110" s="43">
        <v>0.95</v>
      </c>
      <c r="K110" s="44">
        <v>1082.43</v>
      </c>
      <c r="L110" s="45">
        <f t="shared" si="5"/>
        <v>12.027000000000001</v>
      </c>
      <c r="M110" s="2" t="s">
        <v>210</v>
      </c>
      <c r="N110" s="40"/>
      <c r="Q110" s="27"/>
      <c r="R110" s="27"/>
    </row>
    <row r="111" spans="1:18" x14ac:dyDescent="0.2">
      <c r="A111" s="27" t="s">
        <v>85</v>
      </c>
      <c r="B111" s="27" t="s">
        <v>133</v>
      </c>
      <c r="C111" s="4" t="s">
        <v>105</v>
      </c>
      <c r="D111" s="4" t="s">
        <v>80</v>
      </c>
      <c r="E111" s="25" t="s">
        <v>99</v>
      </c>
      <c r="F111" s="33">
        <v>1600</v>
      </c>
      <c r="G111" s="29">
        <v>92</v>
      </c>
      <c r="H111" s="34" t="str">
        <f t="shared" si="3"/>
        <v>Medium Upflow</v>
      </c>
      <c r="I111" s="42" t="str">
        <f t="shared" si="4"/>
        <v>Tier 2</v>
      </c>
      <c r="J111" s="38">
        <v>0.95</v>
      </c>
      <c r="K111" s="71">
        <v>970.99</v>
      </c>
      <c r="L111" s="26">
        <f t="shared" si="5"/>
        <v>10.554239130434782</v>
      </c>
      <c r="M111" s="36" t="s">
        <v>65</v>
      </c>
    </row>
    <row r="112" spans="1:18" x14ac:dyDescent="0.2">
      <c r="A112" s="27" t="s">
        <v>85</v>
      </c>
      <c r="B112" s="30" t="s">
        <v>166</v>
      </c>
      <c r="C112" s="25" t="s">
        <v>105</v>
      </c>
      <c r="D112" s="25" t="s">
        <v>80</v>
      </c>
      <c r="E112" s="25" t="s">
        <v>99</v>
      </c>
      <c r="F112" s="32"/>
      <c r="G112" s="28">
        <v>90</v>
      </c>
      <c r="H112" s="34" t="str">
        <f t="shared" si="3"/>
        <v>Medium Upflow</v>
      </c>
      <c r="I112" s="42" t="str">
        <f t="shared" si="4"/>
        <v>Tier 2</v>
      </c>
      <c r="J112" s="37">
        <v>0.95</v>
      </c>
      <c r="K112" s="71">
        <v>1332.31</v>
      </c>
      <c r="L112" s="26">
        <f t="shared" si="5"/>
        <v>14.803444444444445</v>
      </c>
      <c r="M112" s="36" t="s">
        <v>142</v>
      </c>
      <c r="N112" s="27"/>
    </row>
    <row r="113" spans="1:14" x14ac:dyDescent="0.2">
      <c r="A113" s="27" t="s">
        <v>85</v>
      </c>
      <c r="B113" s="27" t="s">
        <v>132</v>
      </c>
      <c r="C113" s="4" t="s">
        <v>105</v>
      </c>
      <c r="D113" s="4" t="s">
        <v>80</v>
      </c>
      <c r="E113" s="4" t="s">
        <v>99</v>
      </c>
      <c r="F113" s="32">
        <v>1600</v>
      </c>
      <c r="G113" s="29">
        <v>69</v>
      </c>
      <c r="H113" s="34" t="str">
        <f t="shared" si="3"/>
        <v>Medium Upflow</v>
      </c>
      <c r="I113" s="42" t="str">
        <f t="shared" si="4"/>
        <v>Tier 2</v>
      </c>
      <c r="J113" s="38">
        <v>0.95</v>
      </c>
      <c r="K113" s="71">
        <v>889.99</v>
      </c>
      <c r="L113" s="26">
        <f t="shared" si="5"/>
        <v>12.89840579710145</v>
      </c>
      <c r="M113" s="36" t="s">
        <v>65</v>
      </c>
    </row>
    <row r="114" spans="1:14" x14ac:dyDescent="0.2">
      <c r="A114" s="4" t="s">
        <v>85</v>
      </c>
      <c r="B114" s="30" t="s">
        <v>157</v>
      </c>
      <c r="C114" s="4" t="s">
        <v>105</v>
      </c>
      <c r="D114" s="4" t="s">
        <v>80</v>
      </c>
      <c r="E114" s="4" t="s">
        <v>99</v>
      </c>
      <c r="F114" s="32"/>
      <c r="G114" s="29">
        <v>70</v>
      </c>
      <c r="H114" s="34" t="str">
        <f t="shared" si="3"/>
        <v>Medium Upflow</v>
      </c>
      <c r="I114" s="42" t="str">
        <f t="shared" si="4"/>
        <v>Tier 2</v>
      </c>
      <c r="J114" s="38">
        <v>0.95</v>
      </c>
      <c r="K114" s="71">
        <v>1223.08</v>
      </c>
      <c r="L114" s="26">
        <f t="shared" si="5"/>
        <v>17.472571428571428</v>
      </c>
      <c r="M114" s="36" t="s">
        <v>142</v>
      </c>
    </row>
    <row r="115" spans="1:14" x14ac:dyDescent="0.2">
      <c r="A115" s="4" t="s">
        <v>85</v>
      </c>
      <c r="B115" s="27" t="s">
        <v>157</v>
      </c>
      <c r="C115" s="4" t="s">
        <v>105</v>
      </c>
      <c r="D115" s="4" t="s">
        <v>80</v>
      </c>
      <c r="E115" s="4" t="s">
        <v>99</v>
      </c>
      <c r="F115" s="32"/>
      <c r="G115" s="29">
        <v>70</v>
      </c>
      <c r="H115" s="34" t="str">
        <f t="shared" si="3"/>
        <v>Medium Upflow</v>
      </c>
      <c r="I115" s="42" t="str">
        <f t="shared" si="4"/>
        <v>Tier 2</v>
      </c>
      <c r="J115" s="38">
        <v>0.95</v>
      </c>
      <c r="K115" s="71">
        <v>904.18</v>
      </c>
      <c r="L115" s="26">
        <f t="shared" si="5"/>
        <v>12.916857142857141</v>
      </c>
      <c r="M115" s="2" t="s">
        <v>210</v>
      </c>
    </row>
    <row r="116" spans="1:14" x14ac:dyDescent="0.2">
      <c r="A116" s="4" t="s">
        <v>85</v>
      </c>
      <c r="B116" s="30" t="s">
        <v>131</v>
      </c>
      <c r="C116" s="4" t="s">
        <v>105</v>
      </c>
      <c r="D116" s="4" t="s">
        <v>80</v>
      </c>
      <c r="E116" s="4" t="s">
        <v>99</v>
      </c>
      <c r="F116" s="32"/>
      <c r="G116" s="29">
        <v>70</v>
      </c>
      <c r="H116" s="34" t="str">
        <f t="shared" si="3"/>
        <v>Medium Upflow</v>
      </c>
      <c r="I116" s="42" t="str">
        <f t="shared" si="4"/>
        <v>Tier 2</v>
      </c>
      <c r="J116" s="38">
        <v>0.95</v>
      </c>
      <c r="K116" s="71">
        <v>1176.92</v>
      </c>
      <c r="L116" s="26">
        <f t="shared" si="5"/>
        <v>16.813142857142857</v>
      </c>
      <c r="M116" s="36" t="s">
        <v>142</v>
      </c>
    </row>
    <row r="117" spans="1:14" x14ac:dyDescent="0.2">
      <c r="A117" s="27" t="s">
        <v>85</v>
      </c>
      <c r="B117" s="27" t="s">
        <v>131</v>
      </c>
      <c r="C117" s="4" t="s">
        <v>105</v>
      </c>
      <c r="D117" s="4" t="s">
        <v>80</v>
      </c>
      <c r="E117" s="4" t="s">
        <v>99</v>
      </c>
      <c r="F117" s="32">
        <v>1200</v>
      </c>
      <c r="G117" s="29">
        <v>69</v>
      </c>
      <c r="H117" s="34" t="str">
        <f t="shared" si="3"/>
        <v>Medium Upflow</v>
      </c>
      <c r="I117" s="42" t="str">
        <f t="shared" si="4"/>
        <v>Tier 2</v>
      </c>
      <c r="J117" s="38">
        <v>0.95</v>
      </c>
      <c r="K117" s="71">
        <v>856.99</v>
      </c>
      <c r="L117" s="26">
        <f t="shared" si="5"/>
        <v>12.420144927536231</v>
      </c>
      <c r="M117" s="36" t="s">
        <v>65</v>
      </c>
    </row>
    <row r="118" spans="1:14" x14ac:dyDescent="0.2">
      <c r="A118" s="4" t="s">
        <v>85</v>
      </c>
      <c r="B118" s="3" t="s">
        <v>131</v>
      </c>
      <c r="C118" s="4" t="s">
        <v>105</v>
      </c>
      <c r="D118" s="4" t="s">
        <v>80</v>
      </c>
      <c r="E118" s="4" t="s">
        <v>99</v>
      </c>
      <c r="F118" s="32"/>
      <c r="G118" s="29">
        <v>70</v>
      </c>
      <c r="H118" s="34" t="str">
        <f t="shared" si="3"/>
        <v>Medium Upflow</v>
      </c>
      <c r="I118" s="42" t="str">
        <f t="shared" si="4"/>
        <v>Tier 2</v>
      </c>
      <c r="J118" s="38">
        <v>0.95</v>
      </c>
      <c r="K118" s="71">
        <v>862.78</v>
      </c>
      <c r="L118" s="26">
        <f t="shared" si="5"/>
        <v>12.325428571428571</v>
      </c>
      <c r="M118" s="2" t="s">
        <v>210</v>
      </c>
    </row>
    <row r="119" spans="1:14" x14ac:dyDescent="0.2">
      <c r="A119" s="27" t="s">
        <v>85</v>
      </c>
      <c r="B119" s="27" t="s">
        <v>130</v>
      </c>
      <c r="C119" s="4" t="s">
        <v>105</v>
      </c>
      <c r="D119" s="4" t="s">
        <v>80</v>
      </c>
      <c r="E119" s="25" t="s">
        <v>99</v>
      </c>
      <c r="F119" s="33">
        <v>1200</v>
      </c>
      <c r="G119" s="31">
        <v>46</v>
      </c>
      <c r="H119" s="34" t="str">
        <f t="shared" si="3"/>
        <v>Small Upflow</v>
      </c>
      <c r="I119" s="42" t="str">
        <f t="shared" si="4"/>
        <v>Tier 2</v>
      </c>
      <c r="J119" s="37">
        <v>0.95</v>
      </c>
      <c r="K119" s="71">
        <v>829.99</v>
      </c>
      <c r="L119" s="26">
        <f t="shared" si="5"/>
        <v>18.043260869565216</v>
      </c>
      <c r="M119" s="36" t="s">
        <v>65</v>
      </c>
      <c r="N119" s="27"/>
    </row>
    <row r="120" spans="1:14" x14ac:dyDescent="0.2">
      <c r="A120" s="4" t="s">
        <v>85</v>
      </c>
      <c r="B120" s="30" t="s">
        <v>156</v>
      </c>
      <c r="C120" s="4" t="s">
        <v>105</v>
      </c>
      <c r="D120" s="4" t="s">
        <v>80</v>
      </c>
      <c r="E120" s="4" t="s">
        <v>99</v>
      </c>
      <c r="F120" s="32"/>
      <c r="G120" s="29">
        <v>45</v>
      </c>
      <c r="H120" s="34" t="str">
        <f t="shared" si="3"/>
        <v>Small Upflow</v>
      </c>
      <c r="I120" s="42" t="str">
        <f t="shared" si="4"/>
        <v>Tier 2</v>
      </c>
      <c r="J120" s="38">
        <v>0.95</v>
      </c>
      <c r="K120" s="71">
        <v>1136.92</v>
      </c>
      <c r="L120" s="26">
        <f t="shared" si="5"/>
        <v>25.264888888888891</v>
      </c>
      <c r="M120" s="36" t="s">
        <v>142</v>
      </c>
    </row>
    <row r="121" spans="1:14" x14ac:dyDescent="0.2">
      <c r="A121" s="4" t="s">
        <v>85</v>
      </c>
      <c r="B121" s="27" t="s">
        <v>156</v>
      </c>
      <c r="C121" s="4" t="s">
        <v>105</v>
      </c>
      <c r="D121" s="4" t="s">
        <v>80</v>
      </c>
      <c r="E121" s="4" t="s">
        <v>99</v>
      </c>
      <c r="F121" s="32"/>
      <c r="G121" s="29">
        <v>45</v>
      </c>
      <c r="H121" s="34" t="str">
        <f t="shared" si="3"/>
        <v>Small Upflow</v>
      </c>
      <c r="I121" s="42" t="str">
        <f t="shared" si="4"/>
        <v>Tier 2</v>
      </c>
      <c r="J121" s="38">
        <v>0.95</v>
      </c>
      <c r="K121" s="71">
        <v>765</v>
      </c>
      <c r="L121" s="26">
        <f t="shared" si="5"/>
        <v>17</v>
      </c>
      <c r="M121" s="2" t="s">
        <v>210</v>
      </c>
    </row>
    <row r="122" spans="1:14" x14ac:dyDescent="0.2">
      <c r="A122" s="27" t="s">
        <v>85</v>
      </c>
      <c r="B122" s="27" t="s">
        <v>104</v>
      </c>
      <c r="C122" s="4" t="s">
        <v>71</v>
      </c>
      <c r="D122" s="25" t="s">
        <v>102</v>
      </c>
      <c r="E122" s="25" t="s">
        <v>100</v>
      </c>
      <c r="F122" s="33">
        <v>2000</v>
      </c>
      <c r="G122" s="28">
        <v>100</v>
      </c>
      <c r="H122" s="34" t="str">
        <f t="shared" si="3"/>
        <v>Large Downflow</v>
      </c>
      <c r="I122" s="42" t="str">
        <f t="shared" si="4"/>
        <v>Tier 2</v>
      </c>
      <c r="J122" s="37">
        <v>0.95</v>
      </c>
      <c r="K122" s="71">
        <v>1947.99</v>
      </c>
      <c r="L122" s="26">
        <f t="shared" si="5"/>
        <v>19.479900000000001</v>
      </c>
      <c r="M122" s="36" t="s">
        <v>65</v>
      </c>
      <c r="N122" s="27"/>
    </row>
    <row r="123" spans="1:14" x14ac:dyDescent="0.2">
      <c r="A123" s="27" t="s">
        <v>85</v>
      </c>
      <c r="B123" s="27" t="s">
        <v>94</v>
      </c>
      <c r="C123" s="4" t="s">
        <v>71</v>
      </c>
      <c r="D123" s="4" t="s">
        <v>80</v>
      </c>
      <c r="E123" s="4" t="s">
        <v>100</v>
      </c>
      <c r="F123" s="32">
        <v>2000</v>
      </c>
      <c r="G123" s="31">
        <v>92</v>
      </c>
      <c r="H123" s="34" t="str">
        <f t="shared" si="3"/>
        <v>Medium Downflow</v>
      </c>
      <c r="I123" s="42" t="str">
        <f t="shared" si="4"/>
        <v>Tier 2</v>
      </c>
      <c r="J123" s="37">
        <v>0.95</v>
      </c>
      <c r="K123" s="71">
        <v>1528.99</v>
      </c>
      <c r="L123" s="26">
        <f t="shared" si="5"/>
        <v>16.619456521739131</v>
      </c>
      <c r="M123" s="36" t="s">
        <v>65</v>
      </c>
      <c r="N123" s="27"/>
    </row>
    <row r="124" spans="1:14" x14ac:dyDescent="0.2">
      <c r="A124" s="27" t="s">
        <v>85</v>
      </c>
      <c r="B124" s="27" t="s">
        <v>91</v>
      </c>
      <c r="C124" s="4" t="s">
        <v>71</v>
      </c>
      <c r="D124" s="4" t="s">
        <v>80</v>
      </c>
      <c r="E124" s="4" t="s">
        <v>100</v>
      </c>
      <c r="F124" s="32">
        <v>1600</v>
      </c>
      <c r="G124" s="28">
        <v>69</v>
      </c>
      <c r="H124" s="34" t="str">
        <f t="shared" si="3"/>
        <v>Medium Downflow</v>
      </c>
      <c r="I124" s="42" t="str">
        <f t="shared" si="4"/>
        <v>Tier 2</v>
      </c>
      <c r="J124" s="37">
        <v>0.95</v>
      </c>
      <c r="K124" s="71">
        <v>1311.99</v>
      </c>
      <c r="L124" s="26">
        <f t="shared" si="5"/>
        <v>19.014347826086958</v>
      </c>
      <c r="M124" s="36" t="s">
        <v>65</v>
      </c>
      <c r="N124" s="27"/>
    </row>
    <row r="125" spans="1:14" x14ac:dyDescent="0.2">
      <c r="A125" s="27" t="s">
        <v>85</v>
      </c>
      <c r="B125" s="27" t="s">
        <v>90</v>
      </c>
      <c r="C125" s="4" t="s">
        <v>71</v>
      </c>
      <c r="D125" s="4" t="s">
        <v>80</v>
      </c>
      <c r="E125" s="4" t="s">
        <v>99</v>
      </c>
      <c r="F125" s="32">
        <v>2000</v>
      </c>
      <c r="G125" s="28">
        <v>92</v>
      </c>
      <c r="H125" s="34" t="str">
        <f t="shared" si="3"/>
        <v>Medium Downflow</v>
      </c>
      <c r="I125" s="42" t="str">
        <f t="shared" si="4"/>
        <v>Tier 2</v>
      </c>
      <c r="J125" s="37">
        <v>0.95</v>
      </c>
      <c r="K125" s="71">
        <v>1005.99</v>
      </c>
      <c r="L125" s="26">
        <f t="shared" si="5"/>
        <v>10.934673913043479</v>
      </c>
      <c r="M125" s="36" t="s">
        <v>65</v>
      </c>
      <c r="N125" s="27"/>
    </row>
    <row r="126" spans="1:14" x14ac:dyDescent="0.2">
      <c r="A126" s="27" t="s">
        <v>85</v>
      </c>
      <c r="B126" s="27" t="s">
        <v>89</v>
      </c>
      <c r="C126" s="4" t="s">
        <v>71</v>
      </c>
      <c r="D126" s="4" t="s">
        <v>80</v>
      </c>
      <c r="E126" s="4" t="s">
        <v>99</v>
      </c>
      <c r="F126" s="32">
        <v>1600</v>
      </c>
      <c r="G126" s="28">
        <v>92</v>
      </c>
      <c r="H126" s="34" t="str">
        <f t="shared" si="3"/>
        <v>Medium Downflow</v>
      </c>
      <c r="I126" s="42" t="str">
        <f t="shared" si="4"/>
        <v>Tier 2</v>
      </c>
      <c r="J126" s="37">
        <v>0.95</v>
      </c>
      <c r="K126" s="71">
        <v>960.99</v>
      </c>
      <c r="L126" s="26">
        <f t="shared" si="5"/>
        <v>10.44554347826087</v>
      </c>
      <c r="M126" s="36" t="s">
        <v>65</v>
      </c>
      <c r="N126" s="27"/>
    </row>
    <row r="127" spans="1:14" x14ac:dyDescent="0.2">
      <c r="A127" s="27" t="s">
        <v>85</v>
      </c>
      <c r="B127" s="27" t="s">
        <v>88</v>
      </c>
      <c r="C127" s="4" t="s">
        <v>71</v>
      </c>
      <c r="D127" s="4" t="s">
        <v>80</v>
      </c>
      <c r="E127" s="4" t="s">
        <v>99</v>
      </c>
      <c r="F127" s="32">
        <v>1600</v>
      </c>
      <c r="G127" s="31">
        <v>69</v>
      </c>
      <c r="H127" s="34" t="str">
        <f t="shared" si="3"/>
        <v>Medium Downflow</v>
      </c>
      <c r="I127" s="42" t="str">
        <f t="shared" si="4"/>
        <v>Tier 2</v>
      </c>
      <c r="J127" s="37">
        <v>0.95</v>
      </c>
      <c r="K127" s="71">
        <v>903.99</v>
      </c>
      <c r="L127" s="26">
        <f t="shared" si="5"/>
        <v>13.101304347826087</v>
      </c>
      <c r="M127" s="36" t="s">
        <v>65</v>
      </c>
      <c r="N127" s="27"/>
    </row>
    <row r="128" spans="1:14" x14ac:dyDescent="0.2">
      <c r="A128" s="27" t="s">
        <v>85</v>
      </c>
      <c r="B128" s="27" t="s">
        <v>87</v>
      </c>
      <c r="C128" s="4" t="s">
        <v>71</v>
      </c>
      <c r="D128" s="4" t="s">
        <v>80</v>
      </c>
      <c r="E128" s="4" t="s">
        <v>99</v>
      </c>
      <c r="F128" s="32">
        <v>1200</v>
      </c>
      <c r="G128" s="31">
        <v>69</v>
      </c>
      <c r="H128" s="34" t="str">
        <f t="shared" si="3"/>
        <v>Medium Downflow</v>
      </c>
      <c r="I128" s="42" t="str">
        <f t="shared" si="4"/>
        <v>Tier 2</v>
      </c>
      <c r="J128" s="37">
        <v>0.95</v>
      </c>
      <c r="K128" s="71">
        <v>829.99</v>
      </c>
      <c r="L128" s="26">
        <f t="shared" si="5"/>
        <v>12.028840579710145</v>
      </c>
      <c r="M128" s="36" t="s">
        <v>65</v>
      </c>
      <c r="N128" s="27"/>
    </row>
    <row r="129" spans="1:14" x14ac:dyDescent="0.2">
      <c r="A129" s="27" t="s">
        <v>85</v>
      </c>
      <c r="B129" s="27" t="s">
        <v>86</v>
      </c>
      <c r="C129" s="4" t="s">
        <v>71</v>
      </c>
      <c r="D129" s="4" t="s">
        <v>80</v>
      </c>
      <c r="E129" s="4" t="s">
        <v>99</v>
      </c>
      <c r="F129" s="32">
        <v>1200</v>
      </c>
      <c r="G129" s="28">
        <v>46</v>
      </c>
      <c r="H129" s="34" t="str">
        <f t="shared" si="3"/>
        <v>Small Downflow</v>
      </c>
      <c r="I129" s="42" t="str">
        <f t="shared" si="4"/>
        <v>Tier 2</v>
      </c>
      <c r="J129" s="37">
        <v>0.95</v>
      </c>
      <c r="K129" s="71">
        <v>797.99</v>
      </c>
      <c r="L129" s="26">
        <f t="shared" si="5"/>
        <v>17.347608695652173</v>
      </c>
      <c r="M129" s="36" t="s">
        <v>65</v>
      </c>
      <c r="N129" s="27"/>
    </row>
    <row r="130" spans="1:14" x14ac:dyDescent="0.2">
      <c r="A130" s="27" t="s">
        <v>95</v>
      </c>
      <c r="B130" s="27" t="s">
        <v>97</v>
      </c>
      <c r="C130" s="4" t="s">
        <v>71</v>
      </c>
      <c r="D130" s="4" t="s">
        <v>80</v>
      </c>
      <c r="E130" s="4" t="s">
        <v>100</v>
      </c>
      <c r="F130" s="32">
        <v>1900</v>
      </c>
      <c r="G130" s="28">
        <v>108</v>
      </c>
      <c r="H130" s="34" t="str">
        <f t="shared" ref="H130:H193" si="6">IF(G130&lt;50,CONCATENATE("Small ",C130),IF(AND(G130&gt;=50,G130&lt;100),CONCATENATE("Medium ",C130),CONCATENATE("Large ",C130)))</f>
        <v>Large Downflow</v>
      </c>
      <c r="I130" s="42" t="str">
        <f t="shared" ref="I130:I193" si="7">IF(J130&lt;0.92,"Baseline",IF(AND(J130&lt;0.95,J130&gt;=0.92),"Tier 1",IF(J130&gt;=0.97,"Tier 3","Tier 2")))</f>
        <v>Tier 2</v>
      </c>
      <c r="J130" s="37">
        <v>0.95</v>
      </c>
      <c r="K130" s="71">
        <v>785.99</v>
      </c>
      <c r="L130" s="26">
        <f t="shared" ref="L130:L193" si="8">K130/G130</f>
        <v>7.2776851851851854</v>
      </c>
      <c r="M130" s="36" t="s">
        <v>65</v>
      </c>
      <c r="N130" s="27"/>
    </row>
    <row r="131" spans="1:14" x14ac:dyDescent="0.2">
      <c r="A131" s="27" t="s">
        <v>95</v>
      </c>
      <c r="B131" s="27" t="s">
        <v>137</v>
      </c>
      <c r="C131" s="4" t="s">
        <v>105</v>
      </c>
      <c r="D131" s="4" t="s">
        <v>80</v>
      </c>
      <c r="E131" s="25" t="s">
        <v>100</v>
      </c>
      <c r="F131" s="33">
        <v>1900</v>
      </c>
      <c r="G131" s="29">
        <v>108</v>
      </c>
      <c r="H131" s="34" t="str">
        <f t="shared" si="6"/>
        <v>Large Upflow</v>
      </c>
      <c r="I131" s="42" t="str">
        <f t="shared" si="7"/>
        <v>Tier 2</v>
      </c>
      <c r="J131" s="38">
        <v>0.95</v>
      </c>
      <c r="K131" s="71">
        <v>785.99</v>
      </c>
      <c r="L131" s="26">
        <f t="shared" si="8"/>
        <v>7.2776851851851854</v>
      </c>
      <c r="M131" s="36" t="s">
        <v>65</v>
      </c>
    </row>
    <row r="132" spans="1:14" x14ac:dyDescent="0.2">
      <c r="A132" s="27" t="s">
        <v>95</v>
      </c>
      <c r="B132" s="27" t="s">
        <v>96</v>
      </c>
      <c r="C132" s="4" t="s">
        <v>71</v>
      </c>
      <c r="D132" s="4" t="s">
        <v>80</v>
      </c>
      <c r="E132" s="4" t="s">
        <v>100</v>
      </c>
      <c r="F132" s="32">
        <v>1800</v>
      </c>
      <c r="G132" s="28">
        <v>90</v>
      </c>
      <c r="H132" s="34" t="str">
        <f t="shared" si="6"/>
        <v>Medium Downflow</v>
      </c>
      <c r="I132" s="42" t="str">
        <f t="shared" si="7"/>
        <v>Tier 2</v>
      </c>
      <c r="J132" s="37">
        <v>0.95</v>
      </c>
      <c r="K132" s="71">
        <v>775.99</v>
      </c>
      <c r="L132" s="26">
        <f t="shared" si="8"/>
        <v>8.6221111111111117</v>
      </c>
      <c r="M132" s="36" t="s">
        <v>65</v>
      </c>
      <c r="N132" s="27"/>
    </row>
    <row r="133" spans="1:14" x14ac:dyDescent="0.2">
      <c r="A133" s="27" t="s">
        <v>95</v>
      </c>
      <c r="B133" s="27" t="s">
        <v>136</v>
      </c>
      <c r="C133" s="4" t="s">
        <v>105</v>
      </c>
      <c r="D133" s="4" t="s">
        <v>80</v>
      </c>
      <c r="E133" s="25" t="s">
        <v>100</v>
      </c>
      <c r="F133" s="33">
        <v>1800</v>
      </c>
      <c r="G133" s="29">
        <v>90</v>
      </c>
      <c r="H133" s="34" t="str">
        <f t="shared" si="6"/>
        <v>Medium Upflow</v>
      </c>
      <c r="I133" s="42" t="str">
        <f t="shared" si="7"/>
        <v>Tier 2</v>
      </c>
      <c r="J133" s="38">
        <v>0.95</v>
      </c>
      <c r="K133" s="71">
        <v>775.99</v>
      </c>
      <c r="L133" s="26">
        <f t="shared" si="8"/>
        <v>8.6221111111111117</v>
      </c>
      <c r="M133" s="36" t="s">
        <v>65</v>
      </c>
    </row>
    <row r="134" spans="1:14" x14ac:dyDescent="0.2">
      <c r="A134" s="4" t="s">
        <v>144</v>
      </c>
      <c r="B134" s="27" t="s">
        <v>175</v>
      </c>
      <c r="C134" s="4" t="s">
        <v>71</v>
      </c>
      <c r="D134" s="4" t="s">
        <v>80</v>
      </c>
      <c r="E134" s="4" t="s">
        <v>100</v>
      </c>
      <c r="F134" s="32"/>
      <c r="G134" s="29">
        <v>105</v>
      </c>
      <c r="H134" s="34" t="str">
        <f t="shared" si="6"/>
        <v>Large Downflow</v>
      </c>
      <c r="I134" s="42" t="str">
        <f t="shared" si="7"/>
        <v>Tier 2</v>
      </c>
      <c r="J134" s="38">
        <v>0.95</v>
      </c>
      <c r="K134" s="71">
        <v>2155.12</v>
      </c>
      <c r="L134" s="26">
        <f t="shared" si="8"/>
        <v>20.524952380952382</v>
      </c>
      <c r="M134" s="2" t="s">
        <v>210</v>
      </c>
    </row>
    <row r="135" spans="1:14" x14ac:dyDescent="0.2">
      <c r="A135" s="4" t="s">
        <v>144</v>
      </c>
      <c r="B135" s="27" t="s">
        <v>183</v>
      </c>
      <c r="C135" s="4" t="s">
        <v>71</v>
      </c>
      <c r="D135" s="4" t="s">
        <v>80</v>
      </c>
      <c r="E135" s="4" t="s">
        <v>100</v>
      </c>
      <c r="F135" s="32"/>
      <c r="G135" s="29">
        <v>90</v>
      </c>
      <c r="H135" s="34" t="str">
        <f t="shared" si="6"/>
        <v>Medium Downflow</v>
      </c>
      <c r="I135" s="42" t="str">
        <f t="shared" si="7"/>
        <v>Tier 2</v>
      </c>
      <c r="J135" s="38">
        <v>0.95</v>
      </c>
      <c r="K135" s="71">
        <v>2000.49</v>
      </c>
      <c r="L135" s="26">
        <f t="shared" si="8"/>
        <v>22.227666666666668</v>
      </c>
      <c r="M135" s="2" t="s">
        <v>210</v>
      </c>
    </row>
    <row r="136" spans="1:14" x14ac:dyDescent="0.2">
      <c r="A136" s="4" t="s">
        <v>144</v>
      </c>
      <c r="B136" s="27" t="s">
        <v>181</v>
      </c>
      <c r="C136" s="4" t="s">
        <v>71</v>
      </c>
      <c r="D136" s="4" t="s">
        <v>80</v>
      </c>
      <c r="E136" s="4" t="s">
        <v>100</v>
      </c>
      <c r="F136" s="32"/>
      <c r="G136" s="29">
        <v>75</v>
      </c>
      <c r="H136" s="34" t="str">
        <f t="shared" si="6"/>
        <v>Medium Downflow</v>
      </c>
      <c r="I136" s="42" t="str">
        <f t="shared" si="7"/>
        <v>Tier 2</v>
      </c>
      <c r="J136" s="38">
        <v>0.95</v>
      </c>
      <c r="K136" s="71">
        <v>1984.32</v>
      </c>
      <c r="L136" s="26">
        <f t="shared" si="8"/>
        <v>26.457599999999999</v>
      </c>
      <c r="M136" s="2" t="s">
        <v>210</v>
      </c>
    </row>
    <row r="137" spans="1:14" x14ac:dyDescent="0.2">
      <c r="A137" s="4" t="s">
        <v>144</v>
      </c>
      <c r="B137" s="27" t="s">
        <v>179</v>
      </c>
      <c r="C137" s="4" t="s">
        <v>71</v>
      </c>
      <c r="D137" s="4" t="s">
        <v>80</v>
      </c>
      <c r="E137" s="4" t="s">
        <v>100</v>
      </c>
      <c r="F137" s="32"/>
      <c r="G137" s="29">
        <v>60</v>
      </c>
      <c r="H137" s="34" t="str">
        <f t="shared" si="6"/>
        <v>Medium Downflow</v>
      </c>
      <c r="I137" s="42" t="str">
        <f t="shared" si="7"/>
        <v>Tier 2</v>
      </c>
      <c r="J137" s="38">
        <v>0.95</v>
      </c>
      <c r="K137" s="71">
        <v>1869.24</v>
      </c>
      <c r="L137" s="26">
        <f t="shared" si="8"/>
        <v>31.154</v>
      </c>
      <c r="M137" s="2" t="s">
        <v>210</v>
      </c>
    </row>
    <row r="138" spans="1:14" x14ac:dyDescent="0.2">
      <c r="A138" s="4" t="s">
        <v>144</v>
      </c>
      <c r="B138" s="27" t="s">
        <v>177</v>
      </c>
      <c r="C138" s="4" t="s">
        <v>71</v>
      </c>
      <c r="D138" s="4" t="s">
        <v>81</v>
      </c>
      <c r="E138" s="4" t="s">
        <v>100</v>
      </c>
      <c r="F138" s="32"/>
      <c r="G138" s="29">
        <v>105</v>
      </c>
      <c r="H138" s="34" t="str">
        <f t="shared" si="6"/>
        <v>Large Downflow</v>
      </c>
      <c r="I138" s="42" t="str">
        <f t="shared" si="7"/>
        <v>Tier 2</v>
      </c>
      <c r="J138" s="38">
        <v>0.95</v>
      </c>
      <c r="K138" s="71">
        <v>2155.12</v>
      </c>
      <c r="L138" s="26">
        <f t="shared" si="8"/>
        <v>20.524952380952382</v>
      </c>
      <c r="M138" s="2" t="s">
        <v>210</v>
      </c>
    </row>
    <row r="139" spans="1:14" x14ac:dyDescent="0.2">
      <c r="A139" s="4" t="s">
        <v>144</v>
      </c>
      <c r="B139" s="27" t="s">
        <v>182</v>
      </c>
      <c r="C139" s="4" t="s">
        <v>71</v>
      </c>
      <c r="D139" s="4" t="s">
        <v>81</v>
      </c>
      <c r="E139" s="4"/>
      <c r="F139" s="32"/>
      <c r="G139" s="29">
        <v>90</v>
      </c>
      <c r="H139" s="34" t="str">
        <f t="shared" si="6"/>
        <v>Medium Downflow</v>
      </c>
      <c r="I139" s="42" t="str">
        <f t="shared" si="7"/>
        <v>Tier 2</v>
      </c>
      <c r="J139" s="38">
        <v>0.95</v>
      </c>
      <c r="K139" s="71">
        <v>1651.69</v>
      </c>
      <c r="L139" s="26">
        <f t="shared" si="8"/>
        <v>18.35211111111111</v>
      </c>
      <c r="M139" s="2" t="s">
        <v>210</v>
      </c>
    </row>
    <row r="140" spans="1:14" x14ac:dyDescent="0.2">
      <c r="A140" s="4" t="s">
        <v>144</v>
      </c>
      <c r="B140" s="27" t="s">
        <v>180</v>
      </c>
      <c r="C140" s="4" t="s">
        <v>71</v>
      </c>
      <c r="D140" s="4" t="s">
        <v>81</v>
      </c>
      <c r="E140" s="4"/>
      <c r="F140" s="32"/>
      <c r="G140" s="29">
        <v>75</v>
      </c>
      <c r="H140" s="34" t="str">
        <f t="shared" si="6"/>
        <v>Medium Downflow</v>
      </c>
      <c r="I140" s="42" t="str">
        <f t="shared" si="7"/>
        <v>Tier 2</v>
      </c>
      <c r="J140" s="38">
        <v>0.95</v>
      </c>
      <c r="K140" s="71">
        <v>1622.53</v>
      </c>
      <c r="L140" s="26">
        <f t="shared" si="8"/>
        <v>21.633733333333332</v>
      </c>
      <c r="M140" s="2" t="s">
        <v>210</v>
      </c>
    </row>
    <row r="141" spans="1:14" x14ac:dyDescent="0.2">
      <c r="A141" s="4" t="s">
        <v>144</v>
      </c>
      <c r="B141" s="27" t="s">
        <v>178</v>
      </c>
      <c r="C141" s="4" t="s">
        <v>71</v>
      </c>
      <c r="D141" s="4" t="s">
        <v>81</v>
      </c>
      <c r="E141" s="4"/>
      <c r="F141" s="32"/>
      <c r="G141" s="29">
        <v>60</v>
      </c>
      <c r="H141" s="34" t="str">
        <f t="shared" si="6"/>
        <v>Medium Downflow</v>
      </c>
      <c r="I141" s="42" t="str">
        <f t="shared" si="7"/>
        <v>Tier 2</v>
      </c>
      <c r="J141" s="38">
        <v>0.95</v>
      </c>
      <c r="K141" s="71">
        <v>1596.81</v>
      </c>
      <c r="L141" s="26">
        <f t="shared" si="8"/>
        <v>26.613499999999998</v>
      </c>
      <c r="M141" s="2" t="s">
        <v>210</v>
      </c>
    </row>
    <row r="142" spans="1:14" x14ac:dyDescent="0.2">
      <c r="A142" s="4" t="s">
        <v>144</v>
      </c>
      <c r="B142" s="27" t="s">
        <v>176</v>
      </c>
      <c r="C142" s="4" t="s">
        <v>71</v>
      </c>
      <c r="D142" s="4" t="s">
        <v>81</v>
      </c>
      <c r="E142" s="4"/>
      <c r="F142" s="32"/>
      <c r="G142" s="29">
        <v>45</v>
      </c>
      <c r="H142" s="34" t="str">
        <f t="shared" si="6"/>
        <v>Small Downflow</v>
      </c>
      <c r="I142" s="42" t="str">
        <f t="shared" si="7"/>
        <v>Tier 2</v>
      </c>
      <c r="J142" s="38">
        <v>0.95</v>
      </c>
      <c r="K142" s="71">
        <v>1555.2</v>
      </c>
      <c r="L142" s="26">
        <f t="shared" si="8"/>
        <v>34.56</v>
      </c>
      <c r="M142" s="2" t="s">
        <v>210</v>
      </c>
    </row>
    <row r="143" spans="1:14" x14ac:dyDescent="0.2">
      <c r="A143" s="41" t="s">
        <v>144</v>
      </c>
      <c r="B143" s="40" t="s">
        <v>198</v>
      </c>
      <c r="C143" s="41" t="s">
        <v>105</v>
      </c>
      <c r="D143" s="41" t="s">
        <v>80</v>
      </c>
      <c r="E143" s="41"/>
      <c r="F143" s="32"/>
      <c r="G143" s="46">
        <v>120</v>
      </c>
      <c r="H143" s="34" t="str">
        <f t="shared" si="6"/>
        <v>Large Upflow</v>
      </c>
      <c r="I143" s="42" t="str">
        <f t="shared" si="7"/>
        <v>Tier 2</v>
      </c>
      <c r="J143" s="43">
        <v>0.95</v>
      </c>
      <c r="K143" s="44">
        <v>2173.5</v>
      </c>
      <c r="L143" s="45">
        <f t="shared" si="8"/>
        <v>18.112500000000001</v>
      </c>
      <c r="M143" s="2" t="s">
        <v>210</v>
      </c>
      <c r="N143" s="40"/>
    </row>
    <row r="144" spans="1:14" x14ac:dyDescent="0.2">
      <c r="A144" s="41" t="s">
        <v>144</v>
      </c>
      <c r="B144" s="40" t="s">
        <v>197</v>
      </c>
      <c r="C144" s="41" t="s">
        <v>105</v>
      </c>
      <c r="D144" s="41" t="s">
        <v>80</v>
      </c>
      <c r="E144" s="41" t="s">
        <v>100</v>
      </c>
      <c r="F144" s="32"/>
      <c r="G144" s="46">
        <v>105</v>
      </c>
      <c r="H144" s="34" t="str">
        <f t="shared" si="6"/>
        <v>Large Upflow</v>
      </c>
      <c r="I144" s="42" t="str">
        <f t="shared" si="7"/>
        <v>Tier 2</v>
      </c>
      <c r="J144" s="43">
        <v>0.95</v>
      </c>
      <c r="K144" s="44">
        <v>2026.72</v>
      </c>
      <c r="L144" s="45">
        <f t="shared" si="8"/>
        <v>19.302095238095237</v>
      </c>
      <c r="M144" s="2" t="s">
        <v>210</v>
      </c>
      <c r="N144" s="40"/>
    </row>
    <row r="145" spans="1:14" x14ac:dyDescent="0.2">
      <c r="A145" s="41" t="s">
        <v>144</v>
      </c>
      <c r="B145" s="40" t="s">
        <v>208</v>
      </c>
      <c r="C145" s="41" t="s">
        <v>105</v>
      </c>
      <c r="D145" s="41" t="s">
        <v>80</v>
      </c>
      <c r="E145" s="41" t="s">
        <v>100</v>
      </c>
      <c r="F145" s="32"/>
      <c r="G145" s="46">
        <v>90</v>
      </c>
      <c r="H145" s="34" t="str">
        <f t="shared" si="6"/>
        <v>Medium Upflow</v>
      </c>
      <c r="I145" s="42" t="str">
        <f t="shared" si="7"/>
        <v>Tier 2</v>
      </c>
      <c r="J145" s="43">
        <v>0.95</v>
      </c>
      <c r="K145" s="44">
        <v>2000.49</v>
      </c>
      <c r="L145" s="45">
        <f t="shared" si="8"/>
        <v>22.227666666666668</v>
      </c>
      <c r="M145" s="2" t="s">
        <v>210</v>
      </c>
      <c r="N145" s="40"/>
    </row>
    <row r="146" spans="1:14" x14ac:dyDescent="0.2">
      <c r="A146" s="41" t="s">
        <v>144</v>
      </c>
      <c r="B146" s="40" t="s">
        <v>206</v>
      </c>
      <c r="C146" s="41" t="s">
        <v>105</v>
      </c>
      <c r="D146" s="41" t="s">
        <v>80</v>
      </c>
      <c r="E146" s="41" t="s">
        <v>100</v>
      </c>
      <c r="F146" s="32"/>
      <c r="G146" s="46">
        <v>75</v>
      </c>
      <c r="H146" s="34" t="str">
        <f t="shared" si="6"/>
        <v>Medium Upflow</v>
      </c>
      <c r="I146" s="42" t="str">
        <f t="shared" si="7"/>
        <v>Tier 2</v>
      </c>
      <c r="J146" s="43">
        <v>0.95</v>
      </c>
      <c r="K146" s="44">
        <v>1957.87</v>
      </c>
      <c r="L146" s="45">
        <f t="shared" si="8"/>
        <v>26.104933333333332</v>
      </c>
      <c r="M146" s="2" t="s">
        <v>210</v>
      </c>
      <c r="N146" s="40"/>
    </row>
    <row r="147" spans="1:14" x14ac:dyDescent="0.2">
      <c r="A147" s="41" t="s">
        <v>144</v>
      </c>
      <c r="B147" s="40" t="s">
        <v>205</v>
      </c>
      <c r="C147" s="41" t="s">
        <v>105</v>
      </c>
      <c r="D147" s="41" t="s">
        <v>80</v>
      </c>
      <c r="E147" s="41" t="s">
        <v>100</v>
      </c>
      <c r="F147" s="32"/>
      <c r="G147" s="46">
        <v>75</v>
      </c>
      <c r="H147" s="34" t="str">
        <f t="shared" si="6"/>
        <v>Medium Upflow</v>
      </c>
      <c r="I147" s="42" t="str">
        <f t="shared" si="7"/>
        <v>Tier 2</v>
      </c>
      <c r="J147" s="43">
        <v>0.95</v>
      </c>
      <c r="K147" s="44">
        <v>1935.36</v>
      </c>
      <c r="L147" s="45">
        <f t="shared" si="8"/>
        <v>25.8048</v>
      </c>
      <c r="M147" s="2" t="s">
        <v>210</v>
      </c>
      <c r="N147" s="40"/>
    </row>
    <row r="148" spans="1:14" x14ac:dyDescent="0.2">
      <c r="A148" s="41" t="s">
        <v>144</v>
      </c>
      <c r="B148" s="40" t="s">
        <v>202</v>
      </c>
      <c r="C148" s="41" t="s">
        <v>105</v>
      </c>
      <c r="D148" s="41" t="s">
        <v>80</v>
      </c>
      <c r="E148" s="41" t="s">
        <v>100</v>
      </c>
      <c r="F148" s="32"/>
      <c r="G148" s="46">
        <v>60</v>
      </c>
      <c r="H148" s="34" t="str">
        <f t="shared" si="6"/>
        <v>Medium Upflow</v>
      </c>
      <c r="I148" s="42" t="str">
        <f t="shared" si="7"/>
        <v>Tier 2</v>
      </c>
      <c r="J148" s="43">
        <v>0.95</v>
      </c>
      <c r="K148" s="44">
        <v>1869.24</v>
      </c>
      <c r="L148" s="45">
        <f t="shared" si="8"/>
        <v>31.154</v>
      </c>
      <c r="M148" s="2" t="s">
        <v>210</v>
      </c>
      <c r="N148" s="40"/>
    </row>
    <row r="149" spans="1:14" x14ac:dyDescent="0.2">
      <c r="A149" s="41" t="s">
        <v>144</v>
      </c>
      <c r="B149" s="40" t="s">
        <v>200</v>
      </c>
      <c r="C149" s="41" t="s">
        <v>105</v>
      </c>
      <c r="D149" s="41" t="s">
        <v>80</v>
      </c>
      <c r="E149" s="41" t="s">
        <v>100</v>
      </c>
      <c r="F149" s="32"/>
      <c r="G149" s="46">
        <v>45</v>
      </c>
      <c r="H149" s="34" t="str">
        <f t="shared" si="6"/>
        <v>Small Upflow</v>
      </c>
      <c r="I149" s="42" t="str">
        <f t="shared" si="7"/>
        <v>Tier 2</v>
      </c>
      <c r="J149" s="43">
        <v>0.95</v>
      </c>
      <c r="K149" s="44">
        <v>1806.63</v>
      </c>
      <c r="L149" s="45">
        <f t="shared" si="8"/>
        <v>40.147333333333336</v>
      </c>
      <c r="M149" s="2" t="s">
        <v>210</v>
      </c>
      <c r="N149" s="40"/>
    </row>
    <row r="150" spans="1:14" x14ac:dyDescent="0.2">
      <c r="A150" s="4" t="s">
        <v>144</v>
      </c>
      <c r="B150" s="40" t="s">
        <v>196</v>
      </c>
      <c r="C150" s="41" t="s">
        <v>105</v>
      </c>
      <c r="D150" s="41" t="s">
        <v>80</v>
      </c>
      <c r="E150" s="41"/>
      <c r="F150" s="32"/>
      <c r="G150" s="46">
        <v>105</v>
      </c>
      <c r="H150" s="34" t="str">
        <f t="shared" si="6"/>
        <v>Large Upflow</v>
      </c>
      <c r="I150" s="42" t="str">
        <f t="shared" si="7"/>
        <v>Tier 2</v>
      </c>
      <c r="J150" s="43">
        <v>0.95</v>
      </c>
      <c r="K150" s="44">
        <v>1975.89</v>
      </c>
      <c r="L150" s="45">
        <f t="shared" si="8"/>
        <v>18.818000000000001</v>
      </c>
      <c r="M150" s="2" t="s">
        <v>210</v>
      </c>
      <c r="N150" s="40"/>
    </row>
    <row r="151" spans="1:14" x14ac:dyDescent="0.2">
      <c r="A151" s="41" t="s">
        <v>144</v>
      </c>
      <c r="B151" s="40" t="s">
        <v>207</v>
      </c>
      <c r="C151" s="41" t="s">
        <v>105</v>
      </c>
      <c r="D151" s="41" t="s">
        <v>80</v>
      </c>
      <c r="E151" s="41"/>
      <c r="F151" s="32"/>
      <c r="G151" s="46">
        <v>90</v>
      </c>
      <c r="H151" s="34" t="str">
        <f t="shared" si="6"/>
        <v>Medium Upflow</v>
      </c>
      <c r="I151" s="42" t="str">
        <f t="shared" si="7"/>
        <v>Tier 2</v>
      </c>
      <c r="J151" s="43">
        <v>0.95</v>
      </c>
      <c r="K151" s="44">
        <v>1823.78</v>
      </c>
      <c r="L151" s="45">
        <f t="shared" si="8"/>
        <v>20.264222222222223</v>
      </c>
      <c r="M151" s="2" t="s">
        <v>210</v>
      </c>
      <c r="N151" s="40"/>
    </row>
    <row r="152" spans="1:14" x14ac:dyDescent="0.2">
      <c r="A152" s="41" t="s">
        <v>144</v>
      </c>
      <c r="B152" s="40" t="s">
        <v>204</v>
      </c>
      <c r="C152" s="41" t="s">
        <v>105</v>
      </c>
      <c r="D152" s="41" t="s">
        <v>80</v>
      </c>
      <c r="E152" s="41"/>
      <c r="F152" s="32"/>
      <c r="G152" s="46">
        <v>75</v>
      </c>
      <c r="H152" s="34" t="str">
        <f t="shared" si="6"/>
        <v>Medium Upflow</v>
      </c>
      <c r="I152" s="42" t="str">
        <f t="shared" si="7"/>
        <v>Tier 2</v>
      </c>
      <c r="J152" s="43">
        <v>0.95</v>
      </c>
      <c r="K152" s="44">
        <v>1782.22</v>
      </c>
      <c r="L152" s="45">
        <f t="shared" si="8"/>
        <v>23.762933333333333</v>
      </c>
      <c r="M152" s="2" t="s">
        <v>210</v>
      </c>
      <c r="N152" s="40"/>
    </row>
    <row r="153" spans="1:14" x14ac:dyDescent="0.2">
      <c r="A153" s="41" t="s">
        <v>144</v>
      </c>
      <c r="B153" s="40" t="s">
        <v>203</v>
      </c>
      <c r="C153" s="41" t="s">
        <v>105</v>
      </c>
      <c r="D153" s="41" t="s">
        <v>80</v>
      </c>
      <c r="E153" s="41"/>
      <c r="F153" s="32"/>
      <c r="G153" s="46">
        <v>75</v>
      </c>
      <c r="H153" s="34" t="str">
        <f t="shared" si="6"/>
        <v>Medium Upflow</v>
      </c>
      <c r="I153" s="42" t="str">
        <f t="shared" si="7"/>
        <v>Tier 2</v>
      </c>
      <c r="J153" s="43">
        <v>0.95</v>
      </c>
      <c r="K153" s="44">
        <v>1764.66</v>
      </c>
      <c r="L153" s="45">
        <f t="shared" si="8"/>
        <v>23.5288</v>
      </c>
      <c r="M153" s="2" t="s">
        <v>210</v>
      </c>
      <c r="N153" s="40"/>
    </row>
    <row r="154" spans="1:14" x14ac:dyDescent="0.2">
      <c r="A154" s="41" t="s">
        <v>144</v>
      </c>
      <c r="B154" s="40" t="s">
        <v>201</v>
      </c>
      <c r="C154" s="41" t="s">
        <v>105</v>
      </c>
      <c r="D154" s="41" t="s">
        <v>80</v>
      </c>
      <c r="E154" s="41"/>
      <c r="F154" s="32"/>
      <c r="G154" s="46">
        <v>60</v>
      </c>
      <c r="H154" s="34" t="str">
        <f t="shared" si="6"/>
        <v>Medium Upflow</v>
      </c>
      <c r="I154" s="42" t="str">
        <f t="shared" si="7"/>
        <v>Tier 2</v>
      </c>
      <c r="J154" s="43">
        <v>0.95</v>
      </c>
      <c r="K154" s="44">
        <v>1615.86</v>
      </c>
      <c r="L154" s="45">
        <f t="shared" si="8"/>
        <v>26.930999999999997</v>
      </c>
      <c r="M154" s="2" t="s">
        <v>210</v>
      </c>
      <c r="N154" s="40"/>
    </row>
    <row r="155" spans="1:14" x14ac:dyDescent="0.2">
      <c r="A155" s="41" t="s">
        <v>144</v>
      </c>
      <c r="B155" s="40" t="s">
        <v>199</v>
      </c>
      <c r="C155" s="41" t="s">
        <v>105</v>
      </c>
      <c r="D155" s="41" t="s">
        <v>80</v>
      </c>
      <c r="E155" s="41"/>
      <c r="F155" s="32"/>
      <c r="G155" s="46">
        <v>45</v>
      </c>
      <c r="H155" s="34" t="str">
        <f t="shared" si="6"/>
        <v>Small Upflow</v>
      </c>
      <c r="I155" s="42" t="str">
        <f t="shared" si="7"/>
        <v>Tier 2</v>
      </c>
      <c r="J155" s="43">
        <v>0.95</v>
      </c>
      <c r="K155" s="44">
        <v>1619.38</v>
      </c>
      <c r="L155" s="45">
        <f t="shared" si="8"/>
        <v>35.986222222222224</v>
      </c>
      <c r="M155" s="2" t="s">
        <v>210</v>
      </c>
      <c r="N155" s="40"/>
    </row>
    <row r="156" spans="1:14" x14ac:dyDescent="0.2">
      <c r="A156" s="3" t="s">
        <v>144</v>
      </c>
      <c r="B156" s="30" t="s">
        <v>161</v>
      </c>
      <c r="C156" s="25" t="s">
        <v>105</v>
      </c>
      <c r="D156" s="25" t="s">
        <v>81</v>
      </c>
      <c r="E156" s="25"/>
      <c r="F156" s="33"/>
      <c r="G156" s="29">
        <v>105</v>
      </c>
      <c r="H156" s="34" t="str">
        <f t="shared" si="6"/>
        <v>Large Upflow</v>
      </c>
      <c r="I156" s="42" t="str">
        <f t="shared" si="7"/>
        <v>Tier 2</v>
      </c>
      <c r="J156" s="38">
        <v>0.95</v>
      </c>
      <c r="K156" s="71">
        <v>2083.08</v>
      </c>
      <c r="L156" s="26">
        <f t="shared" si="8"/>
        <v>19.838857142857144</v>
      </c>
      <c r="M156" s="36" t="s">
        <v>142</v>
      </c>
    </row>
    <row r="157" spans="1:14" x14ac:dyDescent="0.2">
      <c r="A157" s="4" t="s">
        <v>144</v>
      </c>
      <c r="B157" s="40" t="s">
        <v>161</v>
      </c>
      <c r="C157" s="41" t="s">
        <v>105</v>
      </c>
      <c r="D157" s="41" t="s">
        <v>81</v>
      </c>
      <c r="E157" s="41"/>
      <c r="F157" s="32"/>
      <c r="G157" s="46">
        <v>105</v>
      </c>
      <c r="H157" s="34" t="str">
        <f t="shared" si="6"/>
        <v>Large Upflow</v>
      </c>
      <c r="I157" s="42" t="str">
        <f t="shared" si="7"/>
        <v>Tier 2</v>
      </c>
      <c r="J157" s="43">
        <v>0.95</v>
      </c>
      <c r="K157" s="44">
        <v>1628.69</v>
      </c>
      <c r="L157" s="45">
        <f t="shared" si="8"/>
        <v>15.511333333333333</v>
      </c>
      <c r="M157" s="2" t="s">
        <v>210</v>
      </c>
      <c r="N157" s="40"/>
    </row>
    <row r="158" spans="1:14" x14ac:dyDescent="0.2">
      <c r="A158" s="3" t="s">
        <v>144</v>
      </c>
      <c r="B158" s="30" t="s">
        <v>162</v>
      </c>
      <c r="C158" s="4" t="s">
        <v>105</v>
      </c>
      <c r="D158" s="4" t="s">
        <v>81</v>
      </c>
      <c r="E158" s="4"/>
      <c r="F158" s="32"/>
      <c r="G158" s="29">
        <v>90</v>
      </c>
      <c r="H158" s="34" t="str">
        <f t="shared" si="6"/>
        <v>Medium Upflow</v>
      </c>
      <c r="I158" s="42" t="str">
        <f t="shared" si="7"/>
        <v>Tier 2</v>
      </c>
      <c r="J158" s="38">
        <v>0.95</v>
      </c>
      <c r="K158" s="71">
        <v>1952.31</v>
      </c>
      <c r="L158" s="26">
        <f t="shared" si="8"/>
        <v>21.692333333333334</v>
      </c>
      <c r="M158" s="36" t="s">
        <v>142</v>
      </c>
    </row>
    <row r="159" spans="1:14" x14ac:dyDescent="0.2">
      <c r="A159" s="41" t="s">
        <v>144</v>
      </c>
      <c r="B159" s="40" t="s">
        <v>162</v>
      </c>
      <c r="C159" s="41" t="s">
        <v>105</v>
      </c>
      <c r="D159" s="41" t="s">
        <v>81</v>
      </c>
      <c r="E159" s="41"/>
      <c r="F159" s="32"/>
      <c r="G159" s="46">
        <v>90</v>
      </c>
      <c r="H159" s="34" t="str">
        <f t="shared" si="6"/>
        <v>Medium Upflow</v>
      </c>
      <c r="I159" s="42" t="str">
        <f t="shared" si="7"/>
        <v>Tier 2</v>
      </c>
      <c r="J159" s="43">
        <v>0.95</v>
      </c>
      <c r="K159" s="44">
        <v>1584.75</v>
      </c>
      <c r="L159" s="45">
        <f t="shared" si="8"/>
        <v>17.608333333333334</v>
      </c>
      <c r="M159" s="2" t="s">
        <v>210</v>
      </c>
      <c r="N159" s="40"/>
    </row>
    <row r="160" spans="1:14" x14ac:dyDescent="0.2">
      <c r="A160" s="3" t="s">
        <v>144</v>
      </c>
      <c r="B160" s="30" t="s">
        <v>160</v>
      </c>
      <c r="C160" s="25" t="s">
        <v>105</v>
      </c>
      <c r="D160" s="25" t="s">
        <v>81</v>
      </c>
      <c r="E160" s="25"/>
      <c r="F160" s="33"/>
      <c r="G160" s="29">
        <v>75</v>
      </c>
      <c r="H160" s="34" t="str">
        <f t="shared" si="6"/>
        <v>Medium Upflow</v>
      </c>
      <c r="I160" s="42" t="str">
        <f t="shared" si="7"/>
        <v>Tier 2</v>
      </c>
      <c r="J160" s="38">
        <v>0.95</v>
      </c>
      <c r="K160" s="71">
        <v>1930.77</v>
      </c>
      <c r="L160" s="26">
        <f t="shared" si="8"/>
        <v>25.743600000000001</v>
      </c>
      <c r="M160" s="36" t="s">
        <v>142</v>
      </c>
    </row>
    <row r="161" spans="1:14" x14ac:dyDescent="0.2">
      <c r="A161" s="41" t="s">
        <v>144</v>
      </c>
      <c r="B161" s="40" t="s">
        <v>160</v>
      </c>
      <c r="C161" s="41" t="s">
        <v>105</v>
      </c>
      <c r="D161" s="41" t="s">
        <v>81</v>
      </c>
      <c r="E161" s="41"/>
      <c r="F161" s="32"/>
      <c r="G161" s="46">
        <v>75</v>
      </c>
      <c r="H161" s="34" t="str">
        <f t="shared" si="6"/>
        <v>Medium Upflow</v>
      </c>
      <c r="I161" s="42" t="str">
        <f t="shared" si="7"/>
        <v>Tier 2</v>
      </c>
      <c r="J161" s="43">
        <v>0.95</v>
      </c>
      <c r="K161" s="44">
        <v>1615.73</v>
      </c>
      <c r="L161" s="45">
        <f t="shared" si="8"/>
        <v>21.543066666666668</v>
      </c>
      <c r="M161" s="2" t="s">
        <v>210</v>
      </c>
      <c r="N161" s="40"/>
    </row>
    <row r="162" spans="1:14" x14ac:dyDescent="0.2">
      <c r="A162" s="3" t="s">
        <v>144</v>
      </c>
      <c r="B162" s="30" t="s">
        <v>159</v>
      </c>
      <c r="C162" s="4" t="s">
        <v>105</v>
      </c>
      <c r="D162" s="4" t="s">
        <v>81</v>
      </c>
      <c r="E162" s="4"/>
      <c r="F162" s="32"/>
      <c r="G162" s="29">
        <v>75</v>
      </c>
      <c r="H162" s="34" t="str">
        <f t="shared" si="6"/>
        <v>Medium Upflow</v>
      </c>
      <c r="I162" s="42" t="str">
        <f t="shared" si="7"/>
        <v>Tier 2</v>
      </c>
      <c r="J162" s="38">
        <v>0.95</v>
      </c>
      <c r="K162" s="71">
        <v>1749.23</v>
      </c>
      <c r="L162" s="26">
        <f t="shared" si="8"/>
        <v>23.323066666666666</v>
      </c>
      <c r="M162" s="36" t="s">
        <v>142</v>
      </c>
    </row>
    <row r="163" spans="1:14" x14ac:dyDescent="0.2">
      <c r="A163" s="41" t="s">
        <v>144</v>
      </c>
      <c r="B163" s="40" t="s">
        <v>159</v>
      </c>
      <c r="C163" s="41" t="s">
        <v>105</v>
      </c>
      <c r="D163" s="41" t="s">
        <v>81</v>
      </c>
      <c r="E163" s="41"/>
      <c r="F163" s="32"/>
      <c r="G163" s="46">
        <v>75</v>
      </c>
      <c r="H163" s="34" t="str">
        <f t="shared" si="6"/>
        <v>Medium Upflow</v>
      </c>
      <c r="I163" s="42" t="str">
        <f t="shared" si="7"/>
        <v>Tier 2</v>
      </c>
      <c r="J163" s="43">
        <v>0.95</v>
      </c>
      <c r="K163" s="44">
        <v>1464.48</v>
      </c>
      <c r="L163" s="45">
        <f t="shared" si="8"/>
        <v>19.526399999999999</v>
      </c>
      <c r="M163" s="2" t="s">
        <v>210</v>
      </c>
      <c r="N163" s="40"/>
    </row>
    <row r="164" spans="1:14" x14ac:dyDescent="0.2">
      <c r="A164" s="4" t="s">
        <v>144</v>
      </c>
      <c r="B164" s="27" t="s">
        <v>145</v>
      </c>
      <c r="C164" s="4" t="s">
        <v>105</v>
      </c>
      <c r="D164" s="4" t="s">
        <v>80</v>
      </c>
      <c r="E164" s="4" t="s">
        <v>98</v>
      </c>
      <c r="F164" s="32"/>
      <c r="G164" s="29">
        <v>60</v>
      </c>
      <c r="H164" s="34" t="str">
        <f t="shared" si="6"/>
        <v>Medium Upflow</v>
      </c>
      <c r="I164" s="42" t="str">
        <f t="shared" si="7"/>
        <v>Tier 2</v>
      </c>
      <c r="J164" s="38">
        <v>0.95</v>
      </c>
      <c r="K164" s="71">
        <v>1678.46</v>
      </c>
      <c r="L164" s="26">
        <f t="shared" si="8"/>
        <v>27.974333333333334</v>
      </c>
      <c r="M164" s="36" t="s">
        <v>142</v>
      </c>
    </row>
    <row r="165" spans="1:14" x14ac:dyDescent="0.2">
      <c r="A165" s="41" t="s">
        <v>144</v>
      </c>
      <c r="B165" s="40" t="s">
        <v>145</v>
      </c>
      <c r="C165" s="41" t="s">
        <v>105</v>
      </c>
      <c r="D165" s="41" t="s">
        <v>81</v>
      </c>
      <c r="E165" s="41"/>
      <c r="F165" s="32"/>
      <c r="G165" s="46">
        <v>60</v>
      </c>
      <c r="H165" s="34" t="str">
        <f t="shared" si="6"/>
        <v>Medium Upflow</v>
      </c>
      <c r="I165" s="42" t="str">
        <f t="shared" si="7"/>
        <v>Tier 2</v>
      </c>
      <c r="J165" s="43">
        <v>0.95</v>
      </c>
      <c r="K165" s="44">
        <v>1416.71</v>
      </c>
      <c r="L165" s="45">
        <f t="shared" si="8"/>
        <v>23.611833333333333</v>
      </c>
      <c r="M165" s="2" t="s">
        <v>210</v>
      </c>
      <c r="N165" s="40"/>
    </row>
    <row r="166" spans="1:14" x14ac:dyDescent="0.2">
      <c r="A166" s="27" t="s">
        <v>144</v>
      </c>
      <c r="B166" s="30" t="s">
        <v>168</v>
      </c>
      <c r="C166" s="4" t="s">
        <v>105</v>
      </c>
      <c r="D166" s="4" t="s">
        <v>81</v>
      </c>
      <c r="E166" s="4"/>
      <c r="F166" s="32"/>
      <c r="G166" s="29">
        <v>45</v>
      </c>
      <c r="H166" s="34" t="str">
        <f t="shared" si="6"/>
        <v>Small Upflow</v>
      </c>
      <c r="I166" s="42" t="str">
        <f t="shared" si="7"/>
        <v>Tier 2</v>
      </c>
      <c r="J166" s="38">
        <v>0.95</v>
      </c>
      <c r="K166" s="71">
        <v>1583.08</v>
      </c>
      <c r="L166" s="26">
        <f t="shared" si="8"/>
        <v>35.179555555555552</v>
      </c>
      <c r="M166" s="36" t="s">
        <v>142</v>
      </c>
    </row>
    <row r="167" spans="1:14" x14ac:dyDescent="0.2">
      <c r="A167" s="41" t="s">
        <v>144</v>
      </c>
      <c r="B167" s="40" t="s">
        <v>168</v>
      </c>
      <c r="C167" s="41" t="s">
        <v>105</v>
      </c>
      <c r="D167" s="41" t="s">
        <v>81</v>
      </c>
      <c r="E167" s="41"/>
      <c r="F167" s="32"/>
      <c r="G167" s="46">
        <v>45</v>
      </c>
      <c r="H167" s="34" t="str">
        <f t="shared" si="6"/>
        <v>Small Upflow</v>
      </c>
      <c r="I167" s="42" t="str">
        <f t="shared" si="7"/>
        <v>Tier 2</v>
      </c>
      <c r="J167" s="43">
        <v>0.95</v>
      </c>
      <c r="K167" s="44">
        <v>1368.06</v>
      </c>
      <c r="L167" s="45">
        <f t="shared" si="8"/>
        <v>30.401333333333334</v>
      </c>
      <c r="M167" s="2" t="s">
        <v>210</v>
      </c>
      <c r="N167" s="40"/>
    </row>
    <row r="168" spans="1:14" x14ac:dyDescent="0.2">
      <c r="A168" s="41" t="s">
        <v>563</v>
      </c>
      <c r="B168" t="s">
        <v>566</v>
      </c>
      <c r="C168" s="41" t="s">
        <v>105</v>
      </c>
      <c r="D168" s="41"/>
      <c r="E168" s="41" t="s">
        <v>99</v>
      </c>
      <c r="F168" s="41"/>
      <c r="G168" s="46">
        <v>45</v>
      </c>
      <c r="H168" s="82" t="str">
        <f t="shared" si="6"/>
        <v>Small Upflow</v>
      </c>
      <c r="I168" s="42" t="str">
        <f t="shared" si="7"/>
        <v>Tier 1</v>
      </c>
      <c r="J168" s="43">
        <v>0.93500000000000005</v>
      </c>
      <c r="K168" s="44">
        <v>1377</v>
      </c>
      <c r="L168" s="45">
        <f t="shared" si="8"/>
        <v>30.6</v>
      </c>
      <c r="M168" s="2" t="s">
        <v>565</v>
      </c>
      <c r="N168" s="40"/>
    </row>
    <row r="169" spans="1:14" x14ac:dyDescent="0.2">
      <c r="A169" s="41" t="s">
        <v>559</v>
      </c>
      <c r="B169" s="40" t="s">
        <v>574</v>
      </c>
      <c r="C169" s="41" t="s">
        <v>105</v>
      </c>
      <c r="D169" s="41" t="s">
        <v>81</v>
      </c>
      <c r="E169" s="41"/>
      <c r="F169" s="41"/>
      <c r="G169" s="46">
        <v>120</v>
      </c>
      <c r="H169" s="82" t="str">
        <f t="shared" si="6"/>
        <v>Large Upflow</v>
      </c>
      <c r="I169" s="42" t="str">
        <f t="shared" si="7"/>
        <v>Tier 1</v>
      </c>
      <c r="J169" s="43">
        <v>0.93500000000000005</v>
      </c>
      <c r="K169" s="44">
        <v>1064</v>
      </c>
      <c r="L169" s="45">
        <f t="shared" si="8"/>
        <v>8.8666666666666671</v>
      </c>
      <c r="M169" s="2" t="s">
        <v>561</v>
      </c>
      <c r="N169" s="40"/>
    </row>
    <row r="170" spans="1:14" x14ac:dyDescent="0.2">
      <c r="A170" s="41" t="s">
        <v>559</v>
      </c>
      <c r="B170" s="40" t="s">
        <v>562</v>
      </c>
      <c r="C170" s="41" t="s">
        <v>105</v>
      </c>
      <c r="D170" s="41" t="s">
        <v>81</v>
      </c>
      <c r="E170" s="41"/>
      <c r="F170" s="41"/>
      <c r="G170" s="46">
        <v>90</v>
      </c>
      <c r="H170" s="82" t="str">
        <f t="shared" si="6"/>
        <v>Medium Upflow</v>
      </c>
      <c r="I170" s="42" t="str">
        <f t="shared" si="7"/>
        <v>Tier 1</v>
      </c>
      <c r="J170" s="43">
        <v>0.93500000000000005</v>
      </c>
      <c r="K170" s="44">
        <v>858</v>
      </c>
      <c r="L170" s="45">
        <f t="shared" si="8"/>
        <v>9.5333333333333332</v>
      </c>
      <c r="M170" s="2" t="s">
        <v>561</v>
      </c>
      <c r="N170" s="40"/>
    </row>
    <row r="171" spans="1:14" x14ac:dyDescent="0.2">
      <c r="A171" s="41" t="s">
        <v>559</v>
      </c>
      <c r="B171" s="40" t="s">
        <v>577</v>
      </c>
      <c r="C171" s="41" t="s">
        <v>105</v>
      </c>
      <c r="D171" s="41" t="s">
        <v>81</v>
      </c>
      <c r="E171" s="41"/>
      <c r="F171" s="41"/>
      <c r="G171" s="46">
        <v>45</v>
      </c>
      <c r="H171" s="82" t="str">
        <f t="shared" si="6"/>
        <v>Small Upflow</v>
      </c>
      <c r="I171" s="42" t="str">
        <f t="shared" si="7"/>
        <v>Tier 1</v>
      </c>
      <c r="J171" s="43">
        <v>0.93500000000000005</v>
      </c>
      <c r="K171" s="44">
        <v>725</v>
      </c>
      <c r="L171" s="45">
        <f t="shared" si="8"/>
        <v>16.111111111111111</v>
      </c>
      <c r="M171" s="2" t="s">
        <v>561</v>
      </c>
      <c r="N171" s="40"/>
    </row>
    <row r="172" spans="1:14" x14ac:dyDescent="0.2">
      <c r="A172" s="41" t="s">
        <v>85</v>
      </c>
      <c r="B172" t="s">
        <v>540</v>
      </c>
      <c r="C172" s="41" t="s">
        <v>105</v>
      </c>
      <c r="D172" s="41" t="s">
        <v>80</v>
      </c>
      <c r="E172" s="41" t="s">
        <v>99</v>
      </c>
      <c r="F172" s="41"/>
      <c r="G172" s="46">
        <v>115</v>
      </c>
      <c r="H172" s="82" t="str">
        <f t="shared" si="6"/>
        <v>Large Upflow</v>
      </c>
      <c r="I172" s="42" t="str">
        <f t="shared" si="7"/>
        <v>Tier 1</v>
      </c>
      <c r="J172" s="43">
        <v>0.93</v>
      </c>
      <c r="K172" s="44">
        <v>1179</v>
      </c>
      <c r="L172" s="45">
        <f t="shared" si="8"/>
        <v>10.252173913043478</v>
      </c>
      <c r="M172" s="2" t="s">
        <v>228</v>
      </c>
      <c r="N172" s="40"/>
    </row>
    <row r="173" spans="1:14" x14ac:dyDescent="0.2">
      <c r="A173" s="41" t="s">
        <v>85</v>
      </c>
      <c r="B173" t="s">
        <v>539</v>
      </c>
      <c r="C173" s="41" t="s">
        <v>105</v>
      </c>
      <c r="D173" s="41" t="s">
        <v>80</v>
      </c>
      <c r="E173" s="41" t="s">
        <v>99</v>
      </c>
      <c r="F173" s="41"/>
      <c r="G173" s="46">
        <v>90</v>
      </c>
      <c r="H173" s="82" t="str">
        <f t="shared" si="6"/>
        <v>Medium Upflow</v>
      </c>
      <c r="I173" s="42" t="str">
        <f t="shared" si="7"/>
        <v>Tier 1</v>
      </c>
      <c r="J173" s="43">
        <v>0.93</v>
      </c>
      <c r="K173" s="44">
        <v>1095</v>
      </c>
      <c r="L173" s="45">
        <f t="shared" si="8"/>
        <v>12.166666666666666</v>
      </c>
      <c r="M173" s="2" t="s">
        <v>228</v>
      </c>
      <c r="N173" s="40"/>
    </row>
    <row r="174" spans="1:14" x14ac:dyDescent="0.2">
      <c r="A174" s="41" t="s">
        <v>85</v>
      </c>
      <c r="B174" t="s">
        <v>538</v>
      </c>
      <c r="C174" s="41" t="s">
        <v>105</v>
      </c>
      <c r="D174" s="41" t="s">
        <v>80</v>
      </c>
      <c r="E174" s="41" t="s">
        <v>99</v>
      </c>
      <c r="F174" s="41"/>
      <c r="G174" s="46">
        <v>90</v>
      </c>
      <c r="H174" s="82" t="str">
        <f t="shared" si="6"/>
        <v>Medium Upflow</v>
      </c>
      <c r="I174" s="42" t="str">
        <f t="shared" si="7"/>
        <v>Tier 1</v>
      </c>
      <c r="J174" s="43">
        <v>0.93</v>
      </c>
      <c r="K174" s="44">
        <v>1042</v>
      </c>
      <c r="L174" s="45">
        <f t="shared" si="8"/>
        <v>11.577777777777778</v>
      </c>
      <c r="M174" s="2" t="s">
        <v>228</v>
      </c>
      <c r="N174" s="40"/>
    </row>
    <row r="175" spans="1:14" x14ac:dyDescent="0.2">
      <c r="A175" s="41" t="s">
        <v>85</v>
      </c>
      <c r="B175" t="s">
        <v>537</v>
      </c>
      <c r="C175" s="41" t="s">
        <v>105</v>
      </c>
      <c r="D175" s="41" t="s">
        <v>80</v>
      </c>
      <c r="E175" s="41" t="s">
        <v>99</v>
      </c>
      <c r="F175" s="41"/>
      <c r="G175" s="46">
        <v>70</v>
      </c>
      <c r="H175" s="82" t="str">
        <f t="shared" si="6"/>
        <v>Medium Upflow</v>
      </c>
      <c r="I175" s="42" t="str">
        <f t="shared" si="7"/>
        <v>Tier 1</v>
      </c>
      <c r="J175" s="43">
        <v>0.93</v>
      </c>
      <c r="K175" s="44">
        <v>1000</v>
      </c>
      <c r="L175" s="45">
        <f t="shared" si="8"/>
        <v>14.285714285714286</v>
      </c>
      <c r="M175" s="2" t="s">
        <v>228</v>
      </c>
      <c r="N175" s="40"/>
    </row>
    <row r="176" spans="1:14" x14ac:dyDescent="0.2">
      <c r="A176" s="41" t="s">
        <v>559</v>
      </c>
      <c r="B176" s="40" t="s">
        <v>575</v>
      </c>
      <c r="C176" s="41" t="s">
        <v>105</v>
      </c>
      <c r="D176" s="41" t="s">
        <v>81</v>
      </c>
      <c r="E176" s="41"/>
      <c r="F176" s="41"/>
      <c r="G176" s="46">
        <v>75</v>
      </c>
      <c r="H176" s="82" t="str">
        <f t="shared" si="6"/>
        <v>Medium Upflow</v>
      </c>
      <c r="I176" s="42" t="str">
        <f t="shared" si="7"/>
        <v>Tier 1</v>
      </c>
      <c r="J176" s="43">
        <v>0.92800000000000005</v>
      </c>
      <c r="K176" s="44">
        <v>788</v>
      </c>
      <c r="L176" s="45">
        <f t="shared" si="8"/>
        <v>10.506666666666666</v>
      </c>
      <c r="M176" s="2" t="s">
        <v>561</v>
      </c>
      <c r="N176" s="40"/>
    </row>
    <row r="177" spans="1:14" x14ac:dyDescent="0.2">
      <c r="A177" s="41" t="s">
        <v>563</v>
      </c>
      <c r="B177" t="s">
        <v>571</v>
      </c>
      <c r="C177" s="41" t="s">
        <v>105</v>
      </c>
      <c r="D177" s="41"/>
      <c r="E177" s="41" t="s">
        <v>99</v>
      </c>
      <c r="F177" s="41"/>
      <c r="G177" s="46">
        <v>60</v>
      </c>
      <c r="H177" s="82" t="str">
        <f t="shared" si="6"/>
        <v>Medium Upflow</v>
      </c>
      <c r="I177" s="42" t="str">
        <f t="shared" si="7"/>
        <v>Tier 1</v>
      </c>
      <c r="J177" s="43">
        <v>0.92500000000000004</v>
      </c>
      <c r="K177" s="44">
        <v>1392</v>
      </c>
      <c r="L177" s="45">
        <f t="shared" si="8"/>
        <v>23.2</v>
      </c>
      <c r="M177" s="2" t="s">
        <v>565</v>
      </c>
      <c r="N177" s="40"/>
    </row>
    <row r="178" spans="1:14" x14ac:dyDescent="0.2">
      <c r="A178" s="41" t="s">
        <v>559</v>
      </c>
      <c r="B178" s="40" t="s">
        <v>576</v>
      </c>
      <c r="C178" s="41" t="s">
        <v>105</v>
      </c>
      <c r="D178" s="41" t="s">
        <v>81</v>
      </c>
      <c r="E178" s="41"/>
      <c r="F178" s="41"/>
      <c r="G178" s="46">
        <v>60</v>
      </c>
      <c r="H178" s="82" t="str">
        <f t="shared" si="6"/>
        <v>Medium Upflow</v>
      </c>
      <c r="I178" s="42" t="str">
        <f t="shared" si="7"/>
        <v>Tier 1</v>
      </c>
      <c r="J178" s="43">
        <v>0.92500000000000004</v>
      </c>
      <c r="K178" s="44">
        <v>774</v>
      </c>
      <c r="L178" s="45">
        <f t="shared" si="8"/>
        <v>12.9</v>
      </c>
      <c r="M178" s="2" t="s">
        <v>561</v>
      </c>
      <c r="N178" s="40"/>
    </row>
    <row r="179" spans="1:14" x14ac:dyDescent="0.2">
      <c r="A179" s="41" t="s">
        <v>563</v>
      </c>
      <c r="B179" t="s">
        <v>570</v>
      </c>
      <c r="C179" s="41" t="s">
        <v>71</v>
      </c>
      <c r="D179" s="41"/>
      <c r="E179" s="41" t="s">
        <v>99</v>
      </c>
      <c r="F179" s="41"/>
      <c r="G179" s="46">
        <v>90</v>
      </c>
      <c r="H179" s="82" t="str">
        <f t="shared" si="6"/>
        <v>Medium Downflow</v>
      </c>
      <c r="I179" s="42" t="str">
        <f t="shared" si="7"/>
        <v>Tier 1</v>
      </c>
      <c r="J179" s="43">
        <v>0.92400000000000004</v>
      </c>
      <c r="K179" s="44">
        <v>880</v>
      </c>
      <c r="L179" s="45">
        <f t="shared" si="8"/>
        <v>9.7777777777777786</v>
      </c>
      <c r="M179" s="2" t="s">
        <v>565</v>
      </c>
      <c r="N179" s="40"/>
    </row>
    <row r="180" spans="1:14" x14ac:dyDescent="0.2">
      <c r="A180" s="41" t="s">
        <v>144</v>
      </c>
      <c r="B180" t="s">
        <v>555</v>
      </c>
      <c r="C180" s="41" t="s">
        <v>71</v>
      </c>
      <c r="D180" s="41" t="s">
        <v>81</v>
      </c>
      <c r="E180" s="41"/>
      <c r="F180" s="41"/>
      <c r="G180" s="46">
        <v>90</v>
      </c>
      <c r="H180" s="82" t="str">
        <f t="shared" si="6"/>
        <v>Medium Downflow</v>
      </c>
      <c r="I180" s="42" t="str">
        <f t="shared" si="7"/>
        <v>Tier 1</v>
      </c>
      <c r="J180" s="43">
        <v>0.92400000000000004</v>
      </c>
      <c r="K180" s="44">
        <v>1137</v>
      </c>
      <c r="L180" s="45">
        <f t="shared" si="8"/>
        <v>12.633333333333333</v>
      </c>
      <c r="M180" s="72" t="s">
        <v>542</v>
      </c>
      <c r="N180" s="40"/>
    </row>
    <row r="181" spans="1:14" x14ac:dyDescent="0.2">
      <c r="A181" s="41" t="s">
        <v>144</v>
      </c>
      <c r="B181" t="s">
        <v>557</v>
      </c>
      <c r="C181" s="41" t="s">
        <v>71</v>
      </c>
      <c r="D181" s="41" t="s">
        <v>81</v>
      </c>
      <c r="E181" s="41"/>
      <c r="F181" s="41"/>
      <c r="G181" s="46">
        <v>90</v>
      </c>
      <c r="H181" s="82" t="str">
        <f t="shared" si="6"/>
        <v>Medium Downflow</v>
      </c>
      <c r="I181" s="42" t="str">
        <f t="shared" si="7"/>
        <v>Tier 1</v>
      </c>
      <c r="J181" s="43">
        <v>0.92400000000000004</v>
      </c>
      <c r="K181" s="44">
        <v>1114</v>
      </c>
      <c r="L181" s="45">
        <f t="shared" si="8"/>
        <v>12.377777777777778</v>
      </c>
      <c r="M181" s="72" t="s">
        <v>542</v>
      </c>
      <c r="N181" s="40"/>
    </row>
    <row r="182" spans="1:14" x14ac:dyDescent="0.2">
      <c r="A182" s="41" t="s">
        <v>144</v>
      </c>
      <c r="B182" t="s">
        <v>556</v>
      </c>
      <c r="C182" s="41" t="s">
        <v>71</v>
      </c>
      <c r="D182" s="41" t="s">
        <v>81</v>
      </c>
      <c r="E182" s="41"/>
      <c r="F182" s="41"/>
      <c r="G182" s="46">
        <v>60</v>
      </c>
      <c r="H182" s="82" t="str">
        <f t="shared" si="6"/>
        <v>Medium Downflow</v>
      </c>
      <c r="I182" s="42" t="str">
        <f t="shared" si="7"/>
        <v>Tier 1</v>
      </c>
      <c r="J182" s="43">
        <v>0.92400000000000004</v>
      </c>
      <c r="K182" s="44">
        <v>1007</v>
      </c>
      <c r="L182" s="45">
        <f t="shared" si="8"/>
        <v>16.783333333333335</v>
      </c>
      <c r="M182" s="72" t="s">
        <v>542</v>
      </c>
      <c r="N182" s="40"/>
    </row>
    <row r="183" spans="1:14" x14ac:dyDescent="0.2">
      <c r="A183" s="41" t="s">
        <v>144</v>
      </c>
      <c r="B183" t="s">
        <v>558</v>
      </c>
      <c r="C183" s="41" t="s">
        <v>71</v>
      </c>
      <c r="D183" s="41" t="s">
        <v>81</v>
      </c>
      <c r="E183" s="41"/>
      <c r="F183" s="41"/>
      <c r="G183" s="46">
        <v>90</v>
      </c>
      <c r="H183" s="82" t="str">
        <f t="shared" si="6"/>
        <v>Medium Downflow</v>
      </c>
      <c r="I183" s="42" t="str">
        <f t="shared" si="7"/>
        <v>Tier 1</v>
      </c>
      <c r="J183" s="43">
        <v>0.92400000000000004</v>
      </c>
      <c r="K183" s="44">
        <v>1408</v>
      </c>
      <c r="L183" s="45">
        <f t="shared" si="8"/>
        <v>15.644444444444444</v>
      </c>
      <c r="M183" s="72" t="s">
        <v>542</v>
      </c>
      <c r="N183" s="40"/>
    </row>
    <row r="184" spans="1:14" x14ac:dyDescent="0.2">
      <c r="A184" s="41" t="s">
        <v>144</v>
      </c>
      <c r="B184" t="s">
        <v>554</v>
      </c>
      <c r="C184" s="41" t="s">
        <v>71</v>
      </c>
      <c r="D184" s="41" t="s">
        <v>81</v>
      </c>
      <c r="E184" s="41"/>
      <c r="F184" s="41"/>
      <c r="G184" s="46">
        <v>60</v>
      </c>
      <c r="H184" s="82" t="str">
        <f t="shared" si="6"/>
        <v>Medium Downflow</v>
      </c>
      <c r="I184" s="42" t="str">
        <f t="shared" si="7"/>
        <v>Tier 1</v>
      </c>
      <c r="J184" s="43">
        <v>0.92400000000000004</v>
      </c>
      <c r="K184" s="44">
        <v>1254</v>
      </c>
      <c r="L184" s="45">
        <f t="shared" si="8"/>
        <v>20.9</v>
      </c>
      <c r="M184" s="72" t="s">
        <v>542</v>
      </c>
      <c r="N184" s="40"/>
    </row>
    <row r="185" spans="1:14" x14ac:dyDescent="0.2">
      <c r="A185" s="41" t="s">
        <v>563</v>
      </c>
      <c r="B185" t="s">
        <v>568</v>
      </c>
      <c r="C185" s="41" t="s">
        <v>71</v>
      </c>
      <c r="D185" s="41"/>
      <c r="E185" s="41" t="s">
        <v>99</v>
      </c>
      <c r="F185" s="41"/>
      <c r="G185" s="46">
        <v>75</v>
      </c>
      <c r="H185" s="82" t="str">
        <f t="shared" si="6"/>
        <v>Medium Downflow</v>
      </c>
      <c r="I185" s="42" t="str">
        <f t="shared" si="7"/>
        <v>Tier 1</v>
      </c>
      <c r="J185" s="43">
        <v>0.92300000000000004</v>
      </c>
      <c r="K185" s="44">
        <v>1764</v>
      </c>
      <c r="L185" s="45">
        <f t="shared" si="8"/>
        <v>23.52</v>
      </c>
      <c r="M185" s="2" t="s">
        <v>565</v>
      </c>
      <c r="N185" s="40"/>
    </row>
    <row r="186" spans="1:14" x14ac:dyDescent="0.2">
      <c r="A186" s="41" t="s">
        <v>144</v>
      </c>
      <c r="B186" t="s">
        <v>553</v>
      </c>
      <c r="C186" s="41" t="s">
        <v>71</v>
      </c>
      <c r="D186" s="41" t="s">
        <v>81</v>
      </c>
      <c r="E186" s="41"/>
      <c r="F186" s="41"/>
      <c r="G186" s="46">
        <v>75</v>
      </c>
      <c r="H186" s="82" t="str">
        <f t="shared" si="6"/>
        <v>Medium Downflow</v>
      </c>
      <c r="I186" s="42" t="str">
        <f t="shared" si="7"/>
        <v>Tier 1</v>
      </c>
      <c r="J186" s="43">
        <v>0.92300000000000004</v>
      </c>
      <c r="K186" s="44">
        <v>1057</v>
      </c>
      <c r="L186" s="45">
        <f t="shared" si="8"/>
        <v>14.093333333333334</v>
      </c>
      <c r="M186" s="72" t="s">
        <v>542</v>
      </c>
      <c r="N186" s="40"/>
    </row>
    <row r="187" spans="1:14" x14ac:dyDescent="0.2">
      <c r="A187" s="41" t="s">
        <v>144</v>
      </c>
      <c r="B187" t="s">
        <v>552</v>
      </c>
      <c r="C187" s="41" t="s">
        <v>71</v>
      </c>
      <c r="D187" s="41" t="s">
        <v>81</v>
      </c>
      <c r="E187" s="41"/>
      <c r="F187" s="41"/>
      <c r="G187" s="46">
        <v>75</v>
      </c>
      <c r="H187" s="82" t="str">
        <f t="shared" si="6"/>
        <v>Medium Downflow</v>
      </c>
      <c r="I187" s="42" t="str">
        <f t="shared" si="7"/>
        <v>Tier 1</v>
      </c>
      <c r="J187" s="43">
        <v>0.92300000000000004</v>
      </c>
      <c r="K187" s="44">
        <v>1342</v>
      </c>
      <c r="L187" s="45">
        <f t="shared" si="8"/>
        <v>17.893333333333334</v>
      </c>
      <c r="M187" s="2" t="s">
        <v>542</v>
      </c>
      <c r="N187" s="40"/>
    </row>
    <row r="188" spans="1:14" x14ac:dyDescent="0.2">
      <c r="A188" s="41" t="s">
        <v>66</v>
      </c>
      <c r="B188" s="40" t="s">
        <v>467</v>
      </c>
      <c r="C188" s="41" t="s">
        <v>105</v>
      </c>
      <c r="D188" s="41" t="s">
        <v>81</v>
      </c>
      <c r="E188" s="41" t="s">
        <v>99</v>
      </c>
      <c r="F188" s="32">
        <v>2000</v>
      </c>
      <c r="G188" s="46">
        <v>135</v>
      </c>
      <c r="H188" s="34" t="str">
        <f t="shared" si="6"/>
        <v>Large Upflow</v>
      </c>
      <c r="I188" s="42" t="str">
        <f t="shared" si="7"/>
        <v>Tier 1</v>
      </c>
      <c r="J188" s="43">
        <v>0.92100000000000004</v>
      </c>
      <c r="K188" s="44">
        <v>1130</v>
      </c>
      <c r="L188" s="45">
        <f t="shared" si="8"/>
        <v>8.3703703703703702</v>
      </c>
      <c r="M188" s="2" t="s">
        <v>65</v>
      </c>
      <c r="N188" s="40"/>
    </row>
    <row r="189" spans="1:14" x14ac:dyDescent="0.2">
      <c r="A189" s="41" t="s">
        <v>66</v>
      </c>
      <c r="B189" s="40" t="s">
        <v>466</v>
      </c>
      <c r="C189" s="41" t="s">
        <v>105</v>
      </c>
      <c r="D189" s="41" t="s">
        <v>81</v>
      </c>
      <c r="E189" s="41" t="s">
        <v>99</v>
      </c>
      <c r="F189" s="32">
        <v>1600</v>
      </c>
      <c r="G189" s="46">
        <v>110</v>
      </c>
      <c r="H189" s="34" t="str">
        <f t="shared" si="6"/>
        <v>Large Upflow</v>
      </c>
      <c r="I189" s="42" t="str">
        <f t="shared" si="7"/>
        <v>Tier 1</v>
      </c>
      <c r="J189" s="43">
        <v>0.92100000000000004</v>
      </c>
      <c r="K189" s="44">
        <v>1002</v>
      </c>
      <c r="L189" s="45">
        <f t="shared" si="8"/>
        <v>9.1090909090909093</v>
      </c>
      <c r="M189" s="2" t="s">
        <v>65</v>
      </c>
      <c r="N189" s="40"/>
    </row>
    <row r="190" spans="1:14" x14ac:dyDescent="0.2">
      <c r="A190" s="41" t="s">
        <v>66</v>
      </c>
      <c r="B190" s="40" t="s">
        <v>465</v>
      </c>
      <c r="C190" s="41" t="s">
        <v>105</v>
      </c>
      <c r="D190" s="41" t="s">
        <v>81</v>
      </c>
      <c r="E190" s="41" t="s">
        <v>99</v>
      </c>
      <c r="F190" s="32">
        <v>1600</v>
      </c>
      <c r="G190" s="46">
        <v>88</v>
      </c>
      <c r="H190" s="34" t="str">
        <f t="shared" si="6"/>
        <v>Medium Upflow</v>
      </c>
      <c r="I190" s="42" t="str">
        <f t="shared" si="7"/>
        <v>Tier 1</v>
      </c>
      <c r="J190" s="43">
        <v>0.92100000000000004</v>
      </c>
      <c r="K190" s="44">
        <v>886</v>
      </c>
      <c r="L190" s="45">
        <f t="shared" si="8"/>
        <v>10.068181818181818</v>
      </c>
      <c r="M190" s="2" t="s">
        <v>65</v>
      </c>
      <c r="N190" s="40"/>
    </row>
    <row r="191" spans="1:14" x14ac:dyDescent="0.2">
      <c r="A191" s="41" t="s">
        <v>66</v>
      </c>
      <c r="B191" s="40" t="s">
        <v>464</v>
      </c>
      <c r="C191" s="41" t="s">
        <v>105</v>
      </c>
      <c r="D191" s="41" t="s">
        <v>81</v>
      </c>
      <c r="E191" s="41" t="s">
        <v>99</v>
      </c>
      <c r="F191" s="32">
        <v>1200</v>
      </c>
      <c r="G191" s="46">
        <v>88</v>
      </c>
      <c r="H191" s="34" t="str">
        <f t="shared" si="6"/>
        <v>Medium Upflow</v>
      </c>
      <c r="I191" s="42" t="str">
        <f t="shared" si="7"/>
        <v>Tier 1</v>
      </c>
      <c r="J191" s="43">
        <v>0.92100000000000004</v>
      </c>
      <c r="K191" s="44">
        <v>868</v>
      </c>
      <c r="L191" s="45">
        <f t="shared" si="8"/>
        <v>9.8636363636363633</v>
      </c>
      <c r="M191" s="2" t="s">
        <v>65</v>
      </c>
      <c r="N191" s="40"/>
    </row>
    <row r="192" spans="1:14" x14ac:dyDescent="0.2">
      <c r="A192" s="41" t="s">
        <v>66</v>
      </c>
      <c r="B192" s="40" t="s">
        <v>463</v>
      </c>
      <c r="C192" s="41" t="s">
        <v>105</v>
      </c>
      <c r="D192" s="41" t="s">
        <v>81</v>
      </c>
      <c r="E192" s="41" t="s">
        <v>99</v>
      </c>
      <c r="F192" s="32">
        <v>1200</v>
      </c>
      <c r="G192" s="46">
        <v>66</v>
      </c>
      <c r="H192" s="34" t="str">
        <f t="shared" si="6"/>
        <v>Medium Upflow</v>
      </c>
      <c r="I192" s="42" t="str">
        <f t="shared" si="7"/>
        <v>Tier 1</v>
      </c>
      <c r="J192" s="43">
        <v>0.92100000000000004</v>
      </c>
      <c r="K192" s="44">
        <v>785</v>
      </c>
      <c r="L192" s="45">
        <f t="shared" si="8"/>
        <v>11.893939393939394</v>
      </c>
      <c r="M192" s="2" t="s">
        <v>65</v>
      </c>
      <c r="N192" s="40"/>
    </row>
    <row r="193" spans="1:14" x14ac:dyDescent="0.2">
      <c r="A193" s="41" t="s">
        <v>66</v>
      </c>
      <c r="B193" s="40" t="s">
        <v>462</v>
      </c>
      <c r="C193" s="41" t="s">
        <v>105</v>
      </c>
      <c r="D193" s="41" t="s">
        <v>81</v>
      </c>
      <c r="E193" s="41" t="s">
        <v>99</v>
      </c>
      <c r="F193" s="32">
        <v>800</v>
      </c>
      <c r="G193" s="46">
        <v>66</v>
      </c>
      <c r="H193" s="34" t="str">
        <f t="shared" si="6"/>
        <v>Medium Upflow</v>
      </c>
      <c r="I193" s="42" t="str">
        <f t="shared" si="7"/>
        <v>Tier 1</v>
      </c>
      <c r="J193" s="43">
        <v>0.92100000000000004</v>
      </c>
      <c r="K193" s="44">
        <v>769</v>
      </c>
      <c r="L193" s="45">
        <f t="shared" si="8"/>
        <v>11.651515151515152</v>
      </c>
      <c r="M193" s="2" t="s">
        <v>65</v>
      </c>
      <c r="N193" s="40"/>
    </row>
    <row r="194" spans="1:14" x14ac:dyDescent="0.2">
      <c r="A194" s="41" t="s">
        <v>66</v>
      </c>
      <c r="B194" s="40" t="s">
        <v>461</v>
      </c>
      <c r="C194" s="41" t="s">
        <v>105</v>
      </c>
      <c r="D194" s="41" t="s">
        <v>81</v>
      </c>
      <c r="E194" s="41" t="s">
        <v>99</v>
      </c>
      <c r="F194" s="32">
        <v>1200</v>
      </c>
      <c r="G194" s="46">
        <v>44</v>
      </c>
      <c r="H194" s="34" t="str">
        <f t="shared" ref="H194:H257" si="9">IF(G194&lt;50,CONCATENATE("Small ",C194),IF(AND(G194&gt;=50,G194&lt;100),CONCATENATE("Medium ",C194),CONCATENATE("Large ",C194)))</f>
        <v>Small Upflow</v>
      </c>
      <c r="I194" s="42" t="str">
        <f t="shared" ref="I194:I257" si="10">IF(J194&lt;0.92,"Baseline",IF(AND(J194&lt;0.95,J194&gt;=0.92),"Tier 1",IF(J194&gt;=0.97,"Tier 3","Tier 2")))</f>
        <v>Tier 1</v>
      </c>
      <c r="J194" s="43">
        <v>0.92100000000000004</v>
      </c>
      <c r="K194" s="44">
        <v>755</v>
      </c>
      <c r="L194" s="45">
        <f t="shared" ref="L194:L257" si="11">K194/G194</f>
        <v>17.15909090909091</v>
      </c>
      <c r="M194" s="2" t="s">
        <v>65</v>
      </c>
      <c r="N194" s="40"/>
    </row>
    <row r="195" spans="1:14" x14ac:dyDescent="0.2">
      <c r="A195" s="41" t="s">
        <v>66</v>
      </c>
      <c r="B195" s="40" t="s">
        <v>460</v>
      </c>
      <c r="C195" s="41" t="s">
        <v>105</v>
      </c>
      <c r="D195" s="41" t="s">
        <v>81</v>
      </c>
      <c r="E195" s="41" t="s">
        <v>99</v>
      </c>
      <c r="F195" s="32">
        <v>800</v>
      </c>
      <c r="G195" s="46">
        <v>44</v>
      </c>
      <c r="H195" s="34" t="str">
        <f t="shared" si="9"/>
        <v>Small Upflow</v>
      </c>
      <c r="I195" s="42" t="str">
        <f t="shared" si="10"/>
        <v>Tier 1</v>
      </c>
      <c r="J195" s="43">
        <v>0.92100000000000004</v>
      </c>
      <c r="K195" s="44">
        <v>742</v>
      </c>
      <c r="L195" s="45">
        <f t="shared" si="11"/>
        <v>16.863636363636363</v>
      </c>
      <c r="M195" s="2" t="s">
        <v>65</v>
      </c>
      <c r="N195" s="40"/>
    </row>
    <row r="196" spans="1:14" x14ac:dyDescent="0.2">
      <c r="A196" s="41" t="s">
        <v>85</v>
      </c>
      <c r="B196" s="40" t="s">
        <v>472</v>
      </c>
      <c r="C196" s="41" t="s">
        <v>105</v>
      </c>
      <c r="D196" s="41" t="s">
        <v>81</v>
      </c>
      <c r="E196" s="41" t="s">
        <v>99</v>
      </c>
      <c r="F196" s="32">
        <v>2000</v>
      </c>
      <c r="G196" s="46">
        <v>115</v>
      </c>
      <c r="H196" s="34" t="str">
        <f t="shared" si="9"/>
        <v>Large Upflow</v>
      </c>
      <c r="I196" s="42" t="str">
        <f t="shared" si="10"/>
        <v>Tier 1</v>
      </c>
      <c r="J196" s="43">
        <v>0.92100000000000004</v>
      </c>
      <c r="K196" s="44">
        <v>952</v>
      </c>
      <c r="L196" s="45">
        <f t="shared" si="11"/>
        <v>8.2782608695652176</v>
      </c>
      <c r="M196" s="2" t="s">
        <v>65</v>
      </c>
      <c r="N196" s="40"/>
    </row>
    <row r="197" spans="1:14" x14ac:dyDescent="0.2">
      <c r="A197" s="41" t="s">
        <v>85</v>
      </c>
      <c r="B197" t="s">
        <v>373</v>
      </c>
      <c r="C197" s="41" t="s">
        <v>105</v>
      </c>
      <c r="D197" s="41" t="s">
        <v>80</v>
      </c>
      <c r="E197" s="41" t="s">
        <v>99</v>
      </c>
      <c r="F197" s="41"/>
      <c r="G197" s="46">
        <v>115</v>
      </c>
      <c r="H197" s="82" t="str">
        <f t="shared" si="9"/>
        <v>Large Upflow</v>
      </c>
      <c r="I197" s="42" t="str">
        <f t="shared" si="10"/>
        <v>Tier 1</v>
      </c>
      <c r="J197" s="43">
        <v>0.92100000000000004</v>
      </c>
      <c r="K197" s="44">
        <v>1139</v>
      </c>
      <c r="L197" s="45">
        <f t="shared" si="11"/>
        <v>9.9043478260869566</v>
      </c>
      <c r="M197" s="2" t="s">
        <v>228</v>
      </c>
      <c r="N197" s="40"/>
    </row>
    <row r="198" spans="1:14" x14ac:dyDescent="0.2">
      <c r="A198" s="41" t="s">
        <v>85</v>
      </c>
      <c r="B198" s="40" t="s">
        <v>471</v>
      </c>
      <c r="C198" s="41" t="s">
        <v>105</v>
      </c>
      <c r="D198" s="41" t="s">
        <v>81</v>
      </c>
      <c r="E198" s="41" t="s">
        <v>99</v>
      </c>
      <c r="F198" s="32">
        <v>2000</v>
      </c>
      <c r="G198" s="46">
        <v>92</v>
      </c>
      <c r="H198" s="34" t="str">
        <f t="shared" si="9"/>
        <v>Medium Upflow</v>
      </c>
      <c r="I198" s="42" t="str">
        <f t="shared" si="10"/>
        <v>Tier 1</v>
      </c>
      <c r="J198" s="43">
        <v>0.92100000000000004</v>
      </c>
      <c r="K198" s="44">
        <v>888</v>
      </c>
      <c r="L198" s="45">
        <f t="shared" si="11"/>
        <v>9.6521739130434785</v>
      </c>
      <c r="M198" s="2" t="s">
        <v>65</v>
      </c>
      <c r="N198" s="40"/>
    </row>
    <row r="199" spans="1:14" x14ac:dyDescent="0.2">
      <c r="A199" s="41" t="s">
        <v>85</v>
      </c>
      <c r="B199" t="s">
        <v>385</v>
      </c>
      <c r="C199" s="41" t="s">
        <v>105</v>
      </c>
      <c r="D199" s="41" t="s">
        <v>80</v>
      </c>
      <c r="E199" s="41" t="s">
        <v>99</v>
      </c>
      <c r="F199" s="41"/>
      <c r="G199" s="46">
        <v>92</v>
      </c>
      <c r="H199" s="82" t="str">
        <f t="shared" si="9"/>
        <v>Medium Upflow</v>
      </c>
      <c r="I199" s="42" t="str">
        <f t="shared" si="10"/>
        <v>Tier 1</v>
      </c>
      <c r="J199" s="43">
        <v>0.92100000000000004</v>
      </c>
      <c r="K199" s="44">
        <v>1079</v>
      </c>
      <c r="L199" s="45">
        <f t="shared" si="11"/>
        <v>11.728260869565217</v>
      </c>
      <c r="M199" s="2" t="s">
        <v>228</v>
      </c>
      <c r="N199" s="40"/>
    </row>
    <row r="200" spans="1:14" x14ac:dyDescent="0.2">
      <c r="A200" s="41" t="s">
        <v>85</v>
      </c>
      <c r="B200" s="40" t="s">
        <v>470</v>
      </c>
      <c r="C200" s="41" t="s">
        <v>105</v>
      </c>
      <c r="D200" s="41" t="s">
        <v>81</v>
      </c>
      <c r="E200" s="41" t="s">
        <v>99</v>
      </c>
      <c r="F200" s="32">
        <v>1600</v>
      </c>
      <c r="G200" s="46">
        <v>92</v>
      </c>
      <c r="H200" s="34" t="str">
        <f t="shared" si="9"/>
        <v>Medium Upflow</v>
      </c>
      <c r="I200" s="42" t="str">
        <f t="shared" si="10"/>
        <v>Tier 1</v>
      </c>
      <c r="J200" s="43">
        <v>0.92100000000000004</v>
      </c>
      <c r="K200" s="44">
        <v>883</v>
      </c>
      <c r="L200" s="45">
        <f t="shared" si="11"/>
        <v>9.5978260869565215</v>
      </c>
      <c r="M200" s="2" t="s">
        <v>65</v>
      </c>
      <c r="N200" s="40"/>
    </row>
    <row r="201" spans="1:14" x14ac:dyDescent="0.2">
      <c r="A201" s="41" t="s">
        <v>85</v>
      </c>
      <c r="B201" t="s">
        <v>386</v>
      </c>
      <c r="C201" s="41" t="s">
        <v>105</v>
      </c>
      <c r="D201" s="41" t="s">
        <v>80</v>
      </c>
      <c r="E201" s="41" t="s">
        <v>99</v>
      </c>
      <c r="F201" s="41"/>
      <c r="G201" s="46">
        <v>92</v>
      </c>
      <c r="H201" s="82" t="str">
        <f t="shared" si="9"/>
        <v>Medium Upflow</v>
      </c>
      <c r="I201" s="42" t="str">
        <f t="shared" si="10"/>
        <v>Tier 1</v>
      </c>
      <c r="J201" s="43">
        <v>0.92100000000000004</v>
      </c>
      <c r="K201" s="44">
        <v>1029</v>
      </c>
      <c r="L201" s="45">
        <f t="shared" si="11"/>
        <v>11.184782608695652</v>
      </c>
      <c r="M201" s="2" t="s">
        <v>228</v>
      </c>
      <c r="N201" s="40"/>
    </row>
    <row r="202" spans="1:14" x14ac:dyDescent="0.2">
      <c r="A202" s="41" t="s">
        <v>85</v>
      </c>
      <c r="B202" s="40" t="s">
        <v>469</v>
      </c>
      <c r="C202" s="41" t="s">
        <v>105</v>
      </c>
      <c r="D202" s="41" t="s">
        <v>81</v>
      </c>
      <c r="E202" s="41" t="s">
        <v>99</v>
      </c>
      <c r="F202" s="32">
        <v>1600</v>
      </c>
      <c r="G202" s="46">
        <v>69</v>
      </c>
      <c r="H202" s="34" t="str">
        <f t="shared" si="9"/>
        <v>Medium Upflow</v>
      </c>
      <c r="I202" s="42" t="str">
        <f t="shared" si="10"/>
        <v>Tier 1</v>
      </c>
      <c r="J202" s="43">
        <v>0.92100000000000004</v>
      </c>
      <c r="K202" s="44">
        <v>796</v>
      </c>
      <c r="L202" s="45">
        <f t="shared" si="11"/>
        <v>11.536231884057971</v>
      </c>
      <c r="M202" s="2" t="s">
        <v>65</v>
      </c>
      <c r="N202" s="40"/>
    </row>
    <row r="203" spans="1:14" x14ac:dyDescent="0.2">
      <c r="A203" s="41" t="s">
        <v>85</v>
      </c>
      <c r="B203" t="s">
        <v>380</v>
      </c>
      <c r="C203" s="41" t="s">
        <v>105</v>
      </c>
      <c r="D203" s="41" t="s">
        <v>80</v>
      </c>
      <c r="E203" s="41" t="s">
        <v>99</v>
      </c>
      <c r="F203" s="41"/>
      <c r="G203" s="46">
        <v>70</v>
      </c>
      <c r="H203" s="82" t="str">
        <f t="shared" si="9"/>
        <v>Medium Upflow</v>
      </c>
      <c r="I203" s="42" t="str">
        <f t="shared" si="10"/>
        <v>Tier 1</v>
      </c>
      <c r="J203" s="43">
        <v>0.92100000000000004</v>
      </c>
      <c r="K203" s="44">
        <v>949</v>
      </c>
      <c r="L203" s="45">
        <f t="shared" si="11"/>
        <v>13.557142857142857</v>
      </c>
      <c r="M203" s="2" t="s">
        <v>228</v>
      </c>
      <c r="N203" s="40"/>
    </row>
    <row r="204" spans="1:14" x14ac:dyDescent="0.2">
      <c r="A204" s="41" t="s">
        <v>85</v>
      </c>
      <c r="B204" s="40" t="s">
        <v>381</v>
      </c>
      <c r="C204" s="41" t="s">
        <v>105</v>
      </c>
      <c r="D204" s="41" t="s">
        <v>81</v>
      </c>
      <c r="E204" s="41" t="s">
        <v>99</v>
      </c>
      <c r="F204" s="32">
        <v>1200</v>
      </c>
      <c r="G204" s="46">
        <v>69</v>
      </c>
      <c r="H204" s="34" t="str">
        <f t="shared" si="9"/>
        <v>Medium Upflow</v>
      </c>
      <c r="I204" s="42" t="str">
        <f t="shared" si="10"/>
        <v>Tier 1</v>
      </c>
      <c r="J204" s="43">
        <v>0.92100000000000004</v>
      </c>
      <c r="K204" s="44">
        <v>757</v>
      </c>
      <c r="L204" s="45">
        <f t="shared" si="11"/>
        <v>10.971014492753623</v>
      </c>
      <c r="M204" s="2" t="s">
        <v>65</v>
      </c>
      <c r="N204" s="40"/>
    </row>
    <row r="205" spans="1:14" x14ac:dyDescent="0.2">
      <c r="A205" s="41" t="s">
        <v>85</v>
      </c>
      <c r="B205" t="s">
        <v>381</v>
      </c>
      <c r="C205" s="41" t="s">
        <v>105</v>
      </c>
      <c r="D205" s="41" t="s">
        <v>80</v>
      </c>
      <c r="E205" s="41" t="s">
        <v>99</v>
      </c>
      <c r="F205" s="41"/>
      <c r="G205" s="46">
        <v>70</v>
      </c>
      <c r="H205" s="82" t="str">
        <f t="shared" si="9"/>
        <v>Medium Upflow</v>
      </c>
      <c r="I205" s="42" t="str">
        <f t="shared" si="10"/>
        <v>Tier 1</v>
      </c>
      <c r="J205" s="43">
        <v>0.92100000000000004</v>
      </c>
      <c r="K205" s="44">
        <v>889</v>
      </c>
      <c r="L205" s="45">
        <f t="shared" si="11"/>
        <v>12.7</v>
      </c>
      <c r="M205" s="2" t="s">
        <v>228</v>
      </c>
      <c r="N205" s="40"/>
    </row>
    <row r="206" spans="1:14" x14ac:dyDescent="0.2">
      <c r="A206" s="41" t="s">
        <v>85</v>
      </c>
      <c r="B206" s="40" t="s">
        <v>468</v>
      </c>
      <c r="C206" s="41" t="s">
        <v>105</v>
      </c>
      <c r="D206" s="41" t="s">
        <v>81</v>
      </c>
      <c r="E206" s="41" t="s">
        <v>99</v>
      </c>
      <c r="F206" s="32">
        <v>1200</v>
      </c>
      <c r="G206" s="46">
        <v>46</v>
      </c>
      <c r="H206" s="34" t="str">
        <f t="shared" si="9"/>
        <v>Small Upflow</v>
      </c>
      <c r="I206" s="42" t="str">
        <f t="shared" si="10"/>
        <v>Tier 1</v>
      </c>
      <c r="J206" s="43">
        <v>0.92100000000000004</v>
      </c>
      <c r="K206" s="44">
        <v>732</v>
      </c>
      <c r="L206" s="45">
        <f t="shared" si="11"/>
        <v>15.913043478260869</v>
      </c>
      <c r="M206" s="2" t="s">
        <v>65</v>
      </c>
      <c r="N206" s="40"/>
    </row>
    <row r="207" spans="1:14" x14ac:dyDescent="0.2">
      <c r="A207" s="41" t="s">
        <v>85</v>
      </c>
      <c r="B207" t="s">
        <v>377</v>
      </c>
      <c r="C207" s="41" t="s">
        <v>105</v>
      </c>
      <c r="D207" s="41" t="s">
        <v>80</v>
      </c>
      <c r="E207" s="41" t="s">
        <v>99</v>
      </c>
      <c r="F207" s="41"/>
      <c r="G207" s="46">
        <v>45</v>
      </c>
      <c r="H207" s="82" t="str">
        <f t="shared" si="9"/>
        <v>Small Upflow</v>
      </c>
      <c r="I207" s="42" t="str">
        <f t="shared" si="10"/>
        <v>Tier 1</v>
      </c>
      <c r="J207" s="43">
        <v>0.92100000000000004</v>
      </c>
      <c r="K207" s="44">
        <v>889</v>
      </c>
      <c r="L207" s="45">
        <f t="shared" si="11"/>
        <v>19.755555555555556</v>
      </c>
      <c r="M207" s="2" t="s">
        <v>228</v>
      </c>
      <c r="N207" s="40"/>
    </row>
    <row r="208" spans="1:14" x14ac:dyDescent="0.2">
      <c r="A208" s="41" t="s">
        <v>559</v>
      </c>
      <c r="B208" s="40" t="s">
        <v>573</v>
      </c>
      <c r="C208" s="41" t="s">
        <v>71</v>
      </c>
      <c r="D208" s="41" t="s">
        <v>81</v>
      </c>
      <c r="E208" s="41"/>
      <c r="F208" s="41"/>
      <c r="G208" s="46">
        <v>120</v>
      </c>
      <c r="H208" s="82" t="str">
        <f t="shared" si="9"/>
        <v>Large Downflow</v>
      </c>
      <c r="I208" s="42" t="str">
        <f t="shared" si="10"/>
        <v>Tier 1</v>
      </c>
      <c r="J208" s="43">
        <v>0.92100000000000004</v>
      </c>
      <c r="K208" s="44">
        <v>1114</v>
      </c>
      <c r="L208" s="45">
        <f t="shared" si="11"/>
        <v>9.2833333333333332</v>
      </c>
      <c r="M208" s="2" t="s">
        <v>561</v>
      </c>
      <c r="N208" s="40"/>
    </row>
    <row r="209" spans="1:14" x14ac:dyDescent="0.2">
      <c r="A209" s="41" t="s">
        <v>221</v>
      </c>
      <c r="B209" s="40" t="s">
        <v>477</v>
      </c>
      <c r="C209" s="41" t="s">
        <v>105</v>
      </c>
      <c r="D209" s="41" t="s">
        <v>81</v>
      </c>
      <c r="E209" s="41" t="s">
        <v>99</v>
      </c>
      <c r="F209" s="32"/>
      <c r="G209" s="46">
        <v>120</v>
      </c>
      <c r="H209" s="34" t="str">
        <f t="shared" si="9"/>
        <v>Large Upflow</v>
      </c>
      <c r="I209" s="42" t="str">
        <f t="shared" si="10"/>
        <v>Tier 1</v>
      </c>
      <c r="J209" s="43">
        <v>0.92100000000000004</v>
      </c>
      <c r="K209" s="44">
        <v>1399</v>
      </c>
      <c r="L209" s="45">
        <f t="shared" si="11"/>
        <v>11.658333333333333</v>
      </c>
      <c r="M209" s="2" t="s">
        <v>209</v>
      </c>
      <c r="N209" s="40"/>
    </row>
    <row r="210" spans="1:14" x14ac:dyDescent="0.2">
      <c r="A210" s="41" t="s">
        <v>221</v>
      </c>
      <c r="B210" t="s">
        <v>478</v>
      </c>
      <c r="C210" s="41" t="s">
        <v>105</v>
      </c>
      <c r="D210" s="41" t="s">
        <v>81</v>
      </c>
      <c r="E210" s="41" t="s">
        <v>99</v>
      </c>
      <c r="F210" s="32"/>
      <c r="G210" s="46">
        <v>108</v>
      </c>
      <c r="H210" s="34" t="str">
        <f t="shared" si="9"/>
        <v>Large Upflow</v>
      </c>
      <c r="I210" s="42" t="str">
        <f t="shared" si="10"/>
        <v>Tier 1</v>
      </c>
      <c r="J210" s="43">
        <v>0.92100000000000004</v>
      </c>
      <c r="K210" s="44">
        <v>1349</v>
      </c>
      <c r="L210" s="45">
        <f t="shared" si="11"/>
        <v>12.49074074074074</v>
      </c>
      <c r="M210" s="2" t="s">
        <v>209</v>
      </c>
      <c r="N210" s="40"/>
    </row>
    <row r="211" spans="1:14" x14ac:dyDescent="0.2">
      <c r="A211" s="41" t="s">
        <v>221</v>
      </c>
      <c r="B211" t="s">
        <v>486</v>
      </c>
      <c r="C211" s="41" t="s">
        <v>105</v>
      </c>
      <c r="D211" s="41" t="s">
        <v>81</v>
      </c>
      <c r="E211" s="41" t="s">
        <v>99</v>
      </c>
      <c r="F211" s="32"/>
      <c r="G211" s="46">
        <v>90</v>
      </c>
      <c r="H211" s="34" t="str">
        <f t="shared" si="9"/>
        <v>Medium Upflow</v>
      </c>
      <c r="I211" s="42" t="str">
        <f t="shared" si="10"/>
        <v>Tier 1</v>
      </c>
      <c r="J211" s="43">
        <v>0.92100000000000004</v>
      </c>
      <c r="K211" s="44">
        <v>1299</v>
      </c>
      <c r="L211" s="45">
        <f t="shared" si="11"/>
        <v>14.433333333333334</v>
      </c>
      <c r="M211" s="2" t="s">
        <v>209</v>
      </c>
      <c r="N211" s="40"/>
    </row>
    <row r="212" spans="1:14" x14ac:dyDescent="0.2">
      <c r="A212" s="41" t="s">
        <v>221</v>
      </c>
      <c r="B212" t="s">
        <v>482</v>
      </c>
      <c r="C212" s="41" t="s">
        <v>105</v>
      </c>
      <c r="D212" s="41" t="s">
        <v>81</v>
      </c>
      <c r="E212" s="41" t="s">
        <v>99</v>
      </c>
      <c r="F212" s="32"/>
      <c r="G212" s="46">
        <v>72</v>
      </c>
      <c r="H212" s="34" t="str">
        <f t="shared" si="9"/>
        <v>Medium Upflow</v>
      </c>
      <c r="I212" s="42" t="str">
        <f t="shared" si="10"/>
        <v>Tier 1</v>
      </c>
      <c r="J212" s="43">
        <v>0.92100000000000004</v>
      </c>
      <c r="K212" s="44">
        <v>1199</v>
      </c>
      <c r="L212" s="45">
        <f t="shared" si="11"/>
        <v>16.652777777777779</v>
      </c>
      <c r="M212" s="2" t="s">
        <v>209</v>
      </c>
      <c r="N212" s="40"/>
    </row>
    <row r="213" spans="1:14" x14ac:dyDescent="0.2">
      <c r="A213" s="41" t="s">
        <v>221</v>
      </c>
      <c r="B213" s="40" t="s">
        <v>481</v>
      </c>
      <c r="C213" s="41" t="s">
        <v>105</v>
      </c>
      <c r="D213" s="41" t="s">
        <v>81</v>
      </c>
      <c r="E213" s="41" t="s">
        <v>99</v>
      </c>
      <c r="F213" s="32"/>
      <c r="G213" s="46">
        <v>54</v>
      </c>
      <c r="H213" s="34" t="str">
        <f t="shared" si="9"/>
        <v>Medium Upflow</v>
      </c>
      <c r="I213" s="42" t="str">
        <f t="shared" si="10"/>
        <v>Tier 1</v>
      </c>
      <c r="J213" s="43">
        <v>0.92100000000000004</v>
      </c>
      <c r="K213" s="44">
        <v>1149</v>
      </c>
      <c r="L213" s="45">
        <f t="shared" si="11"/>
        <v>21.277777777777779</v>
      </c>
      <c r="M213" s="2" t="s">
        <v>209</v>
      </c>
      <c r="N213" s="40"/>
    </row>
    <row r="214" spans="1:14" x14ac:dyDescent="0.2">
      <c r="A214" s="41" t="s">
        <v>221</v>
      </c>
      <c r="B214" t="s">
        <v>480</v>
      </c>
      <c r="C214" s="41" t="s">
        <v>105</v>
      </c>
      <c r="D214" s="41" t="s">
        <v>81</v>
      </c>
      <c r="E214" s="41" t="s">
        <v>99</v>
      </c>
      <c r="F214" s="32"/>
      <c r="G214" s="46">
        <v>38</v>
      </c>
      <c r="H214" s="34" t="str">
        <f t="shared" si="9"/>
        <v>Small Upflow</v>
      </c>
      <c r="I214" s="42" t="str">
        <f t="shared" si="10"/>
        <v>Tier 1</v>
      </c>
      <c r="J214" s="43">
        <v>0.92100000000000004</v>
      </c>
      <c r="K214" s="44">
        <v>1099</v>
      </c>
      <c r="L214" s="45">
        <f t="shared" si="11"/>
        <v>28.921052631578949</v>
      </c>
      <c r="M214" s="2" t="s">
        <v>209</v>
      </c>
      <c r="N214" s="40"/>
    </row>
    <row r="215" spans="1:14" x14ac:dyDescent="0.2">
      <c r="A215" s="41" t="s">
        <v>563</v>
      </c>
      <c r="B215" t="s">
        <v>564</v>
      </c>
      <c r="C215" s="41" t="s">
        <v>71</v>
      </c>
      <c r="D215" s="41"/>
      <c r="E215" s="41" t="s">
        <v>99</v>
      </c>
      <c r="F215" s="41"/>
      <c r="G215" s="46">
        <v>75</v>
      </c>
      <c r="H215" s="82" t="str">
        <f t="shared" si="9"/>
        <v>Medium Downflow</v>
      </c>
      <c r="I215" s="42" t="str">
        <f t="shared" si="10"/>
        <v>Tier 1</v>
      </c>
      <c r="J215" s="43">
        <v>0.92</v>
      </c>
      <c r="K215" s="44">
        <v>1498</v>
      </c>
      <c r="L215" s="45">
        <f t="shared" si="11"/>
        <v>19.973333333333333</v>
      </c>
      <c r="M215" s="2" t="s">
        <v>565</v>
      </c>
      <c r="N215" s="40"/>
    </row>
    <row r="216" spans="1:14" x14ac:dyDescent="0.2">
      <c r="A216" s="41" t="s">
        <v>563</v>
      </c>
      <c r="B216" t="s">
        <v>569</v>
      </c>
      <c r="C216" s="41" t="s">
        <v>71</v>
      </c>
      <c r="D216" s="41"/>
      <c r="E216" s="41" t="s">
        <v>99</v>
      </c>
      <c r="F216" s="41"/>
      <c r="G216" s="46">
        <v>45</v>
      </c>
      <c r="H216" s="82" t="str">
        <f t="shared" si="9"/>
        <v>Small Downflow</v>
      </c>
      <c r="I216" s="42" t="str">
        <f t="shared" si="10"/>
        <v>Tier 1</v>
      </c>
      <c r="J216" s="43">
        <v>0.92</v>
      </c>
      <c r="K216" s="44">
        <v>1516</v>
      </c>
      <c r="L216" s="45">
        <f t="shared" si="11"/>
        <v>33.68888888888889</v>
      </c>
      <c r="M216" s="2" t="s">
        <v>565</v>
      </c>
      <c r="N216" s="40"/>
    </row>
    <row r="217" spans="1:14" x14ac:dyDescent="0.2">
      <c r="A217" s="41" t="s">
        <v>563</v>
      </c>
      <c r="B217" t="s">
        <v>567</v>
      </c>
      <c r="C217" s="41" t="s">
        <v>71</v>
      </c>
      <c r="D217" s="41"/>
      <c r="E217" s="41" t="s">
        <v>99</v>
      </c>
      <c r="F217" s="41"/>
      <c r="G217" s="46">
        <v>120</v>
      </c>
      <c r="H217" s="82" t="str">
        <f t="shared" si="9"/>
        <v>Large Downflow</v>
      </c>
      <c r="I217" s="42" t="str">
        <f t="shared" si="10"/>
        <v>Tier 1</v>
      </c>
      <c r="J217" s="43">
        <v>0.92</v>
      </c>
      <c r="K217" s="44">
        <v>1467</v>
      </c>
      <c r="L217" s="45">
        <f t="shared" si="11"/>
        <v>12.225</v>
      </c>
      <c r="M217" s="2" t="s">
        <v>565</v>
      </c>
      <c r="N217" s="40"/>
    </row>
    <row r="218" spans="1:14" x14ac:dyDescent="0.2">
      <c r="A218" s="41" t="s">
        <v>85</v>
      </c>
      <c r="B218" s="40" t="s">
        <v>373</v>
      </c>
      <c r="C218" s="41" t="s">
        <v>105</v>
      </c>
      <c r="D218" s="41" t="s">
        <v>81</v>
      </c>
      <c r="E218" s="41" t="s">
        <v>99</v>
      </c>
      <c r="F218" s="32"/>
      <c r="G218" s="46">
        <v>115</v>
      </c>
      <c r="H218" s="34" t="str">
        <f t="shared" si="9"/>
        <v>Large Upflow</v>
      </c>
      <c r="I218" s="42" t="str">
        <f t="shared" si="10"/>
        <v>Tier 1</v>
      </c>
      <c r="J218" s="43">
        <v>0.92</v>
      </c>
      <c r="K218" s="44">
        <v>1039</v>
      </c>
      <c r="L218" s="45">
        <f t="shared" si="11"/>
        <v>9.034782608695652</v>
      </c>
      <c r="M218" s="72" t="s">
        <v>210</v>
      </c>
      <c r="N218" s="40"/>
    </row>
    <row r="219" spans="1:14" x14ac:dyDescent="0.2">
      <c r="A219" s="41" t="s">
        <v>85</v>
      </c>
      <c r="B219" s="40" t="s">
        <v>385</v>
      </c>
      <c r="C219" s="41" t="s">
        <v>105</v>
      </c>
      <c r="D219" s="41" t="s">
        <v>81</v>
      </c>
      <c r="E219" s="41" t="s">
        <v>99</v>
      </c>
      <c r="F219" s="32"/>
      <c r="G219" s="46">
        <v>90</v>
      </c>
      <c r="H219" s="34" t="str">
        <f t="shared" si="9"/>
        <v>Medium Upflow</v>
      </c>
      <c r="I219" s="42" t="str">
        <f t="shared" si="10"/>
        <v>Tier 1</v>
      </c>
      <c r="J219" s="43">
        <v>0.92</v>
      </c>
      <c r="K219" s="44">
        <v>971</v>
      </c>
      <c r="L219" s="45">
        <f t="shared" si="11"/>
        <v>10.78888888888889</v>
      </c>
      <c r="M219" s="72" t="s">
        <v>210</v>
      </c>
      <c r="N219" s="40"/>
    </row>
    <row r="220" spans="1:14" x14ac:dyDescent="0.2">
      <c r="A220" s="41" t="s">
        <v>85</v>
      </c>
      <c r="B220" s="40" t="s">
        <v>386</v>
      </c>
      <c r="C220" s="41" t="s">
        <v>105</v>
      </c>
      <c r="D220" s="41" t="s">
        <v>81</v>
      </c>
      <c r="E220" s="41" t="s">
        <v>99</v>
      </c>
      <c r="F220" s="32"/>
      <c r="G220" s="46">
        <v>90</v>
      </c>
      <c r="H220" s="34" t="str">
        <f t="shared" si="9"/>
        <v>Medium Upflow</v>
      </c>
      <c r="I220" s="42" t="str">
        <f t="shared" si="10"/>
        <v>Tier 1</v>
      </c>
      <c r="J220" s="43">
        <v>0.92</v>
      </c>
      <c r="K220" s="44">
        <v>926</v>
      </c>
      <c r="L220" s="45">
        <f t="shared" si="11"/>
        <v>10.28888888888889</v>
      </c>
      <c r="M220" s="72" t="s">
        <v>210</v>
      </c>
      <c r="N220" s="40"/>
    </row>
    <row r="221" spans="1:14" x14ac:dyDescent="0.2">
      <c r="A221" s="41" t="s">
        <v>85</v>
      </c>
      <c r="B221" s="40" t="s">
        <v>380</v>
      </c>
      <c r="C221" s="41" t="s">
        <v>105</v>
      </c>
      <c r="D221" s="41" t="s">
        <v>81</v>
      </c>
      <c r="E221" s="41" t="s">
        <v>99</v>
      </c>
      <c r="F221" s="32"/>
      <c r="G221" s="46">
        <v>70</v>
      </c>
      <c r="H221" s="34" t="str">
        <f t="shared" si="9"/>
        <v>Medium Upflow</v>
      </c>
      <c r="I221" s="42" t="str">
        <f t="shared" si="10"/>
        <v>Tier 1</v>
      </c>
      <c r="J221" s="43">
        <v>0.92</v>
      </c>
      <c r="K221" s="44">
        <v>853</v>
      </c>
      <c r="L221" s="45">
        <f t="shared" si="11"/>
        <v>12.185714285714285</v>
      </c>
      <c r="M221" s="72" t="s">
        <v>210</v>
      </c>
      <c r="N221" s="40"/>
    </row>
    <row r="222" spans="1:14" x14ac:dyDescent="0.2">
      <c r="A222" s="41" t="s">
        <v>85</v>
      </c>
      <c r="B222" s="40" t="s">
        <v>381</v>
      </c>
      <c r="C222" s="41" t="s">
        <v>105</v>
      </c>
      <c r="D222" s="41" t="s">
        <v>81</v>
      </c>
      <c r="E222" s="41" t="s">
        <v>99</v>
      </c>
      <c r="F222" s="32"/>
      <c r="G222" s="46">
        <v>70</v>
      </c>
      <c r="H222" s="34" t="str">
        <f t="shared" si="9"/>
        <v>Medium Upflow</v>
      </c>
      <c r="I222" s="42" t="str">
        <f t="shared" si="10"/>
        <v>Tier 1</v>
      </c>
      <c r="J222" s="43">
        <v>0.92</v>
      </c>
      <c r="K222" s="44">
        <v>812</v>
      </c>
      <c r="L222" s="45">
        <f t="shared" si="11"/>
        <v>11.6</v>
      </c>
      <c r="M222" s="72" t="s">
        <v>210</v>
      </c>
      <c r="N222" s="40"/>
    </row>
    <row r="223" spans="1:14" x14ac:dyDescent="0.2">
      <c r="A223" s="41" t="s">
        <v>85</v>
      </c>
      <c r="B223" s="40" t="s">
        <v>377</v>
      </c>
      <c r="C223" s="41" t="s">
        <v>105</v>
      </c>
      <c r="D223" s="41" t="s">
        <v>81</v>
      </c>
      <c r="E223" s="41" t="s">
        <v>99</v>
      </c>
      <c r="F223" s="32"/>
      <c r="G223" s="46">
        <v>45</v>
      </c>
      <c r="H223" s="34" t="str">
        <f t="shared" si="9"/>
        <v>Small Upflow</v>
      </c>
      <c r="I223" s="42" t="str">
        <f t="shared" si="10"/>
        <v>Tier 1</v>
      </c>
      <c r="J223" s="43">
        <v>0.92</v>
      </c>
      <c r="K223" s="44">
        <v>800</v>
      </c>
      <c r="L223" s="45">
        <f t="shared" si="11"/>
        <v>17.777777777777779</v>
      </c>
      <c r="M223" s="72" t="s">
        <v>210</v>
      </c>
      <c r="N223" s="40"/>
    </row>
    <row r="224" spans="1:14" x14ac:dyDescent="0.2">
      <c r="A224" s="41" t="s">
        <v>85</v>
      </c>
      <c r="B224" s="74" t="s">
        <v>536</v>
      </c>
      <c r="C224" s="41" t="s">
        <v>105</v>
      </c>
      <c r="D224" s="41" t="s">
        <v>80</v>
      </c>
      <c r="E224" s="41" t="s">
        <v>99</v>
      </c>
      <c r="F224" s="41"/>
      <c r="G224" s="46">
        <v>45</v>
      </c>
      <c r="H224" s="82" t="str">
        <f t="shared" si="9"/>
        <v>Small Upflow</v>
      </c>
      <c r="I224" s="42" t="str">
        <f t="shared" si="10"/>
        <v>Tier 1</v>
      </c>
      <c r="J224" s="43">
        <v>0.92</v>
      </c>
      <c r="K224" s="44">
        <v>920</v>
      </c>
      <c r="L224" s="45">
        <f t="shared" si="11"/>
        <v>20.444444444444443</v>
      </c>
      <c r="M224" s="2" t="s">
        <v>228</v>
      </c>
      <c r="N224" s="40"/>
    </row>
    <row r="225" spans="1:14" x14ac:dyDescent="0.2">
      <c r="A225" s="41" t="s">
        <v>526</v>
      </c>
      <c r="B225" s="74" t="s">
        <v>527</v>
      </c>
      <c r="C225" s="41" t="s">
        <v>105</v>
      </c>
      <c r="D225" s="41" t="s">
        <v>81</v>
      </c>
      <c r="E225" s="41" t="s">
        <v>100</v>
      </c>
      <c r="F225" s="41"/>
      <c r="G225" s="46">
        <v>120</v>
      </c>
      <c r="H225" s="34" t="str">
        <f t="shared" si="9"/>
        <v>Large Upflow</v>
      </c>
      <c r="I225" s="42" t="str">
        <f t="shared" si="10"/>
        <v>Tier 1</v>
      </c>
      <c r="J225" s="43">
        <v>0.92</v>
      </c>
      <c r="K225" s="44">
        <v>1450</v>
      </c>
      <c r="L225" s="45">
        <f t="shared" si="11"/>
        <v>12.083333333333334</v>
      </c>
      <c r="M225" s="2" t="s">
        <v>228</v>
      </c>
      <c r="N225" s="40"/>
    </row>
    <row r="226" spans="1:14" x14ac:dyDescent="0.2">
      <c r="A226" s="41" t="s">
        <v>526</v>
      </c>
      <c r="B226" t="s">
        <v>528</v>
      </c>
      <c r="C226" s="41" t="s">
        <v>105</v>
      </c>
      <c r="D226" s="41" t="s">
        <v>81</v>
      </c>
      <c r="E226" s="41" t="s">
        <v>100</v>
      </c>
      <c r="F226" s="41"/>
      <c r="G226" s="46">
        <v>100</v>
      </c>
      <c r="H226" s="34" t="str">
        <f t="shared" si="9"/>
        <v>Large Upflow</v>
      </c>
      <c r="I226" s="42" t="str">
        <f t="shared" si="10"/>
        <v>Tier 1</v>
      </c>
      <c r="J226" s="43">
        <v>0.92</v>
      </c>
      <c r="K226" s="44">
        <v>1080</v>
      </c>
      <c r="L226" s="45">
        <f t="shared" si="11"/>
        <v>10.8</v>
      </c>
      <c r="M226" s="2" t="s">
        <v>228</v>
      </c>
      <c r="N226" s="40"/>
    </row>
    <row r="227" spans="1:14" x14ac:dyDescent="0.2">
      <c r="A227" s="41" t="s">
        <v>526</v>
      </c>
      <c r="B227" t="s">
        <v>529</v>
      </c>
      <c r="C227" s="41" t="s">
        <v>105</v>
      </c>
      <c r="D227" s="41" t="s">
        <v>81</v>
      </c>
      <c r="E227" s="41" t="s">
        <v>100</v>
      </c>
      <c r="F227" s="41"/>
      <c r="G227" s="46">
        <v>100</v>
      </c>
      <c r="H227" s="34" t="str">
        <f t="shared" si="9"/>
        <v>Large Upflow</v>
      </c>
      <c r="I227" s="42" t="str">
        <f t="shared" si="10"/>
        <v>Tier 1</v>
      </c>
      <c r="J227" s="43">
        <v>0.92</v>
      </c>
      <c r="K227" s="44">
        <v>1074</v>
      </c>
      <c r="L227" s="45">
        <f t="shared" si="11"/>
        <v>10.74</v>
      </c>
      <c r="M227" s="2" t="s">
        <v>228</v>
      </c>
      <c r="N227" s="40"/>
    </row>
    <row r="228" spans="1:14" x14ac:dyDescent="0.2">
      <c r="A228" s="41" t="s">
        <v>526</v>
      </c>
      <c r="B228" t="s">
        <v>530</v>
      </c>
      <c r="C228" s="41" t="s">
        <v>105</v>
      </c>
      <c r="D228" s="41" t="s">
        <v>81</v>
      </c>
      <c r="E228" s="41" t="s">
        <v>100</v>
      </c>
      <c r="F228" s="41"/>
      <c r="G228" s="46">
        <v>80</v>
      </c>
      <c r="H228" s="34" t="str">
        <f t="shared" si="9"/>
        <v>Medium Upflow</v>
      </c>
      <c r="I228" s="42" t="str">
        <f t="shared" si="10"/>
        <v>Tier 1</v>
      </c>
      <c r="J228" s="43">
        <v>0.92</v>
      </c>
      <c r="K228" s="44">
        <v>973</v>
      </c>
      <c r="L228" s="45">
        <f t="shared" si="11"/>
        <v>12.1625</v>
      </c>
      <c r="M228" s="2" t="s">
        <v>228</v>
      </c>
      <c r="N228" s="40"/>
    </row>
    <row r="229" spans="1:14" x14ac:dyDescent="0.2">
      <c r="A229" s="41" t="s">
        <v>144</v>
      </c>
      <c r="B229" t="s">
        <v>543</v>
      </c>
      <c r="C229" s="41" t="s">
        <v>71</v>
      </c>
      <c r="D229" s="41" t="s">
        <v>81</v>
      </c>
      <c r="E229" s="41"/>
      <c r="F229" s="41"/>
      <c r="G229" s="46">
        <v>105</v>
      </c>
      <c r="H229" s="82" t="str">
        <f t="shared" si="9"/>
        <v>Large Downflow</v>
      </c>
      <c r="I229" s="42" t="str">
        <f t="shared" si="10"/>
        <v>Tier 1</v>
      </c>
      <c r="J229" s="43">
        <v>0.92</v>
      </c>
      <c r="K229" s="44">
        <v>1175</v>
      </c>
      <c r="L229" s="45">
        <f t="shared" si="11"/>
        <v>11.19047619047619</v>
      </c>
      <c r="M229" s="2" t="s">
        <v>542</v>
      </c>
      <c r="N229" s="40"/>
    </row>
    <row r="230" spans="1:14" x14ac:dyDescent="0.2">
      <c r="A230" s="41" t="s">
        <v>144</v>
      </c>
      <c r="B230" t="s">
        <v>545</v>
      </c>
      <c r="C230" s="41" t="s">
        <v>71</v>
      </c>
      <c r="D230" s="41" t="s">
        <v>81</v>
      </c>
      <c r="E230" s="41"/>
      <c r="F230" s="41"/>
      <c r="G230" s="46">
        <v>75</v>
      </c>
      <c r="H230" s="82" t="str">
        <f t="shared" si="9"/>
        <v>Medium Downflow</v>
      </c>
      <c r="I230" s="42" t="str">
        <f t="shared" si="10"/>
        <v>Tier 1</v>
      </c>
      <c r="J230" s="43">
        <v>0.92</v>
      </c>
      <c r="K230" s="44">
        <v>898</v>
      </c>
      <c r="L230" s="45">
        <f t="shared" si="11"/>
        <v>11.973333333333333</v>
      </c>
      <c r="M230" s="2" t="s">
        <v>542</v>
      </c>
      <c r="N230" s="40"/>
    </row>
    <row r="231" spans="1:14" x14ac:dyDescent="0.2">
      <c r="A231" s="41" t="s">
        <v>144</v>
      </c>
      <c r="B231" t="s">
        <v>546</v>
      </c>
      <c r="C231" s="41" t="s">
        <v>71</v>
      </c>
      <c r="D231" s="41" t="s">
        <v>81</v>
      </c>
      <c r="E231" s="41"/>
      <c r="F231" s="41"/>
      <c r="G231" s="46">
        <v>45</v>
      </c>
      <c r="H231" s="82" t="str">
        <f t="shared" si="9"/>
        <v>Small Downflow</v>
      </c>
      <c r="I231" s="42" t="str">
        <f t="shared" si="10"/>
        <v>Tier 1</v>
      </c>
      <c r="J231" s="43">
        <v>0.92</v>
      </c>
      <c r="K231" s="44">
        <v>960</v>
      </c>
      <c r="L231" s="45">
        <f t="shared" si="11"/>
        <v>21.333333333333332</v>
      </c>
      <c r="M231" s="2" t="s">
        <v>542</v>
      </c>
      <c r="N231" s="40"/>
    </row>
    <row r="232" spans="1:14" x14ac:dyDescent="0.2">
      <c r="A232" s="41" t="s">
        <v>144</v>
      </c>
      <c r="B232" t="s">
        <v>541</v>
      </c>
      <c r="C232" s="41" t="s">
        <v>71</v>
      </c>
      <c r="D232" s="41" t="s">
        <v>81</v>
      </c>
      <c r="E232" s="41"/>
      <c r="F232" s="41"/>
      <c r="G232" s="46">
        <v>105</v>
      </c>
      <c r="H232" s="82" t="str">
        <f t="shared" si="9"/>
        <v>Large Downflow</v>
      </c>
      <c r="I232" s="42" t="str">
        <f t="shared" si="10"/>
        <v>Tier 1</v>
      </c>
      <c r="J232" s="43">
        <v>0.92</v>
      </c>
      <c r="K232" s="44">
        <v>1476</v>
      </c>
      <c r="L232" s="45">
        <f t="shared" si="11"/>
        <v>14.057142857142857</v>
      </c>
      <c r="M232" s="2" t="s">
        <v>542</v>
      </c>
      <c r="N232" s="40"/>
    </row>
    <row r="233" spans="1:14" x14ac:dyDescent="0.2">
      <c r="A233" s="41" t="s">
        <v>144</v>
      </c>
      <c r="B233" t="s">
        <v>551</v>
      </c>
      <c r="C233" s="41" t="s">
        <v>71</v>
      </c>
      <c r="D233" s="41" t="s">
        <v>81</v>
      </c>
      <c r="E233" s="41"/>
      <c r="F233" s="41"/>
      <c r="G233" s="46">
        <v>75</v>
      </c>
      <c r="H233" s="82" t="str">
        <f t="shared" si="9"/>
        <v>Medium Downflow</v>
      </c>
      <c r="I233" s="42" t="str">
        <f t="shared" si="10"/>
        <v>Tier 1</v>
      </c>
      <c r="J233" s="43">
        <v>0.92</v>
      </c>
      <c r="K233" s="44">
        <v>1287</v>
      </c>
      <c r="L233" s="45">
        <f t="shared" si="11"/>
        <v>17.16</v>
      </c>
      <c r="M233" s="2" t="s">
        <v>542</v>
      </c>
      <c r="N233" s="40"/>
    </row>
    <row r="234" spans="1:14" x14ac:dyDescent="0.2">
      <c r="A234" s="41" t="s">
        <v>144</v>
      </c>
      <c r="B234" t="s">
        <v>550</v>
      </c>
      <c r="C234" s="41" t="s">
        <v>71</v>
      </c>
      <c r="D234" s="41" t="s">
        <v>81</v>
      </c>
      <c r="E234" s="41"/>
      <c r="F234" s="41"/>
      <c r="G234" s="46">
        <v>45</v>
      </c>
      <c r="H234" s="82" t="str">
        <f t="shared" si="9"/>
        <v>Small Downflow</v>
      </c>
      <c r="I234" s="42" t="str">
        <f t="shared" si="10"/>
        <v>Tier 1</v>
      </c>
      <c r="J234" s="43">
        <v>0.92</v>
      </c>
      <c r="K234" s="44">
        <v>1178</v>
      </c>
      <c r="L234" s="45">
        <f t="shared" si="11"/>
        <v>26.177777777777777</v>
      </c>
      <c r="M234" s="2" t="s">
        <v>542</v>
      </c>
      <c r="N234" s="40"/>
    </row>
    <row r="235" spans="1:14" x14ac:dyDescent="0.2">
      <c r="A235" s="41" t="s">
        <v>144</v>
      </c>
      <c r="B235" t="s">
        <v>544</v>
      </c>
      <c r="C235" s="41" t="s">
        <v>105</v>
      </c>
      <c r="D235" s="41" t="s">
        <v>81</v>
      </c>
      <c r="E235" s="41"/>
      <c r="F235" s="41"/>
      <c r="G235" s="46">
        <v>75</v>
      </c>
      <c r="H235" s="82" t="str">
        <f t="shared" si="9"/>
        <v>Medium Upflow</v>
      </c>
      <c r="I235" s="42" t="str">
        <f t="shared" si="10"/>
        <v>Tier 1</v>
      </c>
      <c r="J235" s="43">
        <v>0.92</v>
      </c>
      <c r="K235" s="44">
        <v>1037</v>
      </c>
      <c r="L235" s="45">
        <f t="shared" si="11"/>
        <v>13.826666666666666</v>
      </c>
      <c r="M235" s="2" t="s">
        <v>542</v>
      </c>
      <c r="N235" s="40"/>
    </row>
    <row r="236" spans="1:14" x14ac:dyDescent="0.2">
      <c r="A236" s="41" t="s">
        <v>144</v>
      </c>
      <c r="B236" t="s">
        <v>547</v>
      </c>
      <c r="C236" s="41" t="s">
        <v>105</v>
      </c>
      <c r="D236" s="41" t="s">
        <v>81</v>
      </c>
      <c r="E236" s="41"/>
      <c r="F236" s="41"/>
      <c r="G236" s="46">
        <v>105</v>
      </c>
      <c r="H236" s="82" t="str">
        <f t="shared" si="9"/>
        <v>Large Upflow</v>
      </c>
      <c r="I236" s="42" t="str">
        <f t="shared" si="10"/>
        <v>Tier 1</v>
      </c>
      <c r="J236" s="43">
        <v>0.92</v>
      </c>
      <c r="K236" s="44">
        <v>1062</v>
      </c>
      <c r="L236" s="45">
        <f t="shared" si="11"/>
        <v>10.114285714285714</v>
      </c>
      <c r="M236" s="2" t="s">
        <v>542</v>
      </c>
      <c r="N236" s="40"/>
    </row>
    <row r="237" spans="1:14" x14ac:dyDescent="0.2">
      <c r="A237" s="41" t="s">
        <v>144</v>
      </c>
      <c r="B237" t="s">
        <v>548</v>
      </c>
      <c r="C237" s="41" t="s">
        <v>105</v>
      </c>
      <c r="D237" s="41" t="s">
        <v>81</v>
      </c>
      <c r="E237" s="41"/>
      <c r="F237" s="41"/>
      <c r="G237" s="46">
        <v>75</v>
      </c>
      <c r="H237" s="82" t="str">
        <f t="shared" si="9"/>
        <v>Medium Upflow</v>
      </c>
      <c r="I237" s="42" t="str">
        <f t="shared" si="10"/>
        <v>Tier 1</v>
      </c>
      <c r="J237" s="43">
        <v>0.92</v>
      </c>
      <c r="K237" s="44">
        <v>1276</v>
      </c>
      <c r="L237" s="45">
        <f t="shared" si="11"/>
        <v>17.013333333333332</v>
      </c>
      <c r="M237" s="2" t="s">
        <v>542</v>
      </c>
      <c r="N237" s="40"/>
    </row>
    <row r="238" spans="1:14" x14ac:dyDescent="0.2">
      <c r="A238" s="41" t="s">
        <v>144</v>
      </c>
      <c r="B238" t="s">
        <v>549</v>
      </c>
      <c r="C238" s="41" t="s">
        <v>105</v>
      </c>
      <c r="D238" s="41" t="s">
        <v>81</v>
      </c>
      <c r="E238" s="41"/>
      <c r="F238" s="41"/>
      <c r="G238" s="46">
        <v>105</v>
      </c>
      <c r="H238" s="82" t="str">
        <f t="shared" si="9"/>
        <v>Large Upflow</v>
      </c>
      <c r="I238" s="42" t="str">
        <f t="shared" si="10"/>
        <v>Tier 1</v>
      </c>
      <c r="J238" s="43">
        <v>0.92</v>
      </c>
      <c r="K238" s="44">
        <v>1379</v>
      </c>
      <c r="L238" s="45">
        <f t="shared" si="11"/>
        <v>13.133333333333333</v>
      </c>
      <c r="M238" s="2" t="s">
        <v>542</v>
      </c>
      <c r="N238" s="40"/>
    </row>
    <row r="239" spans="1:14" x14ac:dyDescent="0.2">
      <c r="A239" s="41" t="s">
        <v>559</v>
      </c>
      <c r="B239" s="40" t="s">
        <v>543</v>
      </c>
      <c r="C239" s="41" t="s">
        <v>71</v>
      </c>
      <c r="D239" s="41" t="s">
        <v>81</v>
      </c>
      <c r="E239" s="41"/>
      <c r="F239" s="41"/>
      <c r="G239" s="46">
        <v>105</v>
      </c>
      <c r="H239" s="82" t="str">
        <f t="shared" si="9"/>
        <v>Large Downflow</v>
      </c>
      <c r="I239" s="42" t="str">
        <f t="shared" si="10"/>
        <v>Tier 1</v>
      </c>
      <c r="J239" s="43">
        <v>0.92</v>
      </c>
      <c r="K239" s="44">
        <v>951</v>
      </c>
      <c r="L239" s="45">
        <f t="shared" si="11"/>
        <v>9.0571428571428569</v>
      </c>
      <c r="M239" s="2" t="s">
        <v>561</v>
      </c>
      <c r="N239" s="40"/>
    </row>
    <row r="240" spans="1:14" x14ac:dyDescent="0.2">
      <c r="A240" s="41" t="s">
        <v>559</v>
      </c>
      <c r="B240" s="40" t="s">
        <v>545</v>
      </c>
      <c r="C240" s="41" t="s">
        <v>71</v>
      </c>
      <c r="D240" s="41" t="s">
        <v>81</v>
      </c>
      <c r="E240" s="41"/>
      <c r="F240" s="41"/>
      <c r="G240" s="46">
        <v>75</v>
      </c>
      <c r="H240" s="82" t="str">
        <f t="shared" si="9"/>
        <v>Medium Downflow</v>
      </c>
      <c r="I240" s="42" t="str">
        <f t="shared" si="10"/>
        <v>Tier 1</v>
      </c>
      <c r="J240" s="43">
        <v>0.92</v>
      </c>
      <c r="K240" s="44">
        <v>820</v>
      </c>
      <c r="L240" s="45">
        <f t="shared" si="11"/>
        <v>10.933333333333334</v>
      </c>
      <c r="M240" s="2" t="s">
        <v>561</v>
      </c>
      <c r="N240" s="40"/>
    </row>
    <row r="241" spans="1:14" x14ac:dyDescent="0.2">
      <c r="A241" s="41" t="s">
        <v>559</v>
      </c>
      <c r="B241" s="40" t="s">
        <v>546</v>
      </c>
      <c r="C241" s="41" t="s">
        <v>71</v>
      </c>
      <c r="D241" s="41" t="s">
        <v>81</v>
      </c>
      <c r="E241" s="41"/>
      <c r="F241" s="41"/>
      <c r="G241" s="46">
        <v>45</v>
      </c>
      <c r="H241" s="82" t="str">
        <f t="shared" si="9"/>
        <v>Small Downflow</v>
      </c>
      <c r="I241" s="42" t="str">
        <f t="shared" si="10"/>
        <v>Tier 1</v>
      </c>
      <c r="J241" s="43">
        <v>0.92</v>
      </c>
      <c r="K241" s="44">
        <v>795</v>
      </c>
      <c r="L241" s="45">
        <f t="shared" si="11"/>
        <v>17.666666666666668</v>
      </c>
      <c r="M241" s="2" t="s">
        <v>561</v>
      </c>
      <c r="N241" s="40"/>
    </row>
    <row r="242" spans="1:14" x14ac:dyDescent="0.2">
      <c r="A242" s="41" t="s">
        <v>559</v>
      </c>
      <c r="B242" s="40" t="s">
        <v>544</v>
      </c>
      <c r="C242" s="41" t="s">
        <v>105</v>
      </c>
      <c r="D242" s="41" t="s">
        <v>81</v>
      </c>
      <c r="E242" s="41"/>
      <c r="F242" s="41"/>
      <c r="G242" s="46">
        <v>75</v>
      </c>
      <c r="H242" s="82" t="str">
        <f t="shared" si="9"/>
        <v>Medium Upflow</v>
      </c>
      <c r="I242" s="42" t="str">
        <f t="shared" si="10"/>
        <v>Tier 1</v>
      </c>
      <c r="J242" s="43">
        <v>0.92</v>
      </c>
      <c r="K242" s="44">
        <v>913</v>
      </c>
      <c r="L242" s="45">
        <f t="shared" si="11"/>
        <v>12.173333333333334</v>
      </c>
      <c r="M242" s="2" t="s">
        <v>561</v>
      </c>
      <c r="N242" s="40"/>
    </row>
    <row r="243" spans="1:14" x14ac:dyDescent="0.2">
      <c r="A243" s="41" t="s">
        <v>559</v>
      </c>
      <c r="B243" s="40" t="s">
        <v>547</v>
      </c>
      <c r="C243" s="41" t="s">
        <v>105</v>
      </c>
      <c r="D243" s="41" t="s">
        <v>81</v>
      </c>
      <c r="E243" s="41"/>
      <c r="F243" s="41"/>
      <c r="G243" s="46">
        <v>105</v>
      </c>
      <c r="H243" s="82" t="str">
        <f t="shared" si="9"/>
        <v>Large Upflow</v>
      </c>
      <c r="I243" s="42" t="str">
        <f t="shared" si="10"/>
        <v>Tier 1</v>
      </c>
      <c r="J243" s="43">
        <v>0.92</v>
      </c>
      <c r="K243" s="44">
        <v>984</v>
      </c>
      <c r="L243" s="45">
        <f t="shared" si="11"/>
        <v>9.3714285714285719</v>
      </c>
      <c r="M243" s="2" t="s">
        <v>561</v>
      </c>
      <c r="N243" s="40"/>
    </row>
    <row r="244" spans="1:14" x14ac:dyDescent="0.2">
      <c r="A244" s="41" t="s">
        <v>559</v>
      </c>
      <c r="B244" s="40" t="s">
        <v>560</v>
      </c>
      <c r="C244" s="41" t="s">
        <v>105</v>
      </c>
      <c r="D244" s="41" t="s">
        <v>80</v>
      </c>
      <c r="E244" s="41"/>
      <c r="F244" s="41"/>
      <c r="G244" s="46">
        <v>125</v>
      </c>
      <c r="H244" s="82" t="str">
        <f t="shared" si="9"/>
        <v>Large Upflow</v>
      </c>
      <c r="I244" s="42" t="str">
        <f t="shared" si="10"/>
        <v>Tier 1</v>
      </c>
      <c r="J244" s="43">
        <v>0.92</v>
      </c>
      <c r="K244" s="44">
        <v>1476</v>
      </c>
      <c r="L244" s="45">
        <f t="shared" si="11"/>
        <v>11.808</v>
      </c>
      <c r="M244" s="2" t="s">
        <v>561</v>
      </c>
      <c r="N244" s="40"/>
    </row>
    <row r="245" spans="1:14" x14ac:dyDescent="0.2">
      <c r="A245" s="41" t="s">
        <v>559</v>
      </c>
      <c r="B245" s="40" t="s">
        <v>572</v>
      </c>
      <c r="C245" s="41" t="s">
        <v>105</v>
      </c>
      <c r="D245" s="41" t="s">
        <v>80</v>
      </c>
      <c r="E245" s="41"/>
      <c r="F245" s="41"/>
      <c r="G245" s="46">
        <v>100</v>
      </c>
      <c r="H245" s="82" t="str">
        <f t="shared" si="9"/>
        <v>Large Upflow</v>
      </c>
      <c r="I245" s="42" t="str">
        <f t="shared" si="10"/>
        <v>Tier 1</v>
      </c>
      <c r="J245" s="43">
        <v>0.92</v>
      </c>
      <c r="K245" s="44">
        <v>1272</v>
      </c>
      <c r="L245" s="45">
        <f t="shared" si="11"/>
        <v>12.72</v>
      </c>
      <c r="M245" s="2" t="s">
        <v>561</v>
      </c>
      <c r="N245" s="40"/>
    </row>
    <row r="246" spans="1:14" x14ac:dyDescent="0.2">
      <c r="A246" s="41" t="s">
        <v>526</v>
      </c>
      <c r="B246" t="s">
        <v>527</v>
      </c>
      <c r="C246" s="41" t="s">
        <v>105</v>
      </c>
      <c r="D246" s="41" t="s">
        <v>81</v>
      </c>
      <c r="E246" s="41" t="s">
        <v>100</v>
      </c>
      <c r="F246" s="41"/>
      <c r="G246" s="46">
        <v>120</v>
      </c>
      <c r="H246" s="82" t="str">
        <f t="shared" si="9"/>
        <v>Large Upflow</v>
      </c>
      <c r="I246" s="42" t="str">
        <f t="shared" si="10"/>
        <v>Tier 1</v>
      </c>
      <c r="J246" s="43">
        <v>0.92</v>
      </c>
      <c r="K246" s="44">
        <v>1450</v>
      </c>
      <c r="L246" s="45">
        <f t="shared" si="11"/>
        <v>12.083333333333334</v>
      </c>
      <c r="M246" s="2" t="s">
        <v>228</v>
      </c>
      <c r="N246" s="40"/>
    </row>
    <row r="247" spans="1:14" x14ac:dyDescent="0.2">
      <c r="A247" s="41" t="s">
        <v>526</v>
      </c>
      <c r="B247" t="s">
        <v>528</v>
      </c>
      <c r="C247" s="41" t="s">
        <v>105</v>
      </c>
      <c r="D247" s="41" t="s">
        <v>81</v>
      </c>
      <c r="E247" s="41" t="s">
        <v>100</v>
      </c>
      <c r="F247" s="41"/>
      <c r="G247" s="46">
        <v>100</v>
      </c>
      <c r="H247" s="82" t="str">
        <f t="shared" si="9"/>
        <v>Large Upflow</v>
      </c>
      <c r="I247" s="42" t="str">
        <f t="shared" si="10"/>
        <v>Tier 1</v>
      </c>
      <c r="J247" s="43">
        <v>0.92</v>
      </c>
      <c r="K247" s="44">
        <v>1080</v>
      </c>
      <c r="L247" s="45">
        <f t="shared" si="11"/>
        <v>10.8</v>
      </c>
      <c r="M247" s="2" t="s">
        <v>228</v>
      </c>
      <c r="N247" s="40"/>
    </row>
    <row r="248" spans="1:14" x14ac:dyDescent="0.2">
      <c r="A248" s="41" t="s">
        <v>144</v>
      </c>
      <c r="B248" s="40" t="s">
        <v>392</v>
      </c>
      <c r="C248" s="41" t="s">
        <v>105</v>
      </c>
      <c r="D248" s="41" t="s">
        <v>102</v>
      </c>
      <c r="E248" s="41" t="s">
        <v>100</v>
      </c>
      <c r="F248" s="32"/>
      <c r="G248" s="46">
        <v>105</v>
      </c>
      <c r="H248" s="34" t="str">
        <f t="shared" si="9"/>
        <v>Large Upflow</v>
      </c>
      <c r="I248" s="42" t="str">
        <f t="shared" si="10"/>
        <v>Baseline</v>
      </c>
      <c r="J248" s="43">
        <v>0.9</v>
      </c>
      <c r="K248" s="44">
        <v>2173</v>
      </c>
      <c r="L248" s="45">
        <f t="shared" si="11"/>
        <v>20.695238095238096</v>
      </c>
      <c r="M248" s="72" t="s">
        <v>210</v>
      </c>
      <c r="N248" s="40"/>
    </row>
    <row r="249" spans="1:14" x14ac:dyDescent="0.2">
      <c r="A249" s="41" t="s">
        <v>144</v>
      </c>
      <c r="B249" s="40" t="s">
        <v>399</v>
      </c>
      <c r="C249" s="41" t="s">
        <v>105</v>
      </c>
      <c r="D249" s="41" t="s">
        <v>102</v>
      </c>
      <c r="E249" s="41" t="s">
        <v>100</v>
      </c>
      <c r="F249" s="32"/>
      <c r="G249" s="46">
        <v>90</v>
      </c>
      <c r="H249" s="34" t="str">
        <f t="shared" si="9"/>
        <v>Medium Upflow</v>
      </c>
      <c r="I249" s="42" t="str">
        <f t="shared" si="10"/>
        <v>Baseline</v>
      </c>
      <c r="J249" s="43">
        <v>0.9</v>
      </c>
      <c r="K249" s="44">
        <v>2196</v>
      </c>
      <c r="L249" s="45">
        <f t="shared" si="11"/>
        <v>24.4</v>
      </c>
      <c r="M249" s="72" t="s">
        <v>210</v>
      </c>
      <c r="N249" s="40"/>
    </row>
    <row r="250" spans="1:14" x14ac:dyDescent="0.2">
      <c r="A250" s="41" t="s">
        <v>144</v>
      </c>
      <c r="B250" s="40" t="s">
        <v>398</v>
      </c>
      <c r="C250" s="41" t="s">
        <v>105</v>
      </c>
      <c r="D250" s="41" t="s">
        <v>102</v>
      </c>
      <c r="E250" s="41" t="s">
        <v>100</v>
      </c>
      <c r="F250" s="32"/>
      <c r="G250" s="46">
        <v>75</v>
      </c>
      <c r="H250" s="34" t="str">
        <f t="shared" si="9"/>
        <v>Medium Upflow</v>
      </c>
      <c r="I250" s="42" t="str">
        <f t="shared" si="10"/>
        <v>Baseline</v>
      </c>
      <c r="J250" s="43">
        <v>0.9</v>
      </c>
      <c r="K250" s="44">
        <v>2118</v>
      </c>
      <c r="L250" s="45">
        <f t="shared" si="11"/>
        <v>28.24</v>
      </c>
      <c r="M250" s="72" t="s">
        <v>210</v>
      </c>
      <c r="N250" s="40"/>
    </row>
    <row r="251" spans="1:14" x14ac:dyDescent="0.2">
      <c r="A251" s="41" t="s">
        <v>144</v>
      </c>
      <c r="B251" s="40" t="s">
        <v>395</v>
      </c>
      <c r="C251" s="41" t="s">
        <v>105</v>
      </c>
      <c r="D251" s="41" t="s">
        <v>102</v>
      </c>
      <c r="E251" s="41" t="s">
        <v>100</v>
      </c>
      <c r="F251" s="32"/>
      <c r="G251" s="46">
        <v>60</v>
      </c>
      <c r="H251" s="34" t="str">
        <f t="shared" si="9"/>
        <v>Medium Upflow</v>
      </c>
      <c r="I251" s="42" t="str">
        <f t="shared" si="10"/>
        <v>Baseline</v>
      </c>
      <c r="J251" s="43">
        <v>0.9</v>
      </c>
      <c r="K251" s="44">
        <v>2054</v>
      </c>
      <c r="L251" s="45">
        <f t="shared" si="11"/>
        <v>34.233333333333334</v>
      </c>
      <c r="M251" s="72" t="s">
        <v>210</v>
      </c>
      <c r="N251" s="40"/>
    </row>
    <row r="252" spans="1:14" x14ac:dyDescent="0.2">
      <c r="A252" s="41" t="s">
        <v>66</v>
      </c>
      <c r="B252" s="40" t="s">
        <v>431</v>
      </c>
      <c r="C252" s="41" t="s">
        <v>105</v>
      </c>
      <c r="D252" s="41" t="s">
        <v>80</v>
      </c>
      <c r="E252" s="41" t="s">
        <v>100</v>
      </c>
      <c r="F252" s="32">
        <v>2000</v>
      </c>
      <c r="G252" s="46">
        <v>110</v>
      </c>
      <c r="H252" s="34" t="str">
        <f t="shared" si="9"/>
        <v>Large Upflow</v>
      </c>
      <c r="I252" s="42" t="str">
        <f t="shared" si="10"/>
        <v>Baseline</v>
      </c>
      <c r="J252" s="43">
        <v>0.8</v>
      </c>
      <c r="K252" s="44">
        <v>1169</v>
      </c>
      <c r="L252" s="45">
        <f t="shared" si="11"/>
        <v>10.627272727272727</v>
      </c>
      <c r="M252" s="2" t="s">
        <v>65</v>
      </c>
      <c r="N252" s="40"/>
    </row>
    <row r="253" spans="1:14" x14ac:dyDescent="0.2">
      <c r="A253" s="41" t="s">
        <v>66</v>
      </c>
      <c r="B253" s="40" t="s">
        <v>430</v>
      </c>
      <c r="C253" s="41" t="s">
        <v>105</v>
      </c>
      <c r="D253" s="41" t="s">
        <v>80</v>
      </c>
      <c r="E253" s="41" t="s">
        <v>100</v>
      </c>
      <c r="F253" s="32">
        <v>1600</v>
      </c>
      <c r="G253" s="46">
        <v>88</v>
      </c>
      <c r="H253" s="34" t="str">
        <f t="shared" si="9"/>
        <v>Medium Upflow</v>
      </c>
      <c r="I253" s="42" t="str">
        <f t="shared" si="10"/>
        <v>Baseline</v>
      </c>
      <c r="J253" s="43">
        <v>0.8</v>
      </c>
      <c r="K253" s="44">
        <v>1094</v>
      </c>
      <c r="L253" s="45">
        <f t="shared" si="11"/>
        <v>12.431818181818182</v>
      </c>
      <c r="M253" s="2" t="s">
        <v>65</v>
      </c>
      <c r="N253" s="40"/>
    </row>
    <row r="254" spans="1:14" x14ac:dyDescent="0.2">
      <c r="A254" s="41" t="s">
        <v>66</v>
      </c>
      <c r="B254" s="40" t="s">
        <v>429</v>
      </c>
      <c r="C254" s="41" t="s">
        <v>105</v>
      </c>
      <c r="D254" s="41" t="s">
        <v>80</v>
      </c>
      <c r="E254" s="41" t="s">
        <v>100</v>
      </c>
      <c r="F254" s="32">
        <v>1200</v>
      </c>
      <c r="G254" s="46">
        <v>66</v>
      </c>
      <c r="H254" s="34" t="str">
        <f t="shared" si="9"/>
        <v>Medium Upflow</v>
      </c>
      <c r="I254" s="42" t="str">
        <f t="shared" si="10"/>
        <v>Baseline</v>
      </c>
      <c r="J254" s="43">
        <v>0.8</v>
      </c>
      <c r="K254" s="44">
        <v>1031</v>
      </c>
      <c r="L254" s="45">
        <f t="shared" si="11"/>
        <v>15.621212121212121</v>
      </c>
      <c r="M254" s="2" t="s">
        <v>65</v>
      </c>
      <c r="N254" s="40"/>
    </row>
    <row r="255" spans="1:14" x14ac:dyDescent="0.2">
      <c r="A255" s="41" t="s">
        <v>66</v>
      </c>
      <c r="B255" s="40" t="s">
        <v>408</v>
      </c>
      <c r="C255" s="41" t="s">
        <v>105</v>
      </c>
      <c r="D255" s="41" t="s">
        <v>81</v>
      </c>
      <c r="E255" s="41" t="s">
        <v>99</v>
      </c>
      <c r="F255" s="32">
        <v>2000</v>
      </c>
      <c r="G255" s="46">
        <v>132</v>
      </c>
      <c r="H255" s="34" t="str">
        <f t="shared" si="9"/>
        <v>Large Upflow</v>
      </c>
      <c r="I255" s="42" t="str">
        <f t="shared" si="10"/>
        <v>Baseline</v>
      </c>
      <c r="J255" s="43">
        <v>0.8</v>
      </c>
      <c r="K255" s="44">
        <v>798</v>
      </c>
      <c r="L255" s="45">
        <f t="shared" si="11"/>
        <v>6.0454545454545459</v>
      </c>
      <c r="M255" s="2" t="s">
        <v>65</v>
      </c>
      <c r="N255" s="40"/>
    </row>
    <row r="256" spans="1:14" x14ac:dyDescent="0.2">
      <c r="A256" s="41" t="s">
        <v>66</v>
      </c>
      <c r="B256" s="40" t="s">
        <v>428</v>
      </c>
      <c r="C256" s="41" t="s">
        <v>105</v>
      </c>
      <c r="D256" s="41" t="s">
        <v>81</v>
      </c>
      <c r="E256" s="41" t="s">
        <v>98</v>
      </c>
      <c r="F256" s="32">
        <v>2000</v>
      </c>
      <c r="G256" s="46">
        <v>132</v>
      </c>
      <c r="H256" s="34" t="str">
        <f t="shared" si="9"/>
        <v>Large Upflow</v>
      </c>
      <c r="I256" s="42" t="str">
        <f t="shared" si="10"/>
        <v>Baseline</v>
      </c>
      <c r="J256" s="43">
        <v>0.8</v>
      </c>
      <c r="K256" s="44">
        <v>1285</v>
      </c>
      <c r="L256" s="45">
        <f t="shared" si="11"/>
        <v>9.7348484848484844</v>
      </c>
      <c r="M256" s="2" t="s">
        <v>65</v>
      </c>
      <c r="N256" s="40"/>
    </row>
    <row r="257" spans="1:14" x14ac:dyDescent="0.2">
      <c r="A257" s="41" t="s">
        <v>66</v>
      </c>
      <c r="B257" s="40" t="s">
        <v>407</v>
      </c>
      <c r="C257" s="41" t="s">
        <v>105</v>
      </c>
      <c r="D257" s="41" t="s">
        <v>81</v>
      </c>
      <c r="E257" s="41" t="s">
        <v>99</v>
      </c>
      <c r="F257" s="32">
        <v>2000</v>
      </c>
      <c r="G257" s="46">
        <v>110</v>
      </c>
      <c r="H257" s="34" t="str">
        <f t="shared" si="9"/>
        <v>Large Upflow</v>
      </c>
      <c r="I257" s="42" t="str">
        <f t="shared" si="10"/>
        <v>Baseline</v>
      </c>
      <c r="J257" s="43">
        <v>0.8</v>
      </c>
      <c r="K257" s="44">
        <v>712</v>
      </c>
      <c r="L257" s="45">
        <f t="shared" si="11"/>
        <v>6.4727272727272727</v>
      </c>
      <c r="M257" s="2" t="s">
        <v>65</v>
      </c>
      <c r="N257" s="40"/>
    </row>
    <row r="258" spans="1:14" x14ac:dyDescent="0.2">
      <c r="A258" s="41" t="s">
        <v>66</v>
      </c>
      <c r="B258" s="40" t="s">
        <v>406</v>
      </c>
      <c r="C258" s="41" t="s">
        <v>105</v>
      </c>
      <c r="D258" s="41" t="s">
        <v>81</v>
      </c>
      <c r="E258" s="41" t="s">
        <v>99</v>
      </c>
      <c r="F258" s="32">
        <v>2000</v>
      </c>
      <c r="G258" s="46">
        <v>110</v>
      </c>
      <c r="H258" s="34" t="str">
        <f t="shared" ref="H258:H321" si="12">IF(G258&lt;50,CONCATENATE("Small ",C258),IF(AND(G258&gt;=50,G258&lt;100),CONCATENATE("Medium ",C258),CONCATENATE("Large ",C258)))</f>
        <v>Large Upflow</v>
      </c>
      <c r="I258" s="42" t="str">
        <f t="shared" ref="I258:I321" si="13">IF(J258&lt;0.92,"Baseline",IF(AND(J258&lt;0.95,J258&gt;=0.92),"Tier 1",IF(J258&gt;=0.97,"Tier 3","Tier 2")))</f>
        <v>Baseline</v>
      </c>
      <c r="J258" s="43">
        <v>0.8</v>
      </c>
      <c r="K258" s="44">
        <v>702</v>
      </c>
      <c r="L258" s="45">
        <f t="shared" ref="L258:L321" si="14">K258/G258</f>
        <v>6.3818181818181818</v>
      </c>
      <c r="M258" s="2" t="s">
        <v>65</v>
      </c>
      <c r="N258" s="40"/>
    </row>
    <row r="259" spans="1:14" x14ac:dyDescent="0.2">
      <c r="A259" s="41" t="s">
        <v>66</v>
      </c>
      <c r="B259" s="40" t="s">
        <v>405</v>
      </c>
      <c r="C259" s="41" t="s">
        <v>105</v>
      </c>
      <c r="D259" s="41" t="s">
        <v>81</v>
      </c>
      <c r="E259" s="41" t="s">
        <v>99</v>
      </c>
      <c r="F259" s="32">
        <v>2000</v>
      </c>
      <c r="G259" s="46">
        <v>110</v>
      </c>
      <c r="H259" s="34" t="str">
        <f t="shared" si="12"/>
        <v>Large Upflow</v>
      </c>
      <c r="I259" s="42" t="str">
        <f t="shared" si="13"/>
        <v>Baseline</v>
      </c>
      <c r="J259" s="43">
        <v>0.8</v>
      </c>
      <c r="K259" s="44">
        <v>692</v>
      </c>
      <c r="L259" s="45">
        <f t="shared" si="14"/>
        <v>6.290909090909091</v>
      </c>
      <c r="M259" s="2" t="s">
        <v>65</v>
      </c>
      <c r="N259" s="40"/>
    </row>
    <row r="260" spans="1:14" x14ac:dyDescent="0.2">
      <c r="A260" s="41" t="s">
        <v>66</v>
      </c>
      <c r="B260" s="40" t="s">
        <v>427</v>
      </c>
      <c r="C260" s="41" t="s">
        <v>105</v>
      </c>
      <c r="D260" s="41" t="s">
        <v>81</v>
      </c>
      <c r="E260" s="41" t="s">
        <v>98</v>
      </c>
      <c r="F260" s="32">
        <v>2000</v>
      </c>
      <c r="G260" s="46">
        <v>110</v>
      </c>
      <c r="H260" s="34" t="str">
        <f t="shared" si="12"/>
        <v>Large Upflow</v>
      </c>
      <c r="I260" s="42" t="str">
        <f t="shared" si="13"/>
        <v>Baseline</v>
      </c>
      <c r="J260" s="43">
        <v>0.8</v>
      </c>
      <c r="K260" s="44">
        <v>1204</v>
      </c>
      <c r="L260" s="45">
        <f t="shared" si="14"/>
        <v>10.945454545454545</v>
      </c>
      <c r="M260" s="2" t="s">
        <v>65</v>
      </c>
      <c r="N260" s="40"/>
    </row>
    <row r="261" spans="1:14" x14ac:dyDescent="0.2">
      <c r="A261" s="41" t="s">
        <v>66</v>
      </c>
      <c r="B261" s="40" t="s">
        <v>426</v>
      </c>
      <c r="C261" s="41" t="s">
        <v>105</v>
      </c>
      <c r="D261" s="41" t="s">
        <v>81</v>
      </c>
      <c r="E261" s="41" t="s">
        <v>98</v>
      </c>
      <c r="F261" s="32">
        <v>2000</v>
      </c>
      <c r="G261" s="46">
        <v>88</v>
      </c>
      <c r="H261" s="34" t="str">
        <f t="shared" si="12"/>
        <v>Medium Upflow</v>
      </c>
      <c r="I261" s="42" t="str">
        <f t="shared" si="13"/>
        <v>Baseline</v>
      </c>
      <c r="J261" s="43">
        <v>0.8</v>
      </c>
      <c r="K261" s="44">
        <v>1152</v>
      </c>
      <c r="L261" s="45">
        <f t="shared" si="14"/>
        <v>13.090909090909092</v>
      </c>
      <c r="M261" s="2" t="s">
        <v>65</v>
      </c>
      <c r="N261" s="40"/>
    </row>
    <row r="262" spans="1:14" x14ac:dyDescent="0.2">
      <c r="A262" s="41" t="s">
        <v>66</v>
      </c>
      <c r="B262" s="40" t="s">
        <v>404</v>
      </c>
      <c r="C262" s="41" t="s">
        <v>105</v>
      </c>
      <c r="D262" s="41" t="s">
        <v>81</v>
      </c>
      <c r="E262" s="41" t="s">
        <v>99</v>
      </c>
      <c r="F262" s="32">
        <v>1600</v>
      </c>
      <c r="G262" s="46">
        <v>88</v>
      </c>
      <c r="H262" s="34" t="str">
        <f t="shared" si="12"/>
        <v>Medium Upflow</v>
      </c>
      <c r="I262" s="42" t="str">
        <f t="shared" si="13"/>
        <v>Baseline</v>
      </c>
      <c r="J262" s="43">
        <v>0.8</v>
      </c>
      <c r="K262" s="44">
        <v>659</v>
      </c>
      <c r="L262" s="45">
        <f t="shared" si="14"/>
        <v>7.4886363636363633</v>
      </c>
      <c r="M262" s="2" t="s">
        <v>65</v>
      </c>
      <c r="N262" s="40"/>
    </row>
    <row r="263" spans="1:14" x14ac:dyDescent="0.2">
      <c r="A263" s="41" t="s">
        <v>66</v>
      </c>
      <c r="B263" s="40" t="s">
        <v>403</v>
      </c>
      <c r="C263" s="41" t="s">
        <v>105</v>
      </c>
      <c r="D263" s="41" t="s">
        <v>81</v>
      </c>
      <c r="E263" s="41" t="s">
        <v>99</v>
      </c>
      <c r="F263" s="32">
        <v>1200</v>
      </c>
      <c r="G263" s="46">
        <v>88</v>
      </c>
      <c r="H263" s="34" t="str">
        <f t="shared" si="12"/>
        <v>Medium Upflow</v>
      </c>
      <c r="I263" s="42" t="str">
        <f t="shared" si="13"/>
        <v>Baseline</v>
      </c>
      <c r="J263" s="43">
        <v>0.8</v>
      </c>
      <c r="K263" s="44">
        <v>652</v>
      </c>
      <c r="L263" s="45">
        <f t="shared" si="14"/>
        <v>7.4090909090909092</v>
      </c>
      <c r="M263" s="2" t="s">
        <v>65</v>
      </c>
      <c r="N263" s="40"/>
    </row>
    <row r="264" spans="1:14" x14ac:dyDescent="0.2">
      <c r="A264" s="41" t="s">
        <v>66</v>
      </c>
      <c r="B264" s="40" t="s">
        <v>425</v>
      </c>
      <c r="C264" s="41" t="s">
        <v>105</v>
      </c>
      <c r="D264" s="41" t="s">
        <v>81</v>
      </c>
      <c r="E264" s="41" t="s">
        <v>98</v>
      </c>
      <c r="F264" s="32">
        <v>1600</v>
      </c>
      <c r="G264" s="46">
        <v>88</v>
      </c>
      <c r="H264" s="34" t="str">
        <f t="shared" si="12"/>
        <v>Medium Upflow</v>
      </c>
      <c r="I264" s="42" t="str">
        <f t="shared" si="13"/>
        <v>Baseline</v>
      </c>
      <c r="J264" s="43">
        <v>0.8</v>
      </c>
      <c r="K264" s="44">
        <v>1072</v>
      </c>
      <c r="L264" s="45">
        <f t="shared" si="14"/>
        <v>12.181818181818182</v>
      </c>
      <c r="M264" s="2" t="s">
        <v>65</v>
      </c>
      <c r="N264" s="40"/>
    </row>
    <row r="265" spans="1:14" x14ac:dyDescent="0.2">
      <c r="A265" s="41" t="s">
        <v>66</v>
      </c>
      <c r="B265" s="40" t="s">
        <v>424</v>
      </c>
      <c r="C265" s="41" t="s">
        <v>105</v>
      </c>
      <c r="D265" s="41" t="s">
        <v>81</v>
      </c>
      <c r="E265" s="41" t="s">
        <v>98</v>
      </c>
      <c r="F265" s="32">
        <v>1200</v>
      </c>
      <c r="G265" s="46">
        <v>66</v>
      </c>
      <c r="H265" s="34" t="str">
        <f t="shared" si="12"/>
        <v>Medium Upflow</v>
      </c>
      <c r="I265" s="42" t="str">
        <f t="shared" si="13"/>
        <v>Baseline</v>
      </c>
      <c r="J265" s="43">
        <v>0.8</v>
      </c>
      <c r="K265" s="44">
        <v>1029</v>
      </c>
      <c r="L265" s="45">
        <f t="shared" si="14"/>
        <v>15.590909090909092</v>
      </c>
      <c r="M265" s="2" t="s">
        <v>65</v>
      </c>
      <c r="N265" s="40"/>
    </row>
    <row r="266" spans="1:14" x14ac:dyDescent="0.2">
      <c r="A266" s="41" t="s">
        <v>66</v>
      </c>
      <c r="B266" s="40" t="s">
        <v>402</v>
      </c>
      <c r="C266" s="41" t="s">
        <v>105</v>
      </c>
      <c r="D266" s="41" t="s">
        <v>81</v>
      </c>
      <c r="E266" s="41" t="s">
        <v>99</v>
      </c>
      <c r="F266" s="32">
        <v>1600</v>
      </c>
      <c r="G266" s="46">
        <v>66</v>
      </c>
      <c r="H266" s="34" t="str">
        <f t="shared" si="12"/>
        <v>Medium Upflow</v>
      </c>
      <c r="I266" s="42" t="str">
        <f t="shared" si="13"/>
        <v>Baseline</v>
      </c>
      <c r="J266" s="43">
        <v>0.8</v>
      </c>
      <c r="K266" s="44">
        <v>612</v>
      </c>
      <c r="L266" s="45">
        <f t="shared" si="14"/>
        <v>9.2727272727272734</v>
      </c>
      <c r="M266" s="2" t="s">
        <v>65</v>
      </c>
      <c r="N266" s="40"/>
    </row>
    <row r="267" spans="1:14" x14ac:dyDescent="0.2">
      <c r="A267" s="41" t="s">
        <v>66</v>
      </c>
      <c r="B267" s="40" t="s">
        <v>401</v>
      </c>
      <c r="C267" s="41" t="s">
        <v>105</v>
      </c>
      <c r="D267" s="41" t="s">
        <v>81</v>
      </c>
      <c r="E267" s="41" t="s">
        <v>99</v>
      </c>
      <c r="F267" s="32">
        <v>1200</v>
      </c>
      <c r="G267" s="46">
        <v>66</v>
      </c>
      <c r="H267" s="34" t="str">
        <f t="shared" si="12"/>
        <v>Medium Upflow</v>
      </c>
      <c r="I267" s="42" t="str">
        <f t="shared" si="13"/>
        <v>Baseline</v>
      </c>
      <c r="J267" s="43">
        <v>0.8</v>
      </c>
      <c r="K267" s="44">
        <v>607</v>
      </c>
      <c r="L267" s="45">
        <f t="shared" si="14"/>
        <v>9.1969696969696972</v>
      </c>
      <c r="M267" s="2" t="s">
        <v>65</v>
      </c>
      <c r="N267" s="40"/>
    </row>
    <row r="268" spans="1:14" x14ac:dyDescent="0.2">
      <c r="A268" s="41" t="s">
        <v>66</v>
      </c>
      <c r="B268" s="40" t="s">
        <v>400</v>
      </c>
      <c r="C268" s="41" t="s">
        <v>105</v>
      </c>
      <c r="D268" s="41" t="s">
        <v>81</v>
      </c>
      <c r="E268" s="41" t="s">
        <v>99</v>
      </c>
      <c r="F268" s="32">
        <v>1200</v>
      </c>
      <c r="G268" s="46">
        <v>44</v>
      </c>
      <c r="H268" s="34" t="str">
        <f t="shared" si="12"/>
        <v>Small Upflow</v>
      </c>
      <c r="I268" s="42" t="str">
        <f t="shared" si="13"/>
        <v>Baseline</v>
      </c>
      <c r="J268" s="43">
        <v>0.8</v>
      </c>
      <c r="K268" s="44">
        <v>586</v>
      </c>
      <c r="L268" s="45">
        <f t="shared" si="14"/>
        <v>13.318181818181818</v>
      </c>
      <c r="M268" s="2" t="s">
        <v>65</v>
      </c>
      <c r="N268" s="40"/>
    </row>
    <row r="269" spans="1:14" x14ac:dyDescent="0.2">
      <c r="A269" s="41" t="s">
        <v>66</v>
      </c>
      <c r="B269" s="40" t="s">
        <v>423</v>
      </c>
      <c r="C269" s="41" t="s">
        <v>105</v>
      </c>
      <c r="D269" s="41" t="s">
        <v>81</v>
      </c>
      <c r="E269" s="41" t="s">
        <v>98</v>
      </c>
      <c r="F269" s="32">
        <v>1200</v>
      </c>
      <c r="G269" s="46">
        <v>44</v>
      </c>
      <c r="H269" s="34" t="str">
        <f t="shared" si="12"/>
        <v>Small Upflow</v>
      </c>
      <c r="I269" s="42" t="str">
        <f t="shared" si="13"/>
        <v>Baseline</v>
      </c>
      <c r="J269" s="43">
        <v>0.8</v>
      </c>
      <c r="K269" s="44">
        <v>1002</v>
      </c>
      <c r="L269" s="45">
        <f t="shared" si="14"/>
        <v>22.772727272727273</v>
      </c>
      <c r="M269" s="2" t="s">
        <v>65</v>
      </c>
      <c r="N269" s="40"/>
    </row>
    <row r="270" spans="1:14" x14ac:dyDescent="0.2">
      <c r="A270" s="41" t="s">
        <v>172</v>
      </c>
      <c r="B270" s="40" t="s">
        <v>387</v>
      </c>
      <c r="C270" s="41" t="s">
        <v>105</v>
      </c>
      <c r="D270" s="41" t="s">
        <v>80</v>
      </c>
      <c r="E270" s="41" t="s">
        <v>100</v>
      </c>
      <c r="F270" s="32"/>
      <c r="G270" s="46">
        <v>100</v>
      </c>
      <c r="H270" s="34" t="str">
        <f t="shared" si="12"/>
        <v>Large Upflow</v>
      </c>
      <c r="I270" s="42" t="str">
        <f t="shared" si="13"/>
        <v>Baseline</v>
      </c>
      <c r="J270" s="43">
        <v>0.8</v>
      </c>
      <c r="K270" s="44">
        <v>1214</v>
      </c>
      <c r="L270" s="45">
        <f t="shared" si="14"/>
        <v>12.14</v>
      </c>
      <c r="M270" s="72" t="s">
        <v>210</v>
      </c>
      <c r="N270" s="40"/>
    </row>
    <row r="271" spans="1:14" x14ac:dyDescent="0.2">
      <c r="A271" s="41" t="s">
        <v>172</v>
      </c>
      <c r="B271" s="40" t="s">
        <v>514</v>
      </c>
      <c r="C271" s="41" t="s">
        <v>105</v>
      </c>
      <c r="D271" s="41" t="s">
        <v>80</v>
      </c>
      <c r="E271" s="41" t="s">
        <v>100</v>
      </c>
      <c r="F271" s="41"/>
      <c r="G271" s="46">
        <v>80</v>
      </c>
      <c r="H271" s="34" t="str">
        <f t="shared" si="12"/>
        <v>Medium Upflow</v>
      </c>
      <c r="I271" s="42" t="str">
        <f t="shared" si="13"/>
        <v>Baseline</v>
      </c>
      <c r="J271" s="43">
        <v>0.8</v>
      </c>
      <c r="K271" s="44">
        <v>1289</v>
      </c>
      <c r="L271" s="45">
        <f t="shared" si="14"/>
        <v>16.112500000000001</v>
      </c>
      <c r="M271" s="2" t="s">
        <v>370</v>
      </c>
      <c r="N271" s="40"/>
    </row>
    <row r="272" spans="1:14" x14ac:dyDescent="0.2">
      <c r="A272" s="41" t="s">
        <v>172</v>
      </c>
      <c r="B272" s="40" t="s">
        <v>390</v>
      </c>
      <c r="C272" s="41" t="s">
        <v>105</v>
      </c>
      <c r="D272" s="41" t="s">
        <v>80</v>
      </c>
      <c r="E272" s="41" t="s">
        <v>100</v>
      </c>
      <c r="F272" s="32"/>
      <c r="G272" s="46">
        <v>80</v>
      </c>
      <c r="H272" s="34" t="str">
        <f t="shared" si="12"/>
        <v>Medium Upflow</v>
      </c>
      <c r="I272" s="42" t="str">
        <f t="shared" si="13"/>
        <v>Baseline</v>
      </c>
      <c r="J272" s="43">
        <v>0.8</v>
      </c>
      <c r="K272" s="44">
        <v>1127</v>
      </c>
      <c r="L272" s="45">
        <f t="shared" si="14"/>
        <v>14.0875</v>
      </c>
      <c r="M272" s="72" t="s">
        <v>210</v>
      </c>
      <c r="N272" s="40"/>
    </row>
    <row r="273" spans="1:14" x14ac:dyDescent="0.2">
      <c r="A273" s="41" t="s">
        <v>172</v>
      </c>
      <c r="B273" s="40" t="s">
        <v>513</v>
      </c>
      <c r="C273" s="41" t="s">
        <v>105</v>
      </c>
      <c r="D273" s="41" t="s">
        <v>80</v>
      </c>
      <c r="E273" s="41" t="s">
        <v>100</v>
      </c>
      <c r="F273" s="41"/>
      <c r="G273" s="46">
        <v>64</v>
      </c>
      <c r="H273" s="34" t="str">
        <f t="shared" si="12"/>
        <v>Medium Upflow</v>
      </c>
      <c r="I273" s="42" t="str">
        <f t="shared" si="13"/>
        <v>Baseline</v>
      </c>
      <c r="J273" s="43">
        <v>0.8</v>
      </c>
      <c r="K273" s="44">
        <v>1189</v>
      </c>
      <c r="L273" s="45">
        <f t="shared" si="14"/>
        <v>18.578125</v>
      </c>
      <c r="M273" s="2" t="s">
        <v>370</v>
      </c>
      <c r="N273" s="40"/>
    </row>
    <row r="274" spans="1:14" x14ac:dyDescent="0.2">
      <c r="A274" s="41" t="s">
        <v>172</v>
      </c>
      <c r="B274" s="40" t="s">
        <v>388</v>
      </c>
      <c r="C274" s="41" t="s">
        <v>105</v>
      </c>
      <c r="D274" s="41" t="s">
        <v>80</v>
      </c>
      <c r="E274" s="41" t="s">
        <v>100</v>
      </c>
      <c r="F274" s="32"/>
      <c r="G274" s="46">
        <v>60</v>
      </c>
      <c r="H274" s="34" t="str">
        <f t="shared" si="12"/>
        <v>Medium Upflow</v>
      </c>
      <c r="I274" s="42" t="str">
        <f t="shared" si="13"/>
        <v>Baseline</v>
      </c>
      <c r="J274" s="43">
        <v>0.8</v>
      </c>
      <c r="K274" s="44">
        <v>1037</v>
      </c>
      <c r="L274" s="45">
        <f t="shared" si="14"/>
        <v>17.283333333333335</v>
      </c>
      <c r="M274" s="72" t="s">
        <v>210</v>
      </c>
      <c r="N274" s="40"/>
    </row>
    <row r="275" spans="1:14" x14ac:dyDescent="0.2">
      <c r="A275" s="41" t="s">
        <v>172</v>
      </c>
      <c r="B275" s="40" t="s">
        <v>512</v>
      </c>
      <c r="C275" s="41" t="s">
        <v>105</v>
      </c>
      <c r="D275" s="41" t="s">
        <v>80</v>
      </c>
      <c r="E275" s="41" t="s">
        <v>100</v>
      </c>
      <c r="F275" s="41"/>
      <c r="G275" s="46">
        <v>48</v>
      </c>
      <c r="H275" s="34" t="str">
        <f t="shared" si="12"/>
        <v>Small Upflow</v>
      </c>
      <c r="I275" s="42" t="str">
        <f t="shared" si="13"/>
        <v>Baseline</v>
      </c>
      <c r="J275" s="43">
        <v>0.8</v>
      </c>
      <c r="K275" s="44">
        <v>999</v>
      </c>
      <c r="L275" s="45">
        <f t="shared" si="14"/>
        <v>20.8125</v>
      </c>
      <c r="M275" s="2" t="s">
        <v>370</v>
      </c>
      <c r="N275" s="40"/>
    </row>
    <row r="276" spans="1:14" x14ac:dyDescent="0.2">
      <c r="A276" s="41" t="s">
        <v>172</v>
      </c>
      <c r="B276" s="40" t="s">
        <v>511</v>
      </c>
      <c r="C276" s="41" t="s">
        <v>105</v>
      </c>
      <c r="D276" s="41" t="s">
        <v>81</v>
      </c>
      <c r="E276" s="41" t="s">
        <v>99</v>
      </c>
      <c r="F276" s="41"/>
      <c r="G276" s="46">
        <v>140</v>
      </c>
      <c r="H276" s="34" t="str">
        <f t="shared" si="12"/>
        <v>Large Upflow</v>
      </c>
      <c r="I276" s="42" t="str">
        <f t="shared" si="13"/>
        <v>Baseline</v>
      </c>
      <c r="J276" s="43">
        <v>0.8</v>
      </c>
      <c r="K276" s="44">
        <v>969</v>
      </c>
      <c r="L276" s="45">
        <f t="shared" si="14"/>
        <v>6.9214285714285717</v>
      </c>
      <c r="M276" s="2" t="s">
        <v>370</v>
      </c>
      <c r="N276" s="40"/>
    </row>
    <row r="277" spans="1:14" x14ac:dyDescent="0.2">
      <c r="A277" s="41" t="s">
        <v>172</v>
      </c>
      <c r="B277" t="s">
        <v>510</v>
      </c>
      <c r="C277" s="41" t="s">
        <v>105</v>
      </c>
      <c r="D277" s="41" t="s">
        <v>81</v>
      </c>
      <c r="E277" s="41" t="s">
        <v>99</v>
      </c>
      <c r="F277" s="41"/>
      <c r="G277" s="46">
        <v>115</v>
      </c>
      <c r="H277" s="34" t="str">
        <f t="shared" si="12"/>
        <v>Large Upflow</v>
      </c>
      <c r="I277" s="42" t="str">
        <f t="shared" si="13"/>
        <v>Baseline</v>
      </c>
      <c r="J277" s="43">
        <v>0.8</v>
      </c>
      <c r="K277" s="44">
        <v>869</v>
      </c>
      <c r="L277" s="45">
        <f t="shared" si="14"/>
        <v>7.5565217391304351</v>
      </c>
      <c r="M277" s="2" t="s">
        <v>370</v>
      </c>
      <c r="N277" s="40"/>
    </row>
    <row r="278" spans="1:14" x14ac:dyDescent="0.2">
      <c r="A278" s="41" t="s">
        <v>172</v>
      </c>
      <c r="B278" t="s">
        <v>509</v>
      </c>
      <c r="C278" s="41" t="s">
        <v>105</v>
      </c>
      <c r="D278" s="41" t="s">
        <v>81</v>
      </c>
      <c r="E278" s="41" t="s">
        <v>99</v>
      </c>
      <c r="F278" s="41"/>
      <c r="G278" s="46">
        <v>90</v>
      </c>
      <c r="H278" s="34" t="str">
        <f t="shared" si="12"/>
        <v>Medium Upflow</v>
      </c>
      <c r="I278" s="42" t="str">
        <f t="shared" si="13"/>
        <v>Baseline</v>
      </c>
      <c r="J278" s="43">
        <v>0.8</v>
      </c>
      <c r="K278" s="44">
        <v>819</v>
      </c>
      <c r="L278" s="45">
        <f t="shared" si="14"/>
        <v>9.1</v>
      </c>
      <c r="M278" s="2" t="s">
        <v>370</v>
      </c>
      <c r="N278" s="40"/>
    </row>
    <row r="279" spans="1:14" x14ac:dyDescent="0.2">
      <c r="A279" s="41" t="s">
        <v>172</v>
      </c>
      <c r="B279" t="s">
        <v>389</v>
      </c>
      <c r="C279" s="41" t="s">
        <v>105</v>
      </c>
      <c r="D279" s="41" t="s">
        <v>81</v>
      </c>
      <c r="E279" s="41" t="s">
        <v>99</v>
      </c>
      <c r="F279" s="41"/>
      <c r="G279" s="46">
        <v>90</v>
      </c>
      <c r="H279" s="34" t="str">
        <f t="shared" si="12"/>
        <v>Medium Upflow</v>
      </c>
      <c r="I279" s="42" t="str">
        <f t="shared" si="13"/>
        <v>Baseline</v>
      </c>
      <c r="J279" s="43">
        <v>0.8</v>
      </c>
      <c r="K279" s="44">
        <v>719</v>
      </c>
      <c r="L279" s="45">
        <f t="shared" si="14"/>
        <v>7.9888888888888889</v>
      </c>
      <c r="M279" s="2" t="s">
        <v>370</v>
      </c>
      <c r="N279" s="40"/>
    </row>
    <row r="280" spans="1:14" x14ac:dyDescent="0.2">
      <c r="A280" s="41" t="s">
        <v>172</v>
      </c>
      <c r="B280" t="s">
        <v>389</v>
      </c>
      <c r="C280" s="41" t="s">
        <v>105</v>
      </c>
      <c r="D280" s="41" t="s">
        <v>81</v>
      </c>
      <c r="E280" s="41" t="s">
        <v>99</v>
      </c>
      <c r="F280" s="41"/>
      <c r="G280" s="46">
        <v>90</v>
      </c>
      <c r="H280" s="34" t="str">
        <f t="shared" si="12"/>
        <v>Medium Upflow</v>
      </c>
      <c r="I280" s="42" t="str">
        <f t="shared" si="13"/>
        <v>Baseline</v>
      </c>
      <c r="J280" s="43">
        <v>0.8</v>
      </c>
      <c r="K280" s="44">
        <v>769</v>
      </c>
      <c r="L280" s="45">
        <f t="shared" si="14"/>
        <v>8.5444444444444443</v>
      </c>
      <c r="M280" s="2" t="s">
        <v>370</v>
      </c>
      <c r="N280" s="40"/>
    </row>
    <row r="281" spans="1:14" x14ac:dyDescent="0.2">
      <c r="A281" s="41" t="s">
        <v>172</v>
      </c>
      <c r="B281" s="40" t="s">
        <v>389</v>
      </c>
      <c r="C281" s="41" t="s">
        <v>105</v>
      </c>
      <c r="D281" s="41" t="s">
        <v>80</v>
      </c>
      <c r="E281" s="41" t="s">
        <v>99</v>
      </c>
      <c r="F281" s="32"/>
      <c r="G281" s="46">
        <v>80</v>
      </c>
      <c r="H281" s="34" t="str">
        <f t="shared" si="12"/>
        <v>Medium Upflow</v>
      </c>
      <c r="I281" s="42" t="str">
        <f t="shared" si="13"/>
        <v>Baseline</v>
      </c>
      <c r="J281" s="43">
        <v>0.8</v>
      </c>
      <c r="K281" s="44">
        <v>834</v>
      </c>
      <c r="L281" s="45">
        <f t="shared" si="14"/>
        <v>10.425000000000001</v>
      </c>
      <c r="M281" s="72" t="s">
        <v>210</v>
      </c>
      <c r="N281" s="40"/>
    </row>
    <row r="282" spans="1:14" x14ac:dyDescent="0.2">
      <c r="A282" s="41" t="s">
        <v>172</v>
      </c>
      <c r="B282" t="s">
        <v>508</v>
      </c>
      <c r="C282" s="41" t="s">
        <v>105</v>
      </c>
      <c r="D282" s="41" t="s">
        <v>81</v>
      </c>
      <c r="E282" s="41" t="s">
        <v>99</v>
      </c>
      <c r="F282" s="41"/>
      <c r="G282" s="46">
        <v>70</v>
      </c>
      <c r="H282" s="34" t="str">
        <f t="shared" si="12"/>
        <v>Medium Upflow</v>
      </c>
      <c r="I282" s="42" t="str">
        <f t="shared" si="13"/>
        <v>Baseline</v>
      </c>
      <c r="J282" s="43">
        <v>0.8</v>
      </c>
      <c r="K282" s="44">
        <v>669</v>
      </c>
      <c r="L282" s="45">
        <f t="shared" si="14"/>
        <v>9.5571428571428569</v>
      </c>
      <c r="M282" s="2" t="s">
        <v>370</v>
      </c>
      <c r="N282" s="40"/>
    </row>
    <row r="283" spans="1:14" x14ac:dyDescent="0.2">
      <c r="A283" s="41" t="s">
        <v>172</v>
      </c>
      <c r="B283" t="s">
        <v>507</v>
      </c>
      <c r="C283" s="41" t="s">
        <v>105</v>
      </c>
      <c r="D283" s="41" t="s">
        <v>81</v>
      </c>
      <c r="E283" s="41" t="s">
        <v>99</v>
      </c>
      <c r="F283" s="41"/>
      <c r="G283" s="46">
        <v>70</v>
      </c>
      <c r="H283" s="34" t="str">
        <f t="shared" si="12"/>
        <v>Medium Upflow</v>
      </c>
      <c r="I283" s="42" t="str">
        <f t="shared" si="13"/>
        <v>Baseline</v>
      </c>
      <c r="J283" s="43">
        <v>0.8</v>
      </c>
      <c r="K283" s="44">
        <v>619</v>
      </c>
      <c r="L283" s="45">
        <f t="shared" si="14"/>
        <v>8.8428571428571434</v>
      </c>
      <c r="M283" s="2" t="s">
        <v>370</v>
      </c>
      <c r="N283" s="40"/>
    </row>
    <row r="284" spans="1:14" x14ac:dyDescent="0.2">
      <c r="A284" s="41" t="s">
        <v>172</v>
      </c>
      <c r="B284" t="s">
        <v>506</v>
      </c>
      <c r="C284" s="41" t="s">
        <v>105</v>
      </c>
      <c r="D284" s="41" t="s">
        <v>81</v>
      </c>
      <c r="E284" s="41" t="s">
        <v>99</v>
      </c>
      <c r="F284" s="41"/>
      <c r="G284" s="46">
        <v>45</v>
      </c>
      <c r="H284" s="34" t="str">
        <f t="shared" si="12"/>
        <v>Small Upflow</v>
      </c>
      <c r="I284" s="42" t="str">
        <f t="shared" si="13"/>
        <v>Baseline</v>
      </c>
      <c r="J284" s="43">
        <v>0.8</v>
      </c>
      <c r="K284" s="44">
        <v>589</v>
      </c>
      <c r="L284" s="45">
        <f t="shared" si="14"/>
        <v>13.088888888888889</v>
      </c>
      <c r="M284" s="2" t="s">
        <v>370</v>
      </c>
      <c r="N284" s="40"/>
    </row>
    <row r="285" spans="1:14" x14ac:dyDescent="0.2">
      <c r="A285" s="41" t="s">
        <v>211</v>
      </c>
      <c r="B285" t="s">
        <v>487</v>
      </c>
      <c r="C285" s="41" t="s">
        <v>105</v>
      </c>
      <c r="D285" s="41" t="s">
        <v>81</v>
      </c>
      <c r="E285" s="41" t="s">
        <v>99</v>
      </c>
      <c r="F285" s="32"/>
      <c r="G285" s="46">
        <v>126</v>
      </c>
      <c r="H285" s="34" t="str">
        <f t="shared" si="12"/>
        <v>Large Upflow</v>
      </c>
      <c r="I285" s="42" t="str">
        <f t="shared" si="13"/>
        <v>Baseline</v>
      </c>
      <c r="J285" s="43">
        <v>0.8</v>
      </c>
      <c r="K285" s="44">
        <v>1249</v>
      </c>
      <c r="L285" s="45">
        <f t="shared" si="14"/>
        <v>9.912698412698413</v>
      </c>
      <c r="M285" s="2" t="s">
        <v>209</v>
      </c>
      <c r="N285" s="40"/>
    </row>
    <row r="286" spans="1:14" x14ac:dyDescent="0.2">
      <c r="A286" s="41" t="s">
        <v>211</v>
      </c>
      <c r="B286" t="s">
        <v>484</v>
      </c>
      <c r="C286" s="41" t="s">
        <v>105</v>
      </c>
      <c r="D286" s="41" t="s">
        <v>81</v>
      </c>
      <c r="E286" s="41" t="s">
        <v>99</v>
      </c>
      <c r="F286" s="32"/>
      <c r="G286" s="46">
        <v>108</v>
      </c>
      <c r="H286" s="34" t="str">
        <f t="shared" si="12"/>
        <v>Large Upflow</v>
      </c>
      <c r="I286" s="42" t="str">
        <f t="shared" si="13"/>
        <v>Baseline</v>
      </c>
      <c r="J286" s="43">
        <v>0.8</v>
      </c>
      <c r="K286" s="44">
        <v>1199</v>
      </c>
      <c r="L286" s="45">
        <f t="shared" si="14"/>
        <v>11.101851851851851</v>
      </c>
      <c r="M286" s="2" t="s">
        <v>209</v>
      </c>
      <c r="N286" s="40"/>
    </row>
    <row r="287" spans="1:14" x14ac:dyDescent="0.2">
      <c r="A287" s="41" t="s">
        <v>211</v>
      </c>
      <c r="B287" t="s">
        <v>485</v>
      </c>
      <c r="C287" s="41" t="s">
        <v>105</v>
      </c>
      <c r="D287" s="41" t="s">
        <v>81</v>
      </c>
      <c r="E287" s="41" t="s">
        <v>99</v>
      </c>
      <c r="F287" s="32"/>
      <c r="G287" s="46">
        <v>90</v>
      </c>
      <c r="H287" s="34" t="str">
        <f t="shared" si="12"/>
        <v>Medium Upflow</v>
      </c>
      <c r="I287" s="42" t="str">
        <f t="shared" si="13"/>
        <v>Baseline</v>
      </c>
      <c r="J287" s="43">
        <v>0.8</v>
      </c>
      <c r="K287" s="44">
        <v>1149</v>
      </c>
      <c r="L287" s="45">
        <f t="shared" si="14"/>
        <v>12.766666666666667</v>
      </c>
      <c r="M287" s="2" t="s">
        <v>209</v>
      </c>
      <c r="N287" s="40"/>
    </row>
    <row r="288" spans="1:14" x14ac:dyDescent="0.2">
      <c r="A288" s="41" t="s">
        <v>211</v>
      </c>
      <c r="B288" t="s">
        <v>483</v>
      </c>
      <c r="C288" s="41" t="s">
        <v>105</v>
      </c>
      <c r="D288" s="41" t="s">
        <v>81</v>
      </c>
      <c r="E288" s="41" t="s">
        <v>99</v>
      </c>
      <c r="F288" s="32"/>
      <c r="G288" s="46">
        <v>72</v>
      </c>
      <c r="H288" s="34" t="str">
        <f t="shared" si="12"/>
        <v>Medium Upflow</v>
      </c>
      <c r="I288" s="42" t="str">
        <f t="shared" si="13"/>
        <v>Baseline</v>
      </c>
      <c r="J288" s="43">
        <v>0.8</v>
      </c>
      <c r="K288" s="44">
        <v>1099</v>
      </c>
      <c r="L288" s="45">
        <f t="shared" si="14"/>
        <v>15.263888888888889</v>
      </c>
      <c r="M288" s="2" t="s">
        <v>209</v>
      </c>
      <c r="N288" s="40"/>
    </row>
    <row r="289" spans="1:14" x14ac:dyDescent="0.2">
      <c r="A289" s="41" t="s">
        <v>211</v>
      </c>
      <c r="B289" s="40" t="s">
        <v>489</v>
      </c>
      <c r="C289" s="41" t="s">
        <v>105</v>
      </c>
      <c r="D289" s="41" t="s">
        <v>81</v>
      </c>
      <c r="E289" s="41" t="s">
        <v>99</v>
      </c>
      <c r="F289" s="32"/>
      <c r="G289" s="46">
        <v>100</v>
      </c>
      <c r="H289" s="34" t="str">
        <f t="shared" si="12"/>
        <v>Large Upflow</v>
      </c>
      <c r="I289" s="42" t="str">
        <f t="shared" si="13"/>
        <v>Baseline</v>
      </c>
      <c r="J289" s="43">
        <v>0.8</v>
      </c>
      <c r="K289" s="44">
        <v>899</v>
      </c>
      <c r="L289" s="45">
        <f t="shared" si="14"/>
        <v>8.99</v>
      </c>
      <c r="M289" s="2" t="s">
        <v>209</v>
      </c>
      <c r="N289" s="40"/>
    </row>
    <row r="290" spans="1:14" x14ac:dyDescent="0.2">
      <c r="A290" s="41" t="s">
        <v>148</v>
      </c>
      <c r="B290" t="s">
        <v>494</v>
      </c>
      <c r="C290" s="41" t="s">
        <v>71</v>
      </c>
      <c r="D290" s="41"/>
      <c r="E290" s="41"/>
      <c r="F290" s="32"/>
      <c r="G290" s="46">
        <v>75</v>
      </c>
      <c r="H290" s="34" t="str">
        <f t="shared" si="12"/>
        <v>Medium Downflow</v>
      </c>
      <c r="I290" s="42" t="str">
        <f t="shared" si="13"/>
        <v>Baseline</v>
      </c>
      <c r="J290" s="43">
        <v>0.8</v>
      </c>
      <c r="K290" s="44">
        <v>1431</v>
      </c>
      <c r="L290" s="45">
        <f t="shared" si="14"/>
        <v>19.079999999999998</v>
      </c>
      <c r="M290" s="2" t="s">
        <v>142</v>
      </c>
      <c r="N290" s="40"/>
    </row>
    <row r="291" spans="1:14" x14ac:dyDescent="0.2">
      <c r="A291" s="41" t="s">
        <v>148</v>
      </c>
      <c r="B291" t="s">
        <v>490</v>
      </c>
      <c r="C291" s="41" t="s">
        <v>71</v>
      </c>
      <c r="D291" s="41"/>
      <c r="E291" s="41"/>
      <c r="F291" s="32"/>
      <c r="G291" s="46">
        <v>56</v>
      </c>
      <c r="H291" s="34" t="str">
        <f t="shared" si="12"/>
        <v>Medium Downflow</v>
      </c>
      <c r="I291" s="42" t="str">
        <f t="shared" si="13"/>
        <v>Baseline</v>
      </c>
      <c r="J291" s="43">
        <v>0.8</v>
      </c>
      <c r="K291" s="44">
        <v>1374</v>
      </c>
      <c r="L291" s="45">
        <f t="shared" si="14"/>
        <v>24.535714285714285</v>
      </c>
      <c r="M291" s="2" t="s">
        <v>142</v>
      </c>
      <c r="N291" s="40"/>
    </row>
    <row r="292" spans="1:14" x14ac:dyDescent="0.2">
      <c r="A292" s="41" t="s">
        <v>148</v>
      </c>
      <c r="B292" t="s">
        <v>495</v>
      </c>
      <c r="C292" s="41" t="s">
        <v>71</v>
      </c>
      <c r="D292" s="41"/>
      <c r="E292" s="41"/>
      <c r="F292" s="32"/>
      <c r="G292" s="46">
        <v>90</v>
      </c>
      <c r="H292" s="34" t="str">
        <f t="shared" si="12"/>
        <v>Medium Downflow</v>
      </c>
      <c r="I292" s="42" t="str">
        <f t="shared" si="13"/>
        <v>Baseline</v>
      </c>
      <c r="J292" s="43">
        <v>0.8</v>
      </c>
      <c r="K292" s="44">
        <v>1568</v>
      </c>
      <c r="L292" s="45">
        <f t="shared" si="14"/>
        <v>17.422222222222221</v>
      </c>
      <c r="M292" s="2" t="s">
        <v>142</v>
      </c>
      <c r="N292" s="40"/>
    </row>
    <row r="293" spans="1:14" x14ac:dyDescent="0.2">
      <c r="A293" s="41" t="s">
        <v>148</v>
      </c>
      <c r="B293" t="s">
        <v>493</v>
      </c>
      <c r="C293" s="41" t="s">
        <v>71</v>
      </c>
      <c r="D293" s="41"/>
      <c r="E293" s="41"/>
      <c r="F293" s="32"/>
      <c r="G293" s="46">
        <v>75</v>
      </c>
      <c r="H293" s="34" t="str">
        <f t="shared" si="12"/>
        <v>Medium Downflow</v>
      </c>
      <c r="I293" s="42" t="str">
        <f t="shared" si="13"/>
        <v>Baseline</v>
      </c>
      <c r="J293" s="43">
        <v>0.8</v>
      </c>
      <c r="K293" s="44">
        <v>1555</v>
      </c>
      <c r="L293" s="45">
        <f t="shared" si="14"/>
        <v>20.733333333333334</v>
      </c>
      <c r="M293" s="2" t="s">
        <v>142</v>
      </c>
      <c r="N293" s="40"/>
    </row>
    <row r="294" spans="1:14" x14ac:dyDescent="0.2">
      <c r="A294" s="41" t="s">
        <v>148</v>
      </c>
      <c r="B294" t="s">
        <v>492</v>
      </c>
      <c r="C294" s="41" t="s">
        <v>71</v>
      </c>
      <c r="D294" s="41"/>
      <c r="E294" s="41"/>
      <c r="F294" s="32"/>
      <c r="G294" s="46">
        <v>70</v>
      </c>
      <c r="H294" s="34" t="str">
        <f t="shared" si="12"/>
        <v>Medium Downflow</v>
      </c>
      <c r="I294" s="42" t="str">
        <f t="shared" si="13"/>
        <v>Baseline</v>
      </c>
      <c r="J294" s="43">
        <v>0.8</v>
      </c>
      <c r="K294" s="44">
        <v>1522</v>
      </c>
      <c r="L294" s="45">
        <f t="shared" si="14"/>
        <v>21.742857142857144</v>
      </c>
      <c r="M294" s="2" t="s">
        <v>142</v>
      </c>
      <c r="N294" s="40"/>
    </row>
    <row r="295" spans="1:14" x14ac:dyDescent="0.2">
      <c r="A295" s="41" t="s">
        <v>148</v>
      </c>
      <c r="B295" t="s">
        <v>491</v>
      </c>
      <c r="C295" s="41" t="s">
        <v>71</v>
      </c>
      <c r="D295" s="41"/>
      <c r="E295" s="41"/>
      <c r="F295" s="32"/>
      <c r="G295" s="46">
        <v>56</v>
      </c>
      <c r="H295" s="34" t="str">
        <f t="shared" si="12"/>
        <v>Medium Downflow</v>
      </c>
      <c r="I295" s="42" t="str">
        <f t="shared" si="13"/>
        <v>Baseline</v>
      </c>
      <c r="J295" s="43">
        <v>0.8</v>
      </c>
      <c r="K295" s="44">
        <v>1488</v>
      </c>
      <c r="L295" s="45">
        <f t="shared" si="14"/>
        <v>26.571428571428573</v>
      </c>
      <c r="M295" s="2" t="s">
        <v>142</v>
      </c>
      <c r="N295" s="40"/>
    </row>
    <row r="296" spans="1:14" x14ac:dyDescent="0.2">
      <c r="A296" s="41" t="s">
        <v>85</v>
      </c>
      <c r="B296" s="40" t="s">
        <v>459</v>
      </c>
      <c r="C296" s="41" t="s">
        <v>105</v>
      </c>
      <c r="D296" s="41" t="s">
        <v>80</v>
      </c>
      <c r="E296" s="41" t="s">
        <v>100</v>
      </c>
      <c r="F296" s="32">
        <v>2000</v>
      </c>
      <c r="G296" s="46">
        <v>100</v>
      </c>
      <c r="H296" s="34" t="str">
        <f t="shared" si="12"/>
        <v>Large Upflow</v>
      </c>
      <c r="I296" s="42" t="str">
        <f t="shared" si="13"/>
        <v>Baseline</v>
      </c>
      <c r="J296" s="43">
        <v>0.8</v>
      </c>
      <c r="K296" s="44">
        <v>1176</v>
      </c>
      <c r="L296" s="45">
        <f t="shared" si="14"/>
        <v>11.76</v>
      </c>
      <c r="M296" s="2" t="s">
        <v>65</v>
      </c>
      <c r="N296" s="40"/>
    </row>
    <row r="297" spans="1:14" x14ac:dyDescent="0.2">
      <c r="A297" s="41" t="s">
        <v>85</v>
      </c>
      <c r="B297" s="40" t="s">
        <v>458</v>
      </c>
      <c r="C297" s="41" t="s">
        <v>105</v>
      </c>
      <c r="D297" s="41" t="s">
        <v>80</v>
      </c>
      <c r="E297" s="41" t="s">
        <v>100</v>
      </c>
      <c r="F297" s="32">
        <v>2000</v>
      </c>
      <c r="G297" s="46">
        <v>100</v>
      </c>
      <c r="H297" s="34" t="str">
        <f t="shared" si="12"/>
        <v>Large Upflow</v>
      </c>
      <c r="I297" s="42" t="str">
        <f t="shared" si="13"/>
        <v>Baseline</v>
      </c>
      <c r="J297" s="43">
        <v>0.8</v>
      </c>
      <c r="K297" s="44">
        <v>1176</v>
      </c>
      <c r="L297" s="45">
        <f t="shared" si="14"/>
        <v>11.76</v>
      </c>
      <c r="M297" s="2" t="s">
        <v>65</v>
      </c>
      <c r="N297" s="40"/>
    </row>
    <row r="298" spans="1:14" x14ac:dyDescent="0.2">
      <c r="A298" s="41" t="s">
        <v>85</v>
      </c>
      <c r="B298" s="74" t="s">
        <v>371</v>
      </c>
      <c r="C298" s="41" t="s">
        <v>105</v>
      </c>
      <c r="D298" s="41" t="s">
        <v>80</v>
      </c>
      <c r="E298" s="41" t="s">
        <v>100</v>
      </c>
      <c r="F298" s="41"/>
      <c r="G298" s="46">
        <v>70</v>
      </c>
      <c r="H298" s="34" t="str">
        <f t="shared" si="12"/>
        <v>Medium Upflow</v>
      </c>
      <c r="I298" s="42" t="str">
        <f t="shared" si="13"/>
        <v>Baseline</v>
      </c>
      <c r="J298" s="43">
        <v>0.8</v>
      </c>
      <c r="K298" s="44">
        <v>1299</v>
      </c>
      <c r="L298" s="45">
        <f t="shared" si="14"/>
        <v>18.557142857142857</v>
      </c>
      <c r="M298" s="2" t="s">
        <v>370</v>
      </c>
      <c r="N298" s="40"/>
    </row>
    <row r="299" spans="1:14" x14ac:dyDescent="0.2">
      <c r="A299" s="41" t="s">
        <v>85</v>
      </c>
      <c r="B299" s="40" t="s">
        <v>371</v>
      </c>
      <c r="C299" s="41" t="s">
        <v>105</v>
      </c>
      <c r="D299" s="41" t="s">
        <v>80</v>
      </c>
      <c r="E299" s="41" t="s">
        <v>100</v>
      </c>
      <c r="F299" s="32"/>
      <c r="G299" s="46">
        <v>100</v>
      </c>
      <c r="H299" s="34" t="str">
        <f t="shared" si="12"/>
        <v>Large Upflow</v>
      </c>
      <c r="I299" s="42" t="str">
        <f t="shared" si="13"/>
        <v>Baseline</v>
      </c>
      <c r="J299" s="43">
        <v>0.8</v>
      </c>
      <c r="K299" s="44">
        <v>1452</v>
      </c>
      <c r="L299" s="45">
        <f t="shared" si="14"/>
        <v>14.52</v>
      </c>
      <c r="M299" s="72" t="s">
        <v>210</v>
      </c>
      <c r="N299" s="40"/>
    </row>
    <row r="300" spans="1:14" x14ac:dyDescent="0.2">
      <c r="A300" s="41" t="s">
        <v>85</v>
      </c>
      <c r="B300" s="40" t="s">
        <v>382</v>
      </c>
      <c r="C300" s="41" t="s">
        <v>105</v>
      </c>
      <c r="D300" s="41" t="s">
        <v>80</v>
      </c>
      <c r="E300" s="41" t="s">
        <v>100</v>
      </c>
      <c r="F300" s="32">
        <v>2000</v>
      </c>
      <c r="G300" s="46">
        <v>80</v>
      </c>
      <c r="H300" s="34" t="str">
        <f t="shared" si="12"/>
        <v>Medium Upflow</v>
      </c>
      <c r="I300" s="42" t="str">
        <f t="shared" si="13"/>
        <v>Baseline</v>
      </c>
      <c r="J300" s="43">
        <v>0.8</v>
      </c>
      <c r="K300" s="44">
        <v>1108</v>
      </c>
      <c r="L300" s="45">
        <f t="shared" si="14"/>
        <v>13.85</v>
      </c>
      <c r="M300" s="2" t="s">
        <v>65</v>
      </c>
      <c r="N300" s="40"/>
    </row>
    <row r="301" spans="1:14" x14ac:dyDescent="0.2">
      <c r="A301" s="41" t="s">
        <v>85</v>
      </c>
      <c r="B301" s="40" t="s">
        <v>382</v>
      </c>
      <c r="C301" s="41" t="s">
        <v>105</v>
      </c>
      <c r="D301" s="41" t="s">
        <v>80</v>
      </c>
      <c r="E301" s="41" t="s">
        <v>100</v>
      </c>
      <c r="F301" s="32"/>
      <c r="G301" s="46">
        <v>80</v>
      </c>
      <c r="H301" s="34" t="str">
        <f t="shared" si="12"/>
        <v>Medium Upflow</v>
      </c>
      <c r="I301" s="42" t="str">
        <f t="shared" si="13"/>
        <v>Baseline</v>
      </c>
      <c r="J301" s="43">
        <v>0.8</v>
      </c>
      <c r="K301" s="44">
        <v>1419</v>
      </c>
      <c r="L301" s="45">
        <f t="shared" si="14"/>
        <v>17.737500000000001</v>
      </c>
      <c r="M301" s="72" t="s">
        <v>210</v>
      </c>
      <c r="N301" s="40"/>
    </row>
    <row r="302" spans="1:14" x14ac:dyDescent="0.2">
      <c r="A302" s="41" t="s">
        <v>85</v>
      </c>
      <c r="B302" s="40" t="s">
        <v>457</v>
      </c>
      <c r="C302" s="41" t="s">
        <v>105</v>
      </c>
      <c r="D302" s="41" t="s">
        <v>80</v>
      </c>
      <c r="E302" s="41" t="s">
        <v>100</v>
      </c>
      <c r="F302" s="32">
        <v>2000</v>
      </c>
      <c r="G302" s="46">
        <v>80</v>
      </c>
      <c r="H302" s="34" t="str">
        <f t="shared" si="12"/>
        <v>Medium Upflow</v>
      </c>
      <c r="I302" s="42" t="str">
        <f t="shared" si="13"/>
        <v>Baseline</v>
      </c>
      <c r="J302" s="43">
        <v>0.8</v>
      </c>
      <c r="K302" s="44">
        <v>1108</v>
      </c>
      <c r="L302" s="45">
        <f t="shared" si="14"/>
        <v>13.85</v>
      </c>
      <c r="M302" s="2" t="s">
        <v>65</v>
      </c>
      <c r="N302" s="40"/>
    </row>
    <row r="303" spans="1:14" x14ac:dyDescent="0.2">
      <c r="A303" s="41" t="s">
        <v>85</v>
      </c>
      <c r="B303" s="74" t="s">
        <v>525</v>
      </c>
      <c r="C303" s="41" t="s">
        <v>105</v>
      </c>
      <c r="D303" s="41" t="s">
        <v>80</v>
      </c>
      <c r="E303" s="41" t="s">
        <v>100</v>
      </c>
      <c r="F303" s="41"/>
      <c r="G303" s="46">
        <v>56</v>
      </c>
      <c r="H303" s="34" t="str">
        <f t="shared" si="12"/>
        <v>Medium Upflow</v>
      </c>
      <c r="I303" s="42" t="str">
        <f t="shared" si="13"/>
        <v>Baseline</v>
      </c>
      <c r="J303" s="43">
        <v>0.8</v>
      </c>
      <c r="K303" s="44">
        <v>1199</v>
      </c>
      <c r="L303" s="45">
        <f t="shared" si="14"/>
        <v>21.410714285714285</v>
      </c>
      <c r="M303" s="2" t="s">
        <v>370</v>
      </c>
      <c r="N303" s="40"/>
    </row>
    <row r="304" spans="1:14" x14ac:dyDescent="0.2">
      <c r="A304" s="41" t="s">
        <v>85</v>
      </c>
      <c r="B304" s="40" t="s">
        <v>379</v>
      </c>
      <c r="C304" s="41" t="s">
        <v>105</v>
      </c>
      <c r="D304" s="41" t="s">
        <v>80</v>
      </c>
      <c r="E304" s="41" t="s">
        <v>100</v>
      </c>
      <c r="F304" s="32"/>
      <c r="G304" s="46">
        <v>70</v>
      </c>
      <c r="H304" s="34" t="str">
        <f t="shared" si="12"/>
        <v>Medium Upflow</v>
      </c>
      <c r="I304" s="42" t="str">
        <f t="shared" si="13"/>
        <v>Baseline</v>
      </c>
      <c r="J304" s="43">
        <v>0.8</v>
      </c>
      <c r="K304" s="44">
        <v>1354</v>
      </c>
      <c r="L304" s="45">
        <f t="shared" si="14"/>
        <v>19.342857142857142</v>
      </c>
      <c r="M304" s="72" t="s">
        <v>210</v>
      </c>
      <c r="N304" s="40"/>
    </row>
    <row r="305" spans="1:14" x14ac:dyDescent="0.2">
      <c r="A305" s="41" t="s">
        <v>85</v>
      </c>
      <c r="B305" s="40" t="s">
        <v>456</v>
      </c>
      <c r="C305" s="41" t="s">
        <v>105</v>
      </c>
      <c r="D305" s="41" t="s">
        <v>80</v>
      </c>
      <c r="E305" s="41" t="s">
        <v>100</v>
      </c>
      <c r="F305" s="32">
        <v>1600</v>
      </c>
      <c r="G305" s="46">
        <v>60</v>
      </c>
      <c r="H305" s="34" t="str">
        <f t="shared" si="12"/>
        <v>Medium Upflow</v>
      </c>
      <c r="I305" s="42" t="str">
        <f t="shared" si="13"/>
        <v>Baseline</v>
      </c>
      <c r="J305" s="43">
        <v>0.8</v>
      </c>
      <c r="K305" s="44">
        <v>1037</v>
      </c>
      <c r="L305" s="45">
        <f t="shared" si="14"/>
        <v>17.283333333333335</v>
      </c>
      <c r="M305" s="2" t="s">
        <v>65</v>
      </c>
      <c r="N305" s="40"/>
    </row>
    <row r="306" spans="1:14" x14ac:dyDescent="0.2">
      <c r="A306" s="41" t="s">
        <v>85</v>
      </c>
      <c r="B306" s="40" t="s">
        <v>455</v>
      </c>
      <c r="C306" s="41" t="s">
        <v>105</v>
      </c>
      <c r="D306" s="41" t="s">
        <v>80</v>
      </c>
      <c r="E306" s="41" t="s">
        <v>100</v>
      </c>
      <c r="F306" s="32">
        <v>1600</v>
      </c>
      <c r="G306" s="46">
        <v>60</v>
      </c>
      <c r="H306" s="34" t="str">
        <f t="shared" si="12"/>
        <v>Medium Upflow</v>
      </c>
      <c r="I306" s="42" t="str">
        <f t="shared" si="13"/>
        <v>Baseline</v>
      </c>
      <c r="J306" s="43">
        <v>0.8</v>
      </c>
      <c r="K306" s="44">
        <v>1037</v>
      </c>
      <c r="L306" s="45">
        <f t="shared" si="14"/>
        <v>17.283333333333335</v>
      </c>
      <c r="M306" s="2" t="s">
        <v>65</v>
      </c>
      <c r="N306" s="40"/>
    </row>
    <row r="307" spans="1:14" x14ac:dyDescent="0.2">
      <c r="A307" s="41" t="s">
        <v>85</v>
      </c>
      <c r="B307" s="40" t="s">
        <v>524</v>
      </c>
      <c r="C307" s="41" t="s">
        <v>105</v>
      </c>
      <c r="D307" s="41" t="s">
        <v>80</v>
      </c>
      <c r="E307" s="41" t="s">
        <v>100</v>
      </c>
      <c r="F307" s="41"/>
      <c r="G307" s="46">
        <v>42</v>
      </c>
      <c r="H307" s="34" t="str">
        <f t="shared" si="12"/>
        <v>Small Upflow</v>
      </c>
      <c r="I307" s="42" t="str">
        <f t="shared" si="13"/>
        <v>Baseline</v>
      </c>
      <c r="J307" s="43">
        <v>0.8</v>
      </c>
      <c r="K307" s="44">
        <v>1119</v>
      </c>
      <c r="L307" s="45">
        <f t="shared" si="14"/>
        <v>26.642857142857142</v>
      </c>
      <c r="M307" s="2" t="s">
        <v>370</v>
      </c>
      <c r="N307" s="40"/>
    </row>
    <row r="308" spans="1:14" x14ac:dyDescent="0.2">
      <c r="A308" s="41" t="s">
        <v>85</v>
      </c>
      <c r="B308" t="s">
        <v>501</v>
      </c>
      <c r="C308" s="41" t="s">
        <v>105</v>
      </c>
      <c r="D308" s="41" t="s">
        <v>81</v>
      </c>
      <c r="E308" s="41" t="s">
        <v>99</v>
      </c>
      <c r="F308" s="32"/>
      <c r="G308" s="46">
        <v>140</v>
      </c>
      <c r="H308" s="34" t="str">
        <f t="shared" si="12"/>
        <v>Large Upflow</v>
      </c>
      <c r="I308" s="42" t="str">
        <f t="shared" si="13"/>
        <v>Baseline</v>
      </c>
      <c r="J308" s="43">
        <v>0.8</v>
      </c>
      <c r="K308" s="44">
        <v>1026</v>
      </c>
      <c r="L308" s="45">
        <f t="shared" si="14"/>
        <v>7.3285714285714283</v>
      </c>
      <c r="M308" s="2" t="s">
        <v>142</v>
      </c>
      <c r="N308" s="40"/>
    </row>
    <row r="309" spans="1:14" x14ac:dyDescent="0.2">
      <c r="A309" s="41" t="s">
        <v>85</v>
      </c>
      <c r="B309" s="40" t="s">
        <v>422</v>
      </c>
      <c r="C309" s="41" t="s">
        <v>105</v>
      </c>
      <c r="D309" s="41" t="s">
        <v>81</v>
      </c>
      <c r="E309" s="41" t="s">
        <v>99</v>
      </c>
      <c r="F309" s="32">
        <v>2000</v>
      </c>
      <c r="G309" s="46">
        <v>120</v>
      </c>
      <c r="H309" s="34" t="str">
        <f t="shared" si="12"/>
        <v>Large Upflow</v>
      </c>
      <c r="I309" s="42" t="str">
        <f t="shared" si="13"/>
        <v>Baseline</v>
      </c>
      <c r="J309" s="43">
        <v>0.8</v>
      </c>
      <c r="K309" s="44">
        <v>753</v>
      </c>
      <c r="L309" s="45">
        <f t="shared" si="14"/>
        <v>6.2750000000000004</v>
      </c>
      <c r="M309" s="2" t="s">
        <v>65</v>
      </c>
      <c r="N309" s="40"/>
    </row>
    <row r="310" spans="1:14" x14ac:dyDescent="0.2">
      <c r="A310" s="41" t="s">
        <v>85</v>
      </c>
      <c r="B310" s="40" t="s">
        <v>421</v>
      </c>
      <c r="C310" s="41" t="s">
        <v>105</v>
      </c>
      <c r="D310" s="41" t="s">
        <v>81</v>
      </c>
      <c r="E310" s="41" t="s">
        <v>99</v>
      </c>
      <c r="F310" s="32">
        <v>2000</v>
      </c>
      <c r="G310" s="46">
        <v>120</v>
      </c>
      <c r="H310" s="34" t="str">
        <f t="shared" si="12"/>
        <v>Large Upflow</v>
      </c>
      <c r="I310" s="42" t="str">
        <f t="shared" si="13"/>
        <v>Baseline</v>
      </c>
      <c r="J310" s="43">
        <v>0.8</v>
      </c>
      <c r="K310" s="44">
        <v>716</v>
      </c>
      <c r="L310" s="45">
        <f t="shared" si="14"/>
        <v>5.9666666666666668</v>
      </c>
      <c r="M310" s="2" t="s">
        <v>65</v>
      </c>
      <c r="N310" s="40"/>
    </row>
    <row r="311" spans="1:14" x14ac:dyDescent="0.2">
      <c r="A311" s="41" t="s">
        <v>85</v>
      </c>
      <c r="B311" t="s">
        <v>500</v>
      </c>
      <c r="C311" s="41" t="s">
        <v>105</v>
      </c>
      <c r="D311" s="41" t="s">
        <v>81</v>
      </c>
      <c r="E311" s="41" t="s">
        <v>99</v>
      </c>
      <c r="F311" s="32"/>
      <c r="G311" s="46">
        <v>115</v>
      </c>
      <c r="H311" s="34" t="str">
        <f t="shared" si="12"/>
        <v>Large Upflow</v>
      </c>
      <c r="I311" s="42" t="str">
        <f t="shared" si="13"/>
        <v>Baseline</v>
      </c>
      <c r="J311" s="43">
        <v>0.8</v>
      </c>
      <c r="K311" s="44">
        <v>918</v>
      </c>
      <c r="L311" s="45">
        <f t="shared" si="14"/>
        <v>7.982608695652174</v>
      </c>
      <c r="M311" s="2" t="s">
        <v>142</v>
      </c>
      <c r="N311" s="40"/>
    </row>
    <row r="312" spans="1:14" x14ac:dyDescent="0.2">
      <c r="A312" s="41" t="s">
        <v>85</v>
      </c>
      <c r="B312" s="40" t="s">
        <v>420</v>
      </c>
      <c r="C312" s="41" t="s">
        <v>105</v>
      </c>
      <c r="D312" s="41" t="s">
        <v>81</v>
      </c>
      <c r="E312" s="41" t="s">
        <v>99</v>
      </c>
      <c r="F312" s="32">
        <v>2000</v>
      </c>
      <c r="G312" s="46">
        <v>100</v>
      </c>
      <c r="H312" s="34" t="str">
        <f t="shared" si="12"/>
        <v>Large Upflow</v>
      </c>
      <c r="I312" s="42" t="str">
        <f t="shared" si="13"/>
        <v>Baseline</v>
      </c>
      <c r="J312" s="43">
        <v>0.8</v>
      </c>
      <c r="K312" s="44">
        <v>652</v>
      </c>
      <c r="L312" s="45">
        <f t="shared" si="14"/>
        <v>6.52</v>
      </c>
      <c r="M312" s="2" t="s">
        <v>65</v>
      </c>
      <c r="N312" s="40"/>
    </row>
    <row r="313" spans="1:14" x14ac:dyDescent="0.2">
      <c r="A313" s="41" t="s">
        <v>85</v>
      </c>
      <c r="B313" s="40" t="s">
        <v>419</v>
      </c>
      <c r="C313" s="41" t="s">
        <v>105</v>
      </c>
      <c r="D313" s="41" t="s">
        <v>81</v>
      </c>
      <c r="E313" s="41" t="s">
        <v>99</v>
      </c>
      <c r="F313" s="32">
        <v>2000</v>
      </c>
      <c r="G313" s="46">
        <v>100</v>
      </c>
      <c r="H313" s="34" t="str">
        <f t="shared" si="12"/>
        <v>Large Upflow</v>
      </c>
      <c r="I313" s="42" t="str">
        <f t="shared" si="13"/>
        <v>Baseline</v>
      </c>
      <c r="J313" s="43">
        <v>0.8</v>
      </c>
      <c r="K313" s="44">
        <v>623</v>
      </c>
      <c r="L313" s="45">
        <f t="shared" si="14"/>
        <v>6.23</v>
      </c>
      <c r="M313" s="2" t="s">
        <v>65</v>
      </c>
      <c r="N313" s="40"/>
    </row>
    <row r="314" spans="1:14" x14ac:dyDescent="0.2">
      <c r="A314" s="41" t="s">
        <v>85</v>
      </c>
      <c r="B314" t="s">
        <v>499</v>
      </c>
      <c r="C314" s="41" t="s">
        <v>105</v>
      </c>
      <c r="D314" s="41" t="s">
        <v>81</v>
      </c>
      <c r="E314" s="41" t="s">
        <v>99</v>
      </c>
      <c r="F314" s="32"/>
      <c r="G314" s="46">
        <v>90</v>
      </c>
      <c r="H314" s="34" t="str">
        <f t="shared" si="12"/>
        <v>Medium Upflow</v>
      </c>
      <c r="I314" s="42" t="str">
        <f t="shared" si="13"/>
        <v>Baseline</v>
      </c>
      <c r="J314" s="43">
        <v>0.8</v>
      </c>
      <c r="K314" s="44">
        <v>906</v>
      </c>
      <c r="L314" s="45">
        <f t="shared" si="14"/>
        <v>10.066666666666666</v>
      </c>
      <c r="M314" s="2" t="s">
        <v>142</v>
      </c>
      <c r="N314" s="40"/>
    </row>
    <row r="315" spans="1:14" x14ac:dyDescent="0.2">
      <c r="A315" s="41" t="s">
        <v>85</v>
      </c>
      <c r="B315" s="40" t="s">
        <v>418</v>
      </c>
      <c r="C315" s="41" t="s">
        <v>105</v>
      </c>
      <c r="D315" s="41" t="s">
        <v>81</v>
      </c>
      <c r="E315" s="41" t="s">
        <v>99</v>
      </c>
      <c r="F315" s="32">
        <v>2000</v>
      </c>
      <c r="G315" s="46">
        <v>80</v>
      </c>
      <c r="H315" s="34" t="str">
        <f t="shared" si="12"/>
        <v>Medium Upflow</v>
      </c>
      <c r="I315" s="42" t="str">
        <f t="shared" si="13"/>
        <v>Baseline</v>
      </c>
      <c r="J315" s="43">
        <v>0.8</v>
      </c>
      <c r="K315" s="44">
        <v>595</v>
      </c>
      <c r="L315" s="45">
        <f t="shared" si="14"/>
        <v>7.4375</v>
      </c>
      <c r="M315" s="2" t="s">
        <v>65</v>
      </c>
      <c r="N315" s="40"/>
    </row>
    <row r="316" spans="1:14" x14ac:dyDescent="0.2">
      <c r="A316" s="41" t="s">
        <v>85</v>
      </c>
      <c r="B316" s="40" t="s">
        <v>417</v>
      </c>
      <c r="C316" s="41" t="s">
        <v>105</v>
      </c>
      <c r="D316" s="41" t="s">
        <v>81</v>
      </c>
      <c r="E316" s="41" t="s">
        <v>99</v>
      </c>
      <c r="F316" s="32">
        <v>2000</v>
      </c>
      <c r="G316" s="46">
        <v>80</v>
      </c>
      <c r="H316" s="34" t="str">
        <f t="shared" si="12"/>
        <v>Medium Upflow</v>
      </c>
      <c r="I316" s="42" t="str">
        <f t="shared" si="13"/>
        <v>Baseline</v>
      </c>
      <c r="J316" s="43">
        <v>0.8</v>
      </c>
      <c r="K316" s="44">
        <v>582</v>
      </c>
      <c r="L316" s="45">
        <f t="shared" si="14"/>
        <v>7.2750000000000004</v>
      </c>
      <c r="M316" s="2" t="s">
        <v>65</v>
      </c>
      <c r="N316" s="40"/>
    </row>
    <row r="317" spans="1:14" x14ac:dyDescent="0.2">
      <c r="A317" s="41" t="s">
        <v>85</v>
      </c>
      <c r="B317" s="40" t="s">
        <v>416</v>
      </c>
      <c r="C317" s="41" t="s">
        <v>105</v>
      </c>
      <c r="D317" s="41" t="s">
        <v>81</v>
      </c>
      <c r="E317" s="41" t="s">
        <v>99</v>
      </c>
      <c r="F317" s="32">
        <v>1600</v>
      </c>
      <c r="G317" s="46">
        <v>80</v>
      </c>
      <c r="H317" s="34" t="str">
        <f t="shared" si="12"/>
        <v>Medium Upflow</v>
      </c>
      <c r="I317" s="42" t="str">
        <f t="shared" si="13"/>
        <v>Baseline</v>
      </c>
      <c r="J317" s="43">
        <v>0.8</v>
      </c>
      <c r="K317" s="44">
        <v>565</v>
      </c>
      <c r="L317" s="45">
        <f t="shared" si="14"/>
        <v>7.0625</v>
      </c>
      <c r="M317" s="2" t="s">
        <v>65</v>
      </c>
      <c r="N317" s="40"/>
    </row>
    <row r="318" spans="1:14" x14ac:dyDescent="0.2">
      <c r="A318" s="41" t="s">
        <v>85</v>
      </c>
      <c r="B318" s="40" t="s">
        <v>415</v>
      </c>
      <c r="C318" s="41" t="s">
        <v>105</v>
      </c>
      <c r="D318" s="41" t="s">
        <v>81</v>
      </c>
      <c r="E318" s="41" t="s">
        <v>99</v>
      </c>
      <c r="F318" s="32">
        <v>1600</v>
      </c>
      <c r="G318" s="46">
        <v>80</v>
      </c>
      <c r="H318" s="34" t="str">
        <f t="shared" si="12"/>
        <v>Medium Upflow</v>
      </c>
      <c r="I318" s="42" t="str">
        <f t="shared" si="13"/>
        <v>Baseline</v>
      </c>
      <c r="J318" s="43">
        <v>0.8</v>
      </c>
      <c r="K318" s="44">
        <v>577</v>
      </c>
      <c r="L318" s="45">
        <f t="shared" si="14"/>
        <v>7.2125000000000004</v>
      </c>
      <c r="M318" s="2" t="s">
        <v>65</v>
      </c>
      <c r="N318" s="40"/>
    </row>
    <row r="319" spans="1:14" x14ac:dyDescent="0.2">
      <c r="A319" s="41" t="s">
        <v>85</v>
      </c>
      <c r="B319" t="s">
        <v>497</v>
      </c>
      <c r="C319" s="41" t="s">
        <v>105</v>
      </c>
      <c r="D319" s="41" t="s">
        <v>81</v>
      </c>
      <c r="E319" s="41" t="s">
        <v>99</v>
      </c>
      <c r="F319" s="32"/>
      <c r="G319" s="46">
        <v>70</v>
      </c>
      <c r="H319" s="34" t="str">
        <f t="shared" si="12"/>
        <v>Medium Upflow</v>
      </c>
      <c r="I319" s="42" t="str">
        <f t="shared" si="13"/>
        <v>Baseline</v>
      </c>
      <c r="J319" s="43">
        <v>0.8</v>
      </c>
      <c r="K319" s="44">
        <v>795</v>
      </c>
      <c r="L319" s="45">
        <f t="shared" si="14"/>
        <v>11.357142857142858</v>
      </c>
      <c r="M319" s="2" t="s">
        <v>142</v>
      </c>
      <c r="N319" s="40"/>
    </row>
    <row r="320" spans="1:14" x14ac:dyDescent="0.2">
      <c r="A320" s="41" t="s">
        <v>85</v>
      </c>
      <c r="B320" t="s">
        <v>496</v>
      </c>
      <c r="C320" s="41" t="s">
        <v>105</v>
      </c>
      <c r="D320" s="41" t="s">
        <v>81</v>
      </c>
      <c r="E320" s="41" t="s">
        <v>99</v>
      </c>
      <c r="F320" s="32"/>
      <c r="G320" s="46">
        <v>70</v>
      </c>
      <c r="H320" s="34" t="str">
        <f t="shared" si="12"/>
        <v>Medium Upflow</v>
      </c>
      <c r="I320" s="42" t="str">
        <f t="shared" si="13"/>
        <v>Baseline</v>
      </c>
      <c r="J320" s="43">
        <v>0.8</v>
      </c>
      <c r="K320" s="44">
        <v>782</v>
      </c>
      <c r="L320" s="45">
        <f t="shared" si="14"/>
        <v>11.171428571428571</v>
      </c>
      <c r="M320" s="2" t="s">
        <v>142</v>
      </c>
      <c r="N320" s="40"/>
    </row>
    <row r="321" spans="1:14" x14ac:dyDescent="0.2">
      <c r="A321" s="41" t="s">
        <v>85</v>
      </c>
      <c r="B321" s="40" t="s">
        <v>414</v>
      </c>
      <c r="C321" s="41" t="s">
        <v>105</v>
      </c>
      <c r="D321" s="41" t="s">
        <v>81</v>
      </c>
      <c r="E321" s="41" t="s">
        <v>99</v>
      </c>
      <c r="F321" s="32">
        <v>1600</v>
      </c>
      <c r="G321" s="46">
        <v>60</v>
      </c>
      <c r="H321" s="34" t="str">
        <f t="shared" si="12"/>
        <v>Medium Upflow</v>
      </c>
      <c r="I321" s="42" t="str">
        <f t="shared" si="13"/>
        <v>Baseline</v>
      </c>
      <c r="J321" s="43">
        <v>0.8</v>
      </c>
      <c r="K321" s="44">
        <v>518</v>
      </c>
      <c r="L321" s="45">
        <f t="shared" si="14"/>
        <v>8.6333333333333329</v>
      </c>
      <c r="M321" s="2" t="s">
        <v>65</v>
      </c>
      <c r="N321" s="40"/>
    </row>
    <row r="322" spans="1:14" x14ac:dyDescent="0.2">
      <c r="A322" s="41" t="s">
        <v>85</v>
      </c>
      <c r="B322" s="40" t="s">
        <v>413</v>
      </c>
      <c r="C322" s="41" t="s">
        <v>105</v>
      </c>
      <c r="D322" s="41" t="s">
        <v>81</v>
      </c>
      <c r="E322" s="41" t="s">
        <v>99</v>
      </c>
      <c r="F322" s="32">
        <v>1600</v>
      </c>
      <c r="G322" s="46">
        <v>60</v>
      </c>
      <c r="H322" s="34" t="str">
        <f t="shared" ref="H322:H385" si="15">IF(G322&lt;50,CONCATENATE("Small ",C322),IF(AND(G322&gt;=50,G322&lt;100),CONCATENATE("Medium ",C322),CONCATENATE("Large ",C322)))</f>
        <v>Medium Upflow</v>
      </c>
      <c r="I322" s="42" t="str">
        <f t="shared" ref="I322:I385" si="16">IF(J322&lt;0.92,"Baseline",IF(AND(J322&lt;0.95,J322&gt;=0.92),"Tier 1",IF(J322&gt;=0.97,"Tier 3","Tier 2")))</f>
        <v>Baseline</v>
      </c>
      <c r="J322" s="43">
        <v>0.8</v>
      </c>
      <c r="K322" s="44">
        <v>515</v>
      </c>
      <c r="L322" s="45">
        <f t="shared" ref="L322:L385" si="17">K322/G322</f>
        <v>8.5833333333333339</v>
      </c>
      <c r="M322" s="2" t="s">
        <v>65</v>
      </c>
      <c r="N322" s="40"/>
    </row>
    <row r="323" spans="1:14" x14ac:dyDescent="0.2">
      <c r="A323" s="41" t="s">
        <v>85</v>
      </c>
      <c r="B323" s="40" t="s">
        <v>412</v>
      </c>
      <c r="C323" s="41" t="s">
        <v>105</v>
      </c>
      <c r="D323" s="41" t="s">
        <v>81</v>
      </c>
      <c r="E323" s="41" t="s">
        <v>99</v>
      </c>
      <c r="F323" s="32">
        <v>1200</v>
      </c>
      <c r="G323" s="46">
        <v>60</v>
      </c>
      <c r="H323" s="34" t="str">
        <f t="shared" si="15"/>
        <v>Medium Upflow</v>
      </c>
      <c r="I323" s="42" t="str">
        <f t="shared" si="16"/>
        <v>Baseline</v>
      </c>
      <c r="J323" s="43">
        <v>0.8</v>
      </c>
      <c r="K323" s="44">
        <v>505</v>
      </c>
      <c r="L323" s="45">
        <f t="shared" si="17"/>
        <v>8.4166666666666661</v>
      </c>
      <c r="M323" s="2" t="s">
        <v>65</v>
      </c>
      <c r="N323" s="40"/>
    </row>
    <row r="324" spans="1:14" x14ac:dyDescent="0.2">
      <c r="A324" s="41" t="s">
        <v>85</v>
      </c>
      <c r="B324" s="40" t="s">
        <v>411</v>
      </c>
      <c r="C324" s="41" t="s">
        <v>105</v>
      </c>
      <c r="D324" s="41" t="s">
        <v>81</v>
      </c>
      <c r="E324" s="41" t="s">
        <v>99</v>
      </c>
      <c r="F324" s="32">
        <v>1200</v>
      </c>
      <c r="G324" s="46">
        <v>60</v>
      </c>
      <c r="H324" s="34" t="str">
        <f t="shared" si="15"/>
        <v>Medium Upflow</v>
      </c>
      <c r="I324" s="42" t="str">
        <f t="shared" si="16"/>
        <v>Baseline</v>
      </c>
      <c r="J324" s="43">
        <v>0.8</v>
      </c>
      <c r="K324" s="44">
        <v>502</v>
      </c>
      <c r="L324" s="45">
        <f t="shared" si="17"/>
        <v>8.3666666666666671</v>
      </c>
      <c r="M324" s="2" t="s">
        <v>65</v>
      </c>
      <c r="N324" s="40"/>
    </row>
    <row r="325" spans="1:14" x14ac:dyDescent="0.2">
      <c r="A325" s="41" t="s">
        <v>85</v>
      </c>
      <c r="B325" t="s">
        <v>498</v>
      </c>
      <c r="C325" s="41" t="s">
        <v>105</v>
      </c>
      <c r="D325" s="41" t="s">
        <v>81</v>
      </c>
      <c r="E325" s="41" t="s">
        <v>99</v>
      </c>
      <c r="F325" s="32"/>
      <c r="G325" s="46">
        <v>45</v>
      </c>
      <c r="H325" s="34" t="str">
        <f t="shared" si="15"/>
        <v>Small Upflow</v>
      </c>
      <c r="I325" s="42" t="str">
        <f t="shared" si="16"/>
        <v>Baseline</v>
      </c>
      <c r="J325" s="43">
        <v>0.8</v>
      </c>
      <c r="K325" s="44">
        <v>754</v>
      </c>
      <c r="L325" s="45">
        <f t="shared" si="17"/>
        <v>16.755555555555556</v>
      </c>
      <c r="M325" s="2" t="s">
        <v>142</v>
      </c>
      <c r="N325" s="40"/>
    </row>
    <row r="326" spans="1:14" x14ac:dyDescent="0.2">
      <c r="A326" s="41" t="s">
        <v>85</v>
      </c>
      <c r="B326" s="40" t="s">
        <v>410</v>
      </c>
      <c r="C326" s="41" t="s">
        <v>105</v>
      </c>
      <c r="D326" s="41" t="s">
        <v>81</v>
      </c>
      <c r="E326" s="41" t="s">
        <v>99</v>
      </c>
      <c r="F326" s="32">
        <v>1200</v>
      </c>
      <c r="G326" s="46">
        <v>40</v>
      </c>
      <c r="H326" s="34" t="str">
        <f t="shared" si="15"/>
        <v>Small Upflow</v>
      </c>
      <c r="I326" s="42" t="str">
        <f t="shared" si="16"/>
        <v>Baseline</v>
      </c>
      <c r="J326" s="43">
        <v>0.8</v>
      </c>
      <c r="K326" s="44">
        <v>476</v>
      </c>
      <c r="L326" s="45">
        <f t="shared" si="17"/>
        <v>11.9</v>
      </c>
      <c r="M326" s="2" t="s">
        <v>65</v>
      </c>
      <c r="N326" s="40"/>
    </row>
    <row r="327" spans="1:14" x14ac:dyDescent="0.2">
      <c r="A327" s="41" t="s">
        <v>85</v>
      </c>
      <c r="B327" s="40" t="s">
        <v>409</v>
      </c>
      <c r="C327" s="41" t="s">
        <v>105</v>
      </c>
      <c r="D327" s="41" t="s">
        <v>81</v>
      </c>
      <c r="E327" s="41" t="s">
        <v>99</v>
      </c>
      <c r="F327" s="32">
        <v>1200</v>
      </c>
      <c r="G327" s="46">
        <v>40</v>
      </c>
      <c r="H327" s="34" t="str">
        <f t="shared" si="15"/>
        <v>Small Upflow</v>
      </c>
      <c r="I327" s="42" t="str">
        <f t="shared" si="16"/>
        <v>Baseline</v>
      </c>
      <c r="J327" s="43">
        <v>0.8</v>
      </c>
      <c r="K327" s="44">
        <v>470</v>
      </c>
      <c r="L327" s="45">
        <f t="shared" si="17"/>
        <v>11.75</v>
      </c>
      <c r="M327" s="2" t="s">
        <v>65</v>
      </c>
      <c r="N327" s="40"/>
    </row>
    <row r="328" spans="1:14" x14ac:dyDescent="0.2">
      <c r="A328" s="41" t="s">
        <v>85</v>
      </c>
      <c r="B328" s="40" t="s">
        <v>375</v>
      </c>
      <c r="C328" s="41" t="s">
        <v>105</v>
      </c>
      <c r="D328" s="41" t="s">
        <v>80</v>
      </c>
      <c r="E328" s="41" t="s">
        <v>99</v>
      </c>
      <c r="F328" s="32"/>
      <c r="G328" s="46">
        <v>140</v>
      </c>
      <c r="H328" s="34" t="str">
        <f t="shared" si="15"/>
        <v>Large Upflow</v>
      </c>
      <c r="I328" s="42" t="str">
        <f t="shared" si="16"/>
        <v>Baseline</v>
      </c>
      <c r="J328" s="43">
        <v>0.8</v>
      </c>
      <c r="K328" s="44">
        <v>801</v>
      </c>
      <c r="L328" s="45">
        <f t="shared" si="17"/>
        <v>5.7214285714285715</v>
      </c>
      <c r="M328" s="72" t="s">
        <v>210</v>
      </c>
      <c r="N328" s="40"/>
    </row>
    <row r="329" spans="1:14" x14ac:dyDescent="0.2">
      <c r="A329" s="41" t="s">
        <v>85</v>
      </c>
      <c r="B329" s="30" t="s">
        <v>523</v>
      </c>
      <c r="C329" s="41" t="s">
        <v>105</v>
      </c>
      <c r="D329" s="41" t="s">
        <v>80</v>
      </c>
      <c r="E329" s="41" t="s">
        <v>99</v>
      </c>
      <c r="F329" s="41"/>
      <c r="G329" s="46">
        <v>140</v>
      </c>
      <c r="H329" s="34" t="str">
        <f t="shared" si="15"/>
        <v>Large Upflow</v>
      </c>
      <c r="I329" s="42" t="str">
        <f t="shared" si="16"/>
        <v>Baseline</v>
      </c>
      <c r="J329" s="43">
        <v>0.8</v>
      </c>
      <c r="K329" s="73">
        <v>959</v>
      </c>
      <c r="L329" s="45">
        <f t="shared" si="17"/>
        <v>6.85</v>
      </c>
      <c r="M329" s="2" t="s">
        <v>370</v>
      </c>
      <c r="N329" s="40"/>
    </row>
    <row r="330" spans="1:14" x14ac:dyDescent="0.2">
      <c r="A330" s="41" t="s">
        <v>85</v>
      </c>
      <c r="B330" s="40" t="s">
        <v>454</v>
      </c>
      <c r="C330" s="41" t="s">
        <v>105</v>
      </c>
      <c r="D330" s="41" t="s">
        <v>80</v>
      </c>
      <c r="E330" s="41" t="s">
        <v>99</v>
      </c>
      <c r="F330" s="32">
        <v>2000</v>
      </c>
      <c r="G330" s="46">
        <v>120</v>
      </c>
      <c r="H330" s="34" t="str">
        <f t="shared" si="15"/>
        <v>Large Upflow</v>
      </c>
      <c r="I330" s="42" t="str">
        <f t="shared" si="16"/>
        <v>Baseline</v>
      </c>
      <c r="J330" s="43">
        <v>0.8</v>
      </c>
      <c r="K330" s="44">
        <v>784</v>
      </c>
      <c r="L330" s="45">
        <f t="shared" si="17"/>
        <v>6.5333333333333332</v>
      </c>
      <c r="M330" s="2" t="s">
        <v>65</v>
      </c>
      <c r="N330" s="40"/>
    </row>
    <row r="331" spans="1:14" x14ac:dyDescent="0.2">
      <c r="A331" s="41" t="s">
        <v>85</v>
      </c>
      <c r="B331" s="40" t="s">
        <v>453</v>
      </c>
      <c r="C331" s="41" t="s">
        <v>105</v>
      </c>
      <c r="D331" s="41" t="s">
        <v>80</v>
      </c>
      <c r="E331" s="41" t="s">
        <v>99</v>
      </c>
      <c r="F331" s="32">
        <v>2000</v>
      </c>
      <c r="G331" s="46">
        <v>120</v>
      </c>
      <c r="H331" s="34" t="str">
        <f t="shared" si="15"/>
        <v>Large Upflow</v>
      </c>
      <c r="I331" s="42" t="str">
        <f t="shared" si="16"/>
        <v>Baseline</v>
      </c>
      <c r="J331" s="43">
        <v>0.8</v>
      </c>
      <c r="K331" s="44">
        <v>775</v>
      </c>
      <c r="L331" s="45">
        <f t="shared" si="17"/>
        <v>6.458333333333333</v>
      </c>
      <c r="M331" s="2" t="s">
        <v>65</v>
      </c>
      <c r="N331" s="40"/>
    </row>
    <row r="332" spans="1:14" x14ac:dyDescent="0.2">
      <c r="A332" s="41" t="s">
        <v>85</v>
      </c>
      <c r="B332" s="40" t="s">
        <v>374</v>
      </c>
      <c r="C332" s="41" t="s">
        <v>105</v>
      </c>
      <c r="D332" s="41" t="s">
        <v>80</v>
      </c>
      <c r="E332" s="41" t="s">
        <v>99</v>
      </c>
      <c r="F332" s="32"/>
      <c r="G332" s="46">
        <v>120</v>
      </c>
      <c r="H332" s="34" t="str">
        <f t="shared" si="15"/>
        <v>Large Upflow</v>
      </c>
      <c r="I332" s="42" t="str">
        <f t="shared" si="16"/>
        <v>Baseline</v>
      </c>
      <c r="J332" s="43">
        <v>0.8</v>
      </c>
      <c r="K332" s="44">
        <v>773</v>
      </c>
      <c r="L332" s="45">
        <f t="shared" si="17"/>
        <v>6.4416666666666664</v>
      </c>
      <c r="M332" s="72" t="s">
        <v>210</v>
      </c>
      <c r="N332" s="40"/>
    </row>
    <row r="333" spans="1:14" x14ac:dyDescent="0.2">
      <c r="A333" s="41" t="s">
        <v>85</v>
      </c>
      <c r="B333" s="30" t="s">
        <v>522</v>
      </c>
      <c r="C333" s="41" t="s">
        <v>105</v>
      </c>
      <c r="D333" s="41" t="s">
        <v>80</v>
      </c>
      <c r="E333" s="41" t="s">
        <v>99</v>
      </c>
      <c r="F333" s="41"/>
      <c r="G333" s="46">
        <v>120</v>
      </c>
      <c r="H333" s="34" t="str">
        <f t="shared" si="15"/>
        <v>Large Upflow</v>
      </c>
      <c r="I333" s="42" t="str">
        <f t="shared" si="16"/>
        <v>Baseline</v>
      </c>
      <c r="J333" s="43">
        <v>0.8</v>
      </c>
      <c r="K333" s="73">
        <v>959</v>
      </c>
      <c r="L333" s="45">
        <f t="shared" si="17"/>
        <v>7.9916666666666663</v>
      </c>
      <c r="M333" s="2" t="s">
        <v>370</v>
      </c>
      <c r="N333" s="40"/>
    </row>
    <row r="334" spans="1:14" x14ac:dyDescent="0.2">
      <c r="A334" s="41" t="s">
        <v>85</v>
      </c>
      <c r="B334" t="s">
        <v>505</v>
      </c>
      <c r="C334" s="41" t="s">
        <v>105</v>
      </c>
      <c r="D334" s="41" t="s">
        <v>80</v>
      </c>
      <c r="E334" s="41" t="s">
        <v>99</v>
      </c>
      <c r="F334" s="32"/>
      <c r="G334" s="46">
        <v>120</v>
      </c>
      <c r="H334" s="34" t="str">
        <f t="shared" si="15"/>
        <v>Large Upflow</v>
      </c>
      <c r="I334" s="42" t="str">
        <f t="shared" si="16"/>
        <v>Baseline</v>
      </c>
      <c r="J334" s="43">
        <v>0.8</v>
      </c>
      <c r="K334" s="44">
        <v>1066</v>
      </c>
      <c r="L334" s="45">
        <f t="shared" si="17"/>
        <v>8.8833333333333329</v>
      </c>
      <c r="M334" s="2" t="s">
        <v>142</v>
      </c>
      <c r="N334" s="40"/>
    </row>
    <row r="335" spans="1:14" x14ac:dyDescent="0.2">
      <c r="A335" s="41" t="s">
        <v>85</v>
      </c>
      <c r="B335" s="40" t="s">
        <v>452</v>
      </c>
      <c r="C335" s="41" t="s">
        <v>105</v>
      </c>
      <c r="D335" s="41" t="s">
        <v>80</v>
      </c>
      <c r="E335" s="41" t="s">
        <v>99</v>
      </c>
      <c r="F335" s="32">
        <v>2000</v>
      </c>
      <c r="G335" s="46">
        <v>100</v>
      </c>
      <c r="H335" s="34" t="str">
        <f t="shared" si="15"/>
        <v>Large Upflow</v>
      </c>
      <c r="I335" s="42" t="str">
        <f t="shared" si="16"/>
        <v>Baseline</v>
      </c>
      <c r="J335" s="43">
        <v>0.8</v>
      </c>
      <c r="K335" s="44">
        <v>708</v>
      </c>
      <c r="L335" s="45">
        <f t="shared" si="17"/>
        <v>7.08</v>
      </c>
      <c r="M335" s="2" t="s">
        <v>65</v>
      </c>
      <c r="N335" s="40"/>
    </row>
    <row r="336" spans="1:14" x14ac:dyDescent="0.2">
      <c r="A336" s="41" t="s">
        <v>85</v>
      </c>
      <c r="B336" s="40" t="s">
        <v>451</v>
      </c>
      <c r="C336" s="41" t="s">
        <v>105</v>
      </c>
      <c r="D336" s="41" t="s">
        <v>80</v>
      </c>
      <c r="E336" s="41" t="s">
        <v>99</v>
      </c>
      <c r="F336" s="32">
        <v>2000</v>
      </c>
      <c r="G336" s="46">
        <v>100</v>
      </c>
      <c r="H336" s="34" t="str">
        <f t="shared" si="15"/>
        <v>Large Upflow</v>
      </c>
      <c r="I336" s="42" t="str">
        <f t="shared" si="16"/>
        <v>Baseline</v>
      </c>
      <c r="J336" s="43">
        <v>0.8</v>
      </c>
      <c r="K336" s="44">
        <v>673</v>
      </c>
      <c r="L336" s="45">
        <f t="shared" si="17"/>
        <v>6.73</v>
      </c>
      <c r="M336" s="2" t="s">
        <v>65</v>
      </c>
      <c r="N336" s="40"/>
    </row>
    <row r="337" spans="1:14" x14ac:dyDescent="0.2">
      <c r="A337" s="41" t="s">
        <v>85</v>
      </c>
      <c r="B337" t="s">
        <v>372</v>
      </c>
      <c r="C337" s="41" t="s">
        <v>105</v>
      </c>
      <c r="D337" s="41" t="s">
        <v>80</v>
      </c>
      <c r="E337" s="41" t="s">
        <v>99</v>
      </c>
      <c r="F337" s="32"/>
      <c r="G337" s="46">
        <v>100</v>
      </c>
      <c r="H337" s="34" t="str">
        <f t="shared" si="15"/>
        <v>Large Upflow</v>
      </c>
      <c r="I337" s="42" t="str">
        <f t="shared" si="16"/>
        <v>Baseline</v>
      </c>
      <c r="J337" s="43">
        <v>0.8</v>
      </c>
      <c r="K337" s="44">
        <v>948</v>
      </c>
      <c r="L337" s="45">
        <f t="shared" si="17"/>
        <v>9.48</v>
      </c>
      <c r="M337" s="2" t="s">
        <v>142</v>
      </c>
      <c r="N337" s="40"/>
    </row>
    <row r="338" spans="1:14" x14ac:dyDescent="0.2">
      <c r="A338" s="41" t="s">
        <v>85</v>
      </c>
      <c r="B338" s="40" t="s">
        <v>372</v>
      </c>
      <c r="C338" s="41" t="s">
        <v>105</v>
      </c>
      <c r="D338" s="41" t="s">
        <v>80</v>
      </c>
      <c r="E338" s="41" t="s">
        <v>99</v>
      </c>
      <c r="F338" s="32"/>
      <c r="G338" s="46">
        <v>100</v>
      </c>
      <c r="H338" s="34" t="str">
        <f t="shared" si="15"/>
        <v>Large Upflow</v>
      </c>
      <c r="I338" s="42" t="str">
        <f t="shared" si="16"/>
        <v>Baseline</v>
      </c>
      <c r="J338" s="43">
        <v>0.8</v>
      </c>
      <c r="K338" s="44">
        <v>767</v>
      </c>
      <c r="L338" s="45">
        <f t="shared" si="17"/>
        <v>7.67</v>
      </c>
      <c r="M338" s="72" t="s">
        <v>210</v>
      </c>
      <c r="N338" s="40"/>
    </row>
    <row r="339" spans="1:14" x14ac:dyDescent="0.2">
      <c r="A339" s="41" t="s">
        <v>85</v>
      </c>
      <c r="B339" s="30" t="s">
        <v>521</v>
      </c>
      <c r="C339" s="41" t="s">
        <v>105</v>
      </c>
      <c r="D339" s="41" t="s">
        <v>80</v>
      </c>
      <c r="E339" s="41" t="s">
        <v>99</v>
      </c>
      <c r="F339" s="41"/>
      <c r="G339" s="46">
        <v>100</v>
      </c>
      <c r="H339" s="34" t="str">
        <f t="shared" si="15"/>
        <v>Large Upflow</v>
      </c>
      <c r="I339" s="42" t="str">
        <f t="shared" si="16"/>
        <v>Baseline</v>
      </c>
      <c r="J339" s="43">
        <v>0.8</v>
      </c>
      <c r="K339" s="73">
        <v>859</v>
      </c>
      <c r="L339" s="45">
        <f t="shared" si="17"/>
        <v>8.59</v>
      </c>
      <c r="M339" s="2" t="s">
        <v>370</v>
      </c>
      <c r="N339" s="40"/>
    </row>
    <row r="340" spans="1:14" x14ac:dyDescent="0.2">
      <c r="A340" s="41" t="s">
        <v>85</v>
      </c>
      <c r="B340" s="40" t="s">
        <v>450</v>
      </c>
      <c r="C340" s="41" t="s">
        <v>105</v>
      </c>
      <c r="D340" s="41" t="s">
        <v>80</v>
      </c>
      <c r="E340" s="41" t="s">
        <v>99</v>
      </c>
      <c r="F340" s="32">
        <v>2000</v>
      </c>
      <c r="G340" s="46">
        <v>80</v>
      </c>
      <c r="H340" s="34" t="str">
        <f t="shared" si="15"/>
        <v>Medium Upflow</v>
      </c>
      <c r="I340" s="42" t="str">
        <f t="shared" si="16"/>
        <v>Baseline</v>
      </c>
      <c r="J340" s="43">
        <v>0.8</v>
      </c>
      <c r="K340" s="44">
        <v>646</v>
      </c>
      <c r="L340" s="45">
        <f t="shared" si="17"/>
        <v>8.0749999999999993</v>
      </c>
      <c r="M340" s="2" t="s">
        <v>65</v>
      </c>
      <c r="N340" s="40"/>
    </row>
    <row r="341" spans="1:14" x14ac:dyDescent="0.2">
      <c r="A341" s="41" t="s">
        <v>85</v>
      </c>
      <c r="B341" s="40" t="s">
        <v>449</v>
      </c>
      <c r="C341" s="41" t="s">
        <v>105</v>
      </c>
      <c r="D341" s="41" t="s">
        <v>80</v>
      </c>
      <c r="E341" s="41" t="s">
        <v>99</v>
      </c>
      <c r="F341" s="32">
        <v>2000</v>
      </c>
      <c r="G341" s="46">
        <v>80</v>
      </c>
      <c r="H341" s="34" t="str">
        <f t="shared" si="15"/>
        <v>Medium Upflow</v>
      </c>
      <c r="I341" s="42" t="str">
        <f t="shared" si="16"/>
        <v>Baseline</v>
      </c>
      <c r="J341" s="43">
        <v>0.8</v>
      </c>
      <c r="K341" s="44">
        <v>630</v>
      </c>
      <c r="L341" s="45">
        <f t="shared" si="17"/>
        <v>7.875</v>
      </c>
      <c r="M341" s="2" t="s">
        <v>65</v>
      </c>
      <c r="N341" s="40"/>
    </row>
    <row r="342" spans="1:14" x14ac:dyDescent="0.2">
      <c r="A342" s="41" t="s">
        <v>85</v>
      </c>
      <c r="B342" s="40" t="s">
        <v>383</v>
      </c>
      <c r="C342" s="41" t="s">
        <v>105</v>
      </c>
      <c r="D342" s="41" t="s">
        <v>80</v>
      </c>
      <c r="E342" s="41" t="s">
        <v>99</v>
      </c>
      <c r="F342" s="32"/>
      <c r="G342" s="46">
        <v>80</v>
      </c>
      <c r="H342" s="34" t="str">
        <f t="shared" si="15"/>
        <v>Medium Upflow</v>
      </c>
      <c r="I342" s="42" t="str">
        <f t="shared" si="16"/>
        <v>Baseline</v>
      </c>
      <c r="J342" s="43">
        <v>0.8</v>
      </c>
      <c r="K342" s="44">
        <v>757</v>
      </c>
      <c r="L342" s="45">
        <f t="shared" si="17"/>
        <v>9.4625000000000004</v>
      </c>
      <c r="M342" s="72" t="s">
        <v>210</v>
      </c>
      <c r="N342" s="40"/>
    </row>
    <row r="343" spans="1:14" x14ac:dyDescent="0.2">
      <c r="A343" s="41" t="s">
        <v>85</v>
      </c>
      <c r="B343" s="30" t="s">
        <v>520</v>
      </c>
      <c r="C343" s="41" t="s">
        <v>105</v>
      </c>
      <c r="D343" s="41" t="s">
        <v>80</v>
      </c>
      <c r="E343" s="41" t="s">
        <v>99</v>
      </c>
      <c r="F343" s="41"/>
      <c r="G343" s="46">
        <v>80</v>
      </c>
      <c r="H343" s="34" t="str">
        <f t="shared" si="15"/>
        <v>Medium Upflow</v>
      </c>
      <c r="I343" s="42" t="str">
        <f t="shared" si="16"/>
        <v>Baseline</v>
      </c>
      <c r="J343" s="43">
        <v>0.8</v>
      </c>
      <c r="K343" s="73">
        <v>789</v>
      </c>
      <c r="L343" s="45">
        <f t="shared" si="17"/>
        <v>9.8625000000000007</v>
      </c>
      <c r="M343" s="2" t="s">
        <v>370</v>
      </c>
      <c r="N343" s="40"/>
    </row>
    <row r="344" spans="1:14" x14ac:dyDescent="0.2">
      <c r="A344" s="41" t="s">
        <v>85</v>
      </c>
      <c r="B344" s="40" t="s">
        <v>448</v>
      </c>
      <c r="C344" s="41" t="s">
        <v>105</v>
      </c>
      <c r="D344" s="41" t="s">
        <v>80</v>
      </c>
      <c r="E344" s="41" t="s">
        <v>99</v>
      </c>
      <c r="F344" s="32">
        <v>1600</v>
      </c>
      <c r="G344" s="46">
        <v>80</v>
      </c>
      <c r="H344" s="34" t="str">
        <f t="shared" si="15"/>
        <v>Medium Upflow</v>
      </c>
      <c r="I344" s="42" t="str">
        <f t="shared" si="16"/>
        <v>Baseline</v>
      </c>
      <c r="J344" s="43">
        <v>0.8</v>
      </c>
      <c r="K344" s="44">
        <v>613</v>
      </c>
      <c r="L344" s="45">
        <f t="shared" si="17"/>
        <v>7.6624999999999996</v>
      </c>
      <c r="M344" s="2" t="s">
        <v>65</v>
      </c>
      <c r="N344" s="40"/>
    </row>
    <row r="345" spans="1:14" x14ac:dyDescent="0.2">
      <c r="A345" s="41" t="s">
        <v>85</v>
      </c>
      <c r="B345" s="40" t="s">
        <v>447</v>
      </c>
      <c r="C345" s="41" t="s">
        <v>105</v>
      </c>
      <c r="D345" s="41" t="s">
        <v>80</v>
      </c>
      <c r="E345" s="41" t="s">
        <v>99</v>
      </c>
      <c r="F345" s="32">
        <v>1600</v>
      </c>
      <c r="G345" s="46">
        <v>80</v>
      </c>
      <c r="H345" s="34" t="str">
        <f t="shared" si="15"/>
        <v>Medium Upflow</v>
      </c>
      <c r="I345" s="42" t="str">
        <f t="shared" si="16"/>
        <v>Baseline</v>
      </c>
      <c r="J345" s="43">
        <v>0.8</v>
      </c>
      <c r="K345" s="44">
        <v>603</v>
      </c>
      <c r="L345" s="45">
        <f t="shared" si="17"/>
        <v>7.5374999999999996</v>
      </c>
      <c r="M345" s="2" t="s">
        <v>65</v>
      </c>
      <c r="N345" s="40"/>
    </row>
    <row r="346" spans="1:14" x14ac:dyDescent="0.2">
      <c r="A346" s="41" t="s">
        <v>85</v>
      </c>
      <c r="B346" t="s">
        <v>384</v>
      </c>
      <c r="C346" s="41" t="s">
        <v>105</v>
      </c>
      <c r="D346" s="41" t="s">
        <v>80</v>
      </c>
      <c r="E346" s="41" t="s">
        <v>99</v>
      </c>
      <c r="F346" s="32"/>
      <c r="G346" s="46">
        <v>80</v>
      </c>
      <c r="H346" s="34" t="str">
        <f t="shared" si="15"/>
        <v>Medium Upflow</v>
      </c>
      <c r="I346" s="42" t="str">
        <f t="shared" si="16"/>
        <v>Baseline</v>
      </c>
      <c r="J346" s="43">
        <v>0.8</v>
      </c>
      <c r="K346" s="44">
        <v>869</v>
      </c>
      <c r="L346" s="45">
        <f t="shared" si="17"/>
        <v>10.862500000000001</v>
      </c>
      <c r="M346" s="2" t="s">
        <v>142</v>
      </c>
      <c r="N346" s="40"/>
    </row>
    <row r="347" spans="1:14" x14ac:dyDescent="0.2">
      <c r="A347" s="41" t="s">
        <v>85</v>
      </c>
      <c r="B347" s="40" t="s">
        <v>384</v>
      </c>
      <c r="C347" s="41" t="s">
        <v>105</v>
      </c>
      <c r="D347" s="41" t="s">
        <v>80</v>
      </c>
      <c r="E347" s="41" t="s">
        <v>99</v>
      </c>
      <c r="F347" s="32"/>
      <c r="G347" s="46">
        <v>80</v>
      </c>
      <c r="H347" s="34" t="str">
        <f t="shared" si="15"/>
        <v>Medium Upflow</v>
      </c>
      <c r="I347" s="42" t="str">
        <f t="shared" si="16"/>
        <v>Baseline</v>
      </c>
      <c r="J347" s="43">
        <v>0.8</v>
      </c>
      <c r="K347" s="44">
        <v>734</v>
      </c>
      <c r="L347" s="45">
        <f t="shared" si="17"/>
        <v>9.1750000000000007</v>
      </c>
      <c r="M347" s="72" t="s">
        <v>210</v>
      </c>
      <c r="N347" s="40"/>
    </row>
    <row r="348" spans="1:14" x14ac:dyDescent="0.2">
      <c r="A348" s="41" t="s">
        <v>85</v>
      </c>
      <c r="B348" s="30" t="s">
        <v>519</v>
      </c>
      <c r="C348" s="41" t="s">
        <v>105</v>
      </c>
      <c r="D348" s="41" t="s">
        <v>80</v>
      </c>
      <c r="E348" s="41" t="s">
        <v>99</v>
      </c>
      <c r="F348" s="41"/>
      <c r="G348" s="46">
        <v>80</v>
      </c>
      <c r="H348" s="34" t="str">
        <f t="shared" si="15"/>
        <v>Medium Upflow</v>
      </c>
      <c r="I348" s="42" t="str">
        <f t="shared" si="16"/>
        <v>Baseline</v>
      </c>
      <c r="J348" s="43">
        <v>0.8</v>
      </c>
      <c r="K348" s="73">
        <v>749</v>
      </c>
      <c r="L348" s="45">
        <f t="shared" si="17"/>
        <v>9.3625000000000007</v>
      </c>
      <c r="M348" s="2" t="s">
        <v>370</v>
      </c>
      <c r="N348" s="40"/>
    </row>
    <row r="349" spans="1:14" x14ac:dyDescent="0.2">
      <c r="A349" s="41" t="s">
        <v>85</v>
      </c>
      <c r="B349" s="40" t="s">
        <v>446</v>
      </c>
      <c r="C349" s="41" t="s">
        <v>105</v>
      </c>
      <c r="D349" s="41" t="s">
        <v>80</v>
      </c>
      <c r="E349" s="41" t="s">
        <v>99</v>
      </c>
      <c r="F349" s="32">
        <v>1200</v>
      </c>
      <c r="G349" s="46">
        <v>80</v>
      </c>
      <c r="H349" s="34" t="str">
        <f t="shared" si="15"/>
        <v>Medium Upflow</v>
      </c>
      <c r="I349" s="42" t="str">
        <f t="shared" si="16"/>
        <v>Baseline</v>
      </c>
      <c r="J349" s="43">
        <v>0.8</v>
      </c>
      <c r="K349" s="44">
        <v>617</v>
      </c>
      <c r="L349" s="45">
        <f t="shared" si="17"/>
        <v>7.7125000000000004</v>
      </c>
      <c r="M349" s="2" t="s">
        <v>65</v>
      </c>
      <c r="N349" s="40"/>
    </row>
    <row r="350" spans="1:14" x14ac:dyDescent="0.2">
      <c r="A350" s="41" t="s">
        <v>85</v>
      </c>
      <c r="B350" s="40" t="s">
        <v>445</v>
      </c>
      <c r="C350" s="41" t="s">
        <v>105</v>
      </c>
      <c r="D350" s="41" t="s">
        <v>80</v>
      </c>
      <c r="E350" s="41" t="s">
        <v>99</v>
      </c>
      <c r="F350" s="32">
        <v>1200</v>
      </c>
      <c r="G350" s="46">
        <v>80</v>
      </c>
      <c r="H350" s="34" t="str">
        <f t="shared" si="15"/>
        <v>Medium Upflow</v>
      </c>
      <c r="I350" s="42" t="str">
        <f t="shared" si="16"/>
        <v>Baseline</v>
      </c>
      <c r="J350" s="43">
        <v>0.8</v>
      </c>
      <c r="K350" s="44">
        <v>579</v>
      </c>
      <c r="L350" s="45">
        <f t="shared" si="17"/>
        <v>7.2374999999999998</v>
      </c>
      <c r="M350" s="2" t="s">
        <v>65</v>
      </c>
      <c r="N350" s="40"/>
    </row>
    <row r="351" spans="1:14" x14ac:dyDescent="0.2">
      <c r="A351" s="41" t="s">
        <v>85</v>
      </c>
      <c r="B351" s="30" t="s">
        <v>518</v>
      </c>
      <c r="C351" s="41" t="s">
        <v>105</v>
      </c>
      <c r="D351" s="41" t="s">
        <v>80</v>
      </c>
      <c r="E351" s="41" t="s">
        <v>99</v>
      </c>
      <c r="F351" s="41"/>
      <c r="G351" s="46">
        <v>80</v>
      </c>
      <c r="H351" s="34" t="str">
        <f t="shared" si="15"/>
        <v>Medium Upflow</v>
      </c>
      <c r="I351" s="42" t="str">
        <f t="shared" si="16"/>
        <v>Baseline</v>
      </c>
      <c r="J351" s="43">
        <v>0.8</v>
      </c>
      <c r="K351" s="73">
        <v>749</v>
      </c>
      <c r="L351" s="45">
        <f t="shared" si="17"/>
        <v>9.3625000000000007</v>
      </c>
      <c r="M351" s="2" t="s">
        <v>370</v>
      </c>
      <c r="N351" s="40"/>
    </row>
    <row r="352" spans="1:14" x14ac:dyDescent="0.2">
      <c r="A352" s="41" t="s">
        <v>85</v>
      </c>
      <c r="B352" s="40" t="s">
        <v>444</v>
      </c>
      <c r="C352" s="41" t="s">
        <v>105</v>
      </c>
      <c r="D352" s="41" t="s">
        <v>80</v>
      </c>
      <c r="E352" s="41" t="s">
        <v>99</v>
      </c>
      <c r="F352" s="32">
        <v>1600</v>
      </c>
      <c r="G352" s="46">
        <v>60</v>
      </c>
      <c r="H352" s="34" t="str">
        <f t="shared" si="15"/>
        <v>Medium Upflow</v>
      </c>
      <c r="I352" s="42" t="str">
        <f t="shared" si="16"/>
        <v>Baseline</v>
      </c>
      <c r="J352" s="43">
        <v>0.8</v>
      </c>
      <c r="K352" s="44">
        <v>560</v>
      </c>
      <c r="L352" s="45">
        <f t="shared" si="17"/>
        <v>9.3333333333333339</v>
      </c>
      <c r="M352" s="2" t="s">
        <v>65</v>
      </c>
      <c r="N352" s="40"/>
    </row>
    <row r="353" spans="1:14" x14ac:dyDescent="0.2">
      <c r="A353" s="41" t="s">
        <v>85</v>
      </c>
      <c r="B353" s="40" t="s">
        <v>443</v>
      </c>
      <c r="C353" s="41" t="s">
        <v>105</v>
      </c>
      <c r="D353" s="41" t="s">
        <v>80</v>
      </c>
      <c r="E353" s="41" t="s">
        <v>99</v>
      </c>
      <c r="F353" s="32">
        <v>1600</v>
      </c>
      <c r="G353" s="46">
        <v>60</v>
      </c>
      <c r="H353" s="34" t="str">
        <f t="shared" si="15"/>
        <v>Medium Upflow</v>
      </c>
      <c r="I353" s="42" t="str">
        <f t="shared" si="16"/>
        <v>Baseline</v>
      </c>
      <c r="J353" s="43">
        <v>0.8</v>
      </c>
      <c r="K353" s="44">
        <v>558</v>
      </c>
      <c r="L353" s="45">
        <f t="shared" si="17"/>
        <v>9.3000000000000007</v>
      </c>
      <c r="M353" s="2" t="s">
        <v>65</v>
      </c>
      <c r="N353" s="40"/>
    </row>
    <row r="354" spans="1:14" x14ac:dyDescent="0.2">
      <c r="A354" s="41" t="s">
        <v>85</v>
      </c>
      <c r="B354" s="40" t="s">
        <v>378</v>
      </c>
      <c r="C354" s="41" t="s">
        <v>105</v>
      </c>
      <c r="D354" s="41" t="s">
        <v>80</v>
      </c>
      <c r="E354" s="41" t="s">
        <v>99</v>
      </c>
      <c r="F354" s="32"/>
      <c r="G354" s="46">
        <v>60</v>
      </c>
      <c r="H354" s="34" t="str">
        <f t="shared" si="15"/>
        <v>Medium Upflow</v>
      </c>
      <c r="I354" s="42" t="str">
        <f t="shared" si="16"/>
        <v>Baseline</v>
      </c>
      <c r="J354" s="43">
        <v>0.8</v>
      </c>
      <c r="K354" s="44">
        <v>619</v>
      </c>
      <c r="L354" s="45">
        <f t="shared" si="17"/>
        <v>10.316666666666666</v>
      </c>
      <c r="M354" s="72" t="s">
        <v>210</v>
      </c>
      <c r="N354" s="40"/>
    </row>
    <row r="355" spans="1:14" x14ac:dyDescent="0.2">
      <c r="A355" s="41" t="s">
        <v>85</v>
      </c>
      <c r="B355" s="30" t="s">
        <v>517</v>
      </c>
      <c r="C355" s="41" t="s">
        <v>105</v>
      </c>
      <c r="D355" s="41" t="s">
        <v>80</v>
      </c>
      <c r="E355" s="41" t="s">
        <v>99</v>
      </c>
      <c r="F355" s="41"/>
      <c r="G355" s="46">
        <v>60</v>
      </c>
      <c r="H355" s="34" t="str">
        <f t="shared" si="15"/>
        <v>Medium Upflow</v>
      </c>
      <c r="I355" s="42" t="str">
        <f t="shared" si="16"/>
        <v>Baseline</v>
      </c>
      <c r="J355" s="43">
        <v>0.8</v>
      </c>
      <c r="K355" s="73">
        <v>669</v>
      </c>
      <c r="L355" s="45">
        <f t="shared" si="17"/>
        <v>11.15</v>
      </c>
      <c r="M355" s="2" t="s">
        <v>370</v>
      </c>
      <c r="N355" s="40"/>
    </row>
    <row r="356" spans="1:14" x14ac:dyDescent="0.2">
      <c r="A356" s="41" t="s">
        <v>85</v>
      </c>
      <c r="B356" s="40" t="s">
        <v>442</v>
      </c>
      <c r="C356" s="41" t="s">
        <v>105</v>
      </c>
      <c r="D356" s="41" t="s">
        <v>80</v>
      </c>
      <c r="E356" s="41" t="s">
        <v>99</v>
      </c>
      <c r="F356" s="32">
        <v>1200</v>
      </c>
      <c r="G356" s="46">
        <v>60</v>
      </c>
      <c r="H356" s="34" t="str">
        <f t="shared" si="15"/>
        <v>Medium Upflow</v>
      </c>
      <c r="I356" s="42" t="str">
        <f t="shared" si="16"/>
        <v>Baseline</v>
      </c>
      <c r="J356" s="43">
        <v>0.8</v>
      </c>
      <c r="K356" s="44">
        <v>547</v>
      </c>
      <c r="L356" s="45">
        <f t="shared" si="17"/>
        <v>9.1166666666666671</v>
      </c>
      <c r="M356" s="2" t="s">
        <v>65</v>
      </c>
      <c r="N356" s="40"/>
    </row>
    <row r="357" spans="1:14" x14ac:dyDescent="0.2">
      <c r="A357" s="41" t="s">
        <v>85</v>
      </c>
      <c r="B357" t="s">
        <v>441</v>
      </c>
      <c r="C357" s="41" t="s">
        <v>105</v>
      </c>
      <c r="D357" s="41" t="s">
        <v>80</v>
      </c>
      <c r="E357" s="41" t="s">
        <v>99</v>
      </c>
      <c r="F357" s="32"/>
      <c r="G357" s="46">
        <v>60</v>
      </c>
      <c r="H357" s="34" t="str">
        <f t="shared" si="15"/>
        <v>Medium Upflow</v>
      </c>
      <c r="I357" s="42" t="str">
        <f t="shared" si="16"/>
        <v>Baseline</v>
      </c>
      <c r="J357" s="43">
        <v>0.8</v>
      </c>
      <c r="K357" s="44">
        <v>803</v>
      </c>
      <c r="L357" s="45">
        <f t="shared" si="17"/>
        <v>13.383333333333333</v>
      </c>
      <c r="M357" s="2" t="s">
        <v>142</v>
      </c>
      <c r="N357" s="40"/>
    </row>
    <row r="358" spans="1:14" x14ac:dyDescent="0.2">
      <c r="A358" s="41" t="s">
        <v>85</v>
      </c>
      <c r="B358" s="40" t="s">
        <v>441</v>
      </c>
      <c r="C358" s="41" t="s">
        <v>105</v>
      </c>
      <c r="D358" s="41" t="s">
        <v>80</v>
      </c>
      <c r="E358" s="41" t="s">
        <v>99</v>
      </c>
      <c r="F358" s="32">
        <v>1200</v>
      </c>
      <c r="G358" s="46">
        <v>60</v>
      </c>
      <c r="H358" s="34" t="str">
        <f t="shared" si="15"/>
        <v>Medium Upflow</v>
      </c>
      <c r="I358" s="42" t="str">
        <f t="shared" si="16"/>
        <v>Baseline</v>
      </c>
      <c r="J358" s="43">
        <v>0.8</v>
      </c>
      <c r="K358" s="44">
        <v>544</v>
      </c>
      <c r="L358" s="45">
        <f t="shared" si="17"/>
        <v>9.0666666666666664</v>
      </c>
      <c r="M358" s="2" t="s">
        <v>65</v>
      </c>
      <c r="N358" s="40"/>
    </row>
    <row r="359" spans="1:14" x14ac:dyDescent="0.2">
      <c r="A359" s="41" t="s">
        <v>85</v>
      </c>
      <c r="B359" s="30" t="s">
        <v>516</v>
      </c>
      <c r="C359" s="41" t="s">
        <v>105</v>
      </c>
      <c r="D359" s="41" t="s">
        <v>80</v>
      </c>
      <c r="E359" s="41" t="s">
        <v>99</v>
      </c>
      <c r="F359" s="41"/>
      <c r="G359" s="46">
        <v>60</v>
      </c>
      <c r="H359" s="34" t="str">
        <f t="shared" si="15"/>
        <v>Medium Upflow</v>
      </c>
      <c r="I359" s="42" t="str">
        <f t="shared" si="16"/>
        <v>Baseline</v>
      </c>
      <c r="J359" s="43">
        <v>0.8</v>
      </c>
      <c r="K359" s="73">
        <v>649</v>
      </c>
      <c r="L359" s="45">
        <f t="shared" si="17"/>
        <v>10.816666666666666</v>
      </c>
      <c r="M359" s="2" t="s">
        <v>370</v>
      </c>
      <c r="N359" s="40"/>
    </row>
    <row r="360" spans="1:14" x14ac:dyDescent="0.2">
      <c r="A360" s="41" t="s">
        <v>85</v>
      </c>
      <c r="B360" s="40" t="s">
        <v>440</v>
      </c>
      <c r="C360" s="41" t="s">
        <v>105</v>
      </c>
      <c r="D360" s="41" t="s">
        <v>80</v>
      </c>
      <c r="E360" s="41" t="s">
        <v>99</v>
      </c>
      <c r="F360" s="32">
        <v>1200</v>
      </c>
      <c r="G360" s="46">
        <v>40</v>
      </c>
      <c r="H360" s="34" t="str">
        <f t="shared" si="15"/>
        <v>Small Upflow</v>
      </c>
      <c r="I360" s="42" t="str">
        <f t="shared" si="16"/>
        <v>Baseline</v>
      </c>
      <c r="J360" s="43">
        <v>0.8</v>
      </c>
      <c r="K360" s="44">
        <v>515</v>
      </c>
      <c r="L360" s="45">
        <f t="shared" si="17"/>
        <v>12.875</v>
      </c>
      <c r="M360" s="2" t="s">
        <v>65</v>
      </c>
      <c r="N360" s="40"/>
    </row>
    <row r="361" spans="1:14" x14ac:dyDescent="0.2">
      <c r="A361" s="41" t="s">
        <v>85</v>
      </c>
      <c r="B361" s="40" t="s">
        <v>439</v>
      </c>
      <c r="C361" s="41" t="s">
        <v>105</v>
      </c>
      <c r="D361" s="41" t="s">
        <v>80</v>
      </c>
      <c r="E361" s="41" t="s">
        <v>99</v>
      </c>
      <c r="F361" s="32">
        <v>1200</v>
      </c>
      <c r="G361" s="46">
        <v>40</v>
      </c>
      <c r="H361" s="34" t="str">
        <f t="shared" si="15"/>
        <v>Small Upflow</v>
      </c>
      <c r="I361" s="42" t="str">
        <f t="shared" si="16"/>
        <v>Baseline</v>
      </c>
      <c r="J361" s="43">
        <v>0.8</v>
      </c>
      <c r="K361" s="44">
        <v>549</v>
      </c>
      <c r="L361" s="45">
        <f t="shared" si="17"/>
        <v>13.725</v>
      </c>
      <c r="M361" s="2" t="s">
        <v>65</v>
      </c>
      <c r="N361" s="40"/>
    </row>
    <row r="362" spans="1:14" x14ac:dyDescent="0.2">
      <c r="A362" s="41" t="s">
        <v>85</v>
      </c>
      <c r="B362" t="s">
        <v>376</v>
      </c>
      <c r="C362" s="41" t="s">
        <v>105</v>
      </c>
      <c r="D362" s="41" t="s">
        <v>80</v>
      </c>
      <c r="E362" s="41" t="s">
        <v>99</v>
      </c>
      <c r="F362" s="32"/>
      <c r="G362" s="46">
        <v>40</v>
      </c>
      <c r="H362" s="34" t="str">
        <f t="shared" si="15"/>
        <v>Small Upflow</v>
      </c>
      <c r="I362" s="42" t="str">
        <f t="shared" si="16"/>
        <v>Baseline</v>
      </c>
      <c r="J362" s="43">
        <v>0.8</v>
      </c>
      <c r="K362" s="44">
        <v>762</v>
      </c>
      <c r="L362" s="45">
        <f t="shared" si="17"/>
        <v>19.05</v>
      </c>
      <c r="M362" s="2" t="s">
        <v>142</v>
      </c>
      <c r="N362" s="40"/>
    </row>
    <row r="363" spans="1:14" x14ac:dyDescent="0.2">
      <c r="A363" s="41" t="s">
        <v>85</v>
      </c>
      <c r="B363" s="40" t="s">
        <v>376</v>
      </c>
      <c r="C363" s="41" t="s">
        <v>105</v>
      </c>
      <c r="D363" s="41" t="s">
        <v>80</v>
      </c>
      <c r="E363" s="41" t="s">
        <v>99</v>
      </c>
      <c r="F363" s="32"/>
      <c r="G363" s="46">
        <v>40</v>
      </c>
      <c r="H363" s="34" t="str">
        <f t="shared" si="15"/>
        <v>Small Upflow</v>
      </c>
      <c r="I363" s="42" t="str">
        <f t="shared" si="16"/>
        <v>Baseline</v>
      </c>
      <c r="J363" s="43">
        <v>0.8</v>
      </c>
      <c r="K363" s="44">
        <v>576</v>
      </c>
      <c r="L363" s="45">
        <f t="shared" si="17"/>
        <v>14.4</v>
      </c>
      <c r="M363" s="72" t="s">
        <v>210</v>
      </c>
      <c r="N363" s="40"/>
    </row>
    <row r="364" spans="1:14" x14ac:dyDescent="0.2">
      <c r="A364" s="41" t="s">
        <v>85</v>
      </c>
      <c r="B364" s="30" t="s">
        <v>515</v>
      </c>
      <c r="C364" s="41" t="s">
        <v>105</v>
      </c>
      <c r="D364" s="41" t="s">
        <v>80</v>
      </c>
      <c r="E364" s="41" t="s">
        <v>99</v>
      </c>
      <c r="F364" s="41"/>
      <c r="G364" s="46">
        <v>40</v>
      </c>
      <c r="H364" s="34" t="str">
        <f t="shared" si="15"/>
        <v>Small Upflow</v>
      </c>
      <c r="I364" s="42" t="str">
        <f t="shared" si="16"/>
        <v>Baseline</v>
      </c>
      <c r="J364" s="43">
        <v>0.8</v>
      </c>
      <c r="K364" s="73">
        <v>609</v>
      </c>
      <c r="L364" s="45">
        <f t="shared" si="17"/>
        <v>15.225</v>
      </c>
      <c r="M364" s="2" t="s">
        <v>370</v>
      </c>
      <c r="N364" s="40"/>
    </row>
    <row r="365" spans="1:14" x14ac:dyDescent="0.2">
      <c r="A365" s="41" t="s">
        <v>85</v>
      </c>
      <c r="B365" s="40" t="s">
        <v>432</v>
      </c>
      <c r="C365" s="41" t="s">
        <v>105</v>
      </c>
      <c r="D365" s="41" t="s">
        <v>80</v>
      </c>
      <c r="E365" s="41" t="s">
        <v>100</v>
      </c>
      <c r="F365" s="32">
        <v>2000</v>
      </c>
      <c r="G365" s="46">
        <v>115</v>
      </c>
      <c r="H365" s="34" t="str">
        <f t="shared" si="15"/>
        <v>Large Upflow</v>
      </c>
      <c r="I365" s="42" t="str">
        <f t="shared" si="16"/>
        <v>Baseline</v>
      </c>
      <c r="J365" s="43">
        <v>0.8</v>
      </c>
      <c r="K365" s="44">
        <v>1102</v>
      </c>
      <c r="L365" s="45">
        <f t="shared" si="17"/>
        <v>9.5826086956521745</v>
      </c>
      <c r="M365" s="2" t="s">
        <v>65</v>
      </c>
      <c r="N365" s="40"/>
    </row>
    <row r="366" spans="1:14" x14ac:dyDescent="0.2">
      <c r="A366" s="41" t="s">
        <v>85</v>
      </c>
      <c r="B366" s="40" t="s">
        <v>438</v>
      </c>
      <c r="C366" s="41" t="s">
        <v>105</v>
      </c>
      <c r="D366" s="41" t="s">
        <v>80</v>
      </c>
      <c r="E366" s="41" t="s">
        <v>100</v>
      </c>
      <c r="F366" s="32">
        <v>2000</v>
      </c>
      <c r="G366" s="46">
        <v>100</v>
      </c>
      <c r="H366" s="34" t="str">
        <f t="shared" si="15"/>
        <v>Large Upflow</v>
      </c>
      <c r="I366" s="42" t="str">
        <f t="shared" si="16"/>
        <v>Baseline</v>
      </c>
      <c r="J366" s="43">
        <v>0.8</v>
      </c>
      <c r="K366" s="44">
        <v>953</v>
      </c>
      <c r="L366" s="45">
        <f t="shared" si="17"/>
        <v>9.5299999999999994</v>
      </c>
      <c r="M366" s="2" t="s">
        <v>65</v>
      </c>
      <c r="N366" s="40"/>
    </row>
    <row r="367" spans="1:14" x14ac:dyDescent="0.2">
      <c r="A367" s="41" t="s">
        <v>85</v>
      </c>
      <c r="B367" s="40" t="s">
        <v>437</v>
      </c>
      <c r="C367" s="41" t="s">
        <v>105</v>
      </c>
      <c r="D367" s="41" t="s">
        <v>80</v>
      </c>
      <c r="E367" s="41" t="s">
        <v>100</v>
      </c>
      <c r="F367" s="32">
        <v>2000</v>
      </c>
      <c r="G367" s="46">
        <v>100</v>
      </c>
      <c r="H367" s="34" t="str">
        <f t="shared" si="15"/>
        <v>Large Upflow</v>
      </c>
      <c r="I367" s="42" t="str">
        <f t="shared" si="16"/>
        <v>Baseline</v>
      </c>
      <c r="J367" s="43">
        <v>0.8</v>
      </c>
      <c r="K367" s="44">
        <v>816</v>
      </c>
      <c r="L367" s="45">
        <f t="shared" si="17"/>
        <v>8.16</v>
      </c>
      <c r="M367" s="2" t="s">
        <v>65</v>
      </c>
      <c r="N367" s="40"/>
    </row>
    <row r="368" spans="1:14" x14ac:dyDescent="0.2">
      <c r="A368" s="41" t="s">
        <v>85</v>
      </c>
      <c r="B368" s="40" t="s">
        <v>436</v>
      </c>
      <c r="C368" s="41" t="s">
        <v>105</v>
      </c>
      <c r="D368" s="41" t="s">
        <v>80</v>
      </c>
      <c r="E368" s="41" t="s">
        <v>100</v>
      </c>
      <c r="F368" s="32">
        <v>2000</v>
      </c>
      <c r="G368" s="46">
        <v>80</v>
      </c>
      <c r="H368" s="34" t="str">
        <f t="shared" si="15"/>
        <v>Medium Upflow</v>
      </c>
      <c r="I368" s="42" t="str">
        <f t="shared" si="16"/>
        <v>Baseline</v>
      </c>
      <c r="J368" s="43">
        <v>0.8</v>
      </c>
      <c r="K368" s="44">
        <v>900</v>
      </c>
      <c r="L368" s="45">
        <f t="shared" si="17"/>
        <v>11.25</v>
      </c>
      <c r="M368" s="2" t="s">
        <v>65</v>
      </c>
      <c r="N368" s="40"/>
    </row>
    <row r="369" spans="1:14" x14ac:dyDescent="0.2">
      <c r="A369" s="41" t="s">
        <v>85</v>
      </c>
      <c r="B369" s="40" t="s">
        <v>435</v>
      </c>
      <c r="C369" s="41" t="s">
        <v>105</v>
      </c>
      <c r="D369" s="41" t="s">
        <v>80</v>
      </c>
      <c r="E369" s="41" t="s">
        <v>100</v>
      </c>
      <c r="F369" s="32">
        <v>2000</v>
      </c>
      <c r="G369" s="46">
        <v>80</v>
      </c>
      <c r="H369" s="34" t="str">
        <f t="shared" si="15"/>
        <v>Medium Upflow</v>
      </c>
      <c r="I369" s="42" t="str">
        <f t="shared" si="16"/>
        <v>Baseline</v>
      </c>
      <c r="J369" s="43">
        <v>0.8</v>
      </c>
      <c r="K369" s="44">
        <v>877</v>
      </c>
      <c r="L369" s="45">
        <f t="shared" si="17"/>
        <v>10.9625</v>
      </c>
      <c r="M369" s="2" t="s">
        <v>65</v>
      </c>
      <c r="N369" s="40"/>
    </row>
    <row r="370" spans="1:14" x14ac:dyDescent="0.2">
      <c r="A370" s="41" t="s">
        <v>85</v>
      </c>
      <c r="B370" s="40" t="s">
        <v>434</v>
      </c>
      <c r="C370" s="41" t="s">
        <v>105</v>
      </c>
      <c r="D370" s="41" t="s">
        <v>80</v>
      </c>
      <c r="E370" s="41" t="s">
        <v>100</v>
      </c>
      <c r="F370" s="32">
        <v>1200</v>
      </c>
      <c r="G370" s="46">
        <v>60</v>
      </c>
      <c r="H370" s="34" t="str">
        <f t="shared" si="15"/>
        <v>Medium Upflow</v>
      </c>
      <c r="I370" s="42" t="str">
        <f t="shared" si="16"/>
        <v>Baseline</v>
      </c>
      <c r="J370" s="43">
        <v>0.8</v>
      </c>
      <c r="K370" s="44">
        <v>779</v>
      </c>
      <c r="L370" s="45">
        <f t="shared" si="17"/>
        <v>12.983333333333333</v>
      </c>
      <c r="M370" s="2" t="s">
        <v>65</v>
      </c>
      <c r="N370" s="40"/>
    </row>
    <row r="371" spans="1:14" x14ac:dyDescent="0.2">
      <c r="A371" s="41" t="s">
        <v>85</v>
      </c>
      <c r="B371" s="40" t="s">
        <v>433</v>
      </c>
      <c r="C371" s="41" t="s">
        <v>105</v>
      </c>
      <c r="D371" s="41" t="s">
        <v>80</v>
      </c>
      <c r="E371" s="41" t="s">
        <v>100</v>
      </c>
      <c r="F371" s="32">
        <v>1200</v>
      </c>
      <c r="G371" s="46">
        <v>60</v>
      </c>
      <c r="H371" s="34" t="str">
        <f t="shared" si="15"/>
        <v>Medium Upflow</v>
      </c>
      <c r="I371" s="42" t="str">
        <f t="shared" si="16"/>
        <v>Baseline</v>
      </c>
      <c r="J371" s="43">
        <v>0.8</v>
      </c>
      <c r="K371" s="44">
        <v>825</v>
      </c>
      <c r="L371" s="45">
        <f t="shared" si="17"/>
        <v>13.75</v>
      </c>
      <c r="M371" s="2" t="s">
        <v>65</v>
      </c>
      <c r="N371" s="40"/>
    </row>
    <row r="372" spans="1:14" x14ac:dyDescent="0.2">
      <c r="A372" s="41" t="s">
        <v>144</v>
      </c>
      <c r="B372" s="40" t="s">
        <v>397</v>
      </c>
      <c r="C372" s="41" t="s">
        <v>105</v>
      </c>
      <c r="D372" s="41" t="s">
        <v>81</v>
      </c>
      <c r="E372" s="41" t="s">
        <v>213</v>
      </c>
      <c r="F372" s="32"/>
      <c r="G372" s="46">
        <v>70</v>
      </c>
      <c r="H372" s="34" t="str">
        <f t="shared" si="15"/>
        <v>Medium Upflow</v>
      </c>
      <c r="I372" s="42" t="str">
        <f t="shared" si="16"/>
        <v>Baseline</v>
      </c>
      <c r="J372" s="43">
        <v>0.8</v>
      </c>
      <c r="K372" s="44">
        <v>926</v>
      </c>
      <c r="L372" s="45">
        <f t="shared" si="17"/>
        <v>13.228571428571428</v>
      </c>
      <c r="M372" s="72" t="s">
        <v>210</v>
      </c>
      <c r="N372" s="40"/>
    </row>
    <row r="373" spans="1:14" x14ac:dyDescent="0.2">
      <c r="A373" s="41" t="s">
        <v>144</v>
      </c>
      <c r="B373" s="40" t="s">
        <v>393</v>
      </c>
      <c r="C373" s="41" t="s">
        <v>105</v>
      </c>
      <c r="D373" s="41" t="s">
        <v>80</v>
      </c>
      <c r="E373" s="41" t="s">
        <v>100</v>
      </c>
      <c r="F373" s="32"/>
      <c r="G373" s="46">
        <v>120</v>
      </c>
      <c r="H373" s="34" t="str">
        <f t="shared" si="15"/>
        <v>Large Upflow</v>
      </c>
      <c r="I373" s="42" t="str">
        <f t="shared" si="16"/>
        <v>Baseline</v>
      </c>
      <c r="J373" s="43">
        <v>0.8</v>
      </c>
      <c r="K373" s="44">
        <v>2364</v>
      </c>
      <c r="L373" s="45">
        <f t="shared" si="17"/>
        <v>19.7</v>
      </c>
      <c r="M373" s="72" t="s">
        <v>210</v>
      </c>
      <c r="N373" s="40"/>
    </row>
    <row r="374" spans="1:14" x14ac:dyDescent="0.2">
      <c r="A374" s="41" t="s">
        <v>144</v>
      </c>
      <c r="B374" s="40" t="s">
        <v>391</v>
      </c>
      <c r="C374" s="41" t="s">
        <v>105</v>
      </c>
      <c r="D374" s="41" t="s">
        <v>80</v>
      </c>
      <c r="E374" s="41" t="s">
        <v>100</v>
      </c>
      <c r="F374" s="32"/>
      <c r="G374" s="46">
        <v>100</v>
      </c>
      <c r="H374" s="34" t="str">
        <f t="shared" si="15"/>
        <v>Large Upflow</v>
      </c>
      <c r="I374" s="42" t="str">
        <f t="shared" si="16"/>
        <v>Baseline</v>
      </c>
      <c r="J374" s="43">
        <v>0.8</v>
      </c>
      <c r="K374" s="44">
        <v>1729</v>
      </c>
      <c r="L374" s="45">
        <f t="shared" si="17"/>
        <v>17.29</v>
      </c>
      <c r="M374" s="72" t="s">
        <v>210</v>
      </c>
      <c r="N374" s="40"/>
    </row>
    <row r="375" spans="1:14" x14ac:dyDescent="0.2">
      <c r="A375" s="41" t="s">
        <v>144</v>
      </c>
      <c r="B375" s="40" t="s">
        <v>396</v>
      </c>
      <c r="C375" s="41" t="s">
        <v>105</v>
      </c>
      <c r="D375" s="41" t="s">
        <v>80</v>
      </c>
      <c r="E375" s="41" t="s">
        <v>100</v>
      </c>
      <c r="F375" s="32"/>
      <c r="G375" s="46">
        <v>70</v>
      </c>
      <c r="H375" s="34" t="str">
        <f t="shared" si="15"/>
        <v>Medium Upflow</v>
      </c>
      <c r="I375" s="42" t="str">
        <f t="shared" si="16"/>
        <v>Baseline</v>
      </c>
      <c r="J375" s="43">
        <v>0.8</v>
      </c>
      <c r="K375" s="44">
        <v>1581</v>
      </c>
      <c r="L375" s="45">
        <f t="shared" si="17"/>
        <v>22.585714285714285</v>
      </c>
      <c r="M375" s="72" t="s">
        <v>210</v>
      </c>
      <c r="N375" s="40"/>
    </row>
    <row r="376" spans="1:14" x14ac:dyDescent="0.2">
      <c r="A376" s="41" t="s">
        <v>144</v>
      </c>
      <c r="B376" s="40" t="s">
        <v>394</v>
      </c>
      <c r="C376" s="41" t="s">
        <v>105</v>
      </c>
      <c r="D376" s="41" t="s">
        <v>80</v>
      </c>
      <c r="E376" s="41" t="s">
        <v>100</v>
      </c>
      <c r="F376" s="32"/>
      <c r="G376" s="46">
        <v>50</v>
      </c>
      <c r="H376" s="34" t="str">
        <f t="shared" si="15"/>
        <v>Medium Upflow</v>
      </c>
      <c r="I376" s="42" t="str">
        <f t="shared" si="16"/>
        <v>Baseline</v>
      </c>
      <c r="J376" s="43">
        <v>0.8</v>
      </c>
      <c r="K376" s="44">
        <v>1551</v>
      </c>
      <c r="L376" s="45">
        <f t="shared" si="17"/>
        <v>31.02</v>
      </c>
      <c r="M376" s="72" t="s">
        <v>210</v>
      </c>
      <c r="N376" s="40"/>
    </row>
    <row r="377" spans="1:14" x14ac:dyDescent="0.2">
      <c r="A377" s="41" t="s">
        <v>221</v>
      </c>
      <c r="B377" t="s">
        <v>479</v>
      </c>
      <c r="C377" s="41" t="s">
        <v>105</v>
      </c>
      <c r="D377" s="41" t="s">
        <v>81</v>
      </c>
      <c r="E377" s="41" t="s">
        <v>99</v>
      </c>
      <c r="F377" s="32"/>
      <c r="G377" s="46">
        <v>108</v>
      </c>
      <c r="H377" s="34" t="str">
        <f t="shared" si="15"/>
        <v>Large Upflow</v>
      </c>
      <c r="I377" s="42" t="str">
        <f t="shared" si="16"/>
        <v>Baseline</v>
      </c>
      <c r="J377" s="43">
        <v>0.8</v>
      </c>
      <c r="K377" s="44">
        <v>1297</v>
      </c>
      <c r="L377" s="45">
        <f t="shared" si="17"/>
        <v>12.00925925925926</v>
      </c>
      <c r="M377" s="2" t="s">
        <v>209</v>
      </c>
      <c r="N377" s="40"/>
    </row>
    <row r="378" spans="1:14" x14ac:dyDescent="0.2">
      <c r="A378" s="41" t="s">
        <v>221</v>
      </c>
      <c r="B378" t="s">
        <v>488</v>
      </c>
      <c r="C378" s="41" t="s">
        <v>105</v>
      </c>
      <c r="D378" s="41" t="s">
        <v>81</v>
      </c>
      <c r="E378" s="41" t="s">
        <v>99</v>
      </c>
      <c r="F378" s="32"/>
      <c r="G378" s="46">
        <v>120</v>
      </c>
      <c r="H378" s="34" t="str">
        <f t="shared" si="15"/>
        <v>Large Upflow</v>
      </c>
      <c r="I378" s="42" t="str">
        <f t="shared" si="16"/>
        <v>Baseline</v>
      </c>
      <c r="J378" s="43">
        <v>0.8</v>
      </c>
      <c r="K378" s="44">
        <v>1049</v>
      </c>
      <c r="L378" s="45">
        <f t="shared" si="17"/>
        <v>8.7416666666666671</v>
      </c>
      <c r="M378" s="2" t="s">
        <v>209</v>
      </c>
      <c r="N378" s="40"/>
    </row>
    <row r="379" spans="1:14" x14ac:dyDescent="0.2">
      <c r="A379" s="41" t="s">
        <v>221</v>
      </c>
      <c r="B379" s="40" t="s">
        <v>474</v>
      </c>
      <c r="C379" s="41" t="s">
        <v>105</v>
      </c>
      <c r="D379" s="41" t="s">
        <v>81</v>
      </c>
      <c r="E379" s="41" t="s">
        <v>99</v>
      </c>
      <c r="F379" s="32"/>
      <c r="G379" s="46">
        <v>100</v>
      </c>
      <c r="H379" s="34" t="str">
        <f t="shared" si="15"/>
        <v>Large Upflow</v>
      </c>
      <c r="I379" s="42" t="str">
        <f t="shared" si="16"/>
        <v>Baseline</v>
      </c>
      <c r="J379" s="43">
        <v>0.8</v>
      </c>
      <c r="K379" s="44">
        <v>999</v>
      </c>
      <c r="L379" s="45">
        <f t="shared" si="17"/>
        <v>9.99</v>
      </c>
      <c r="M379" s="2" t="s">
        <v>209</v>
      </c>
      <c r="N379" s="40"/>
    </row>
    <row r="380" spans="1:14" x14ac:dyDescent="0.2">
      <c r="A380" s="41" t="s">
        <v>221</v>
      </c>
      <c r="B380" t="s">
        <v>473</v>
      </c>
      <c r="C380" s="41" t="s">
        <v>105</v>
      </c>
      <c r="D380" s="41" t="s">
        <v>81</v>
      </c>
      <c r="E380" s="41" t="s">
        <v>99</v>
      </c>
      <c r="F380" s="32"/>
      <c r="G380" s="46">
        <v>80</v>
      </c>
      <c r="H380" s="34" t="str">
        <f t="shared" si="15"/>
        <v>Medium Upflow</v>
      </c>
      <c r="I380" s="42" t="str">
        <f t="shared" si="16"/>
        <v>Baseline</v>
      </c>
      <c r="J380" s="43">
        <v>0.8</v>
      </c>
      <c r="K380" s="44">
        <v>899</v>
      </c>
      <c r="L380" s="45">
        <f t="shared" si="17"/>
        <v>11.237500000000001</v>
      </c>
      <c r="M380" s="2" t="s">
        <v>209</v>
      </c>
      <c r="N380" s="40"/>
    </row>
    <row r="381" spans="1:14" x14ac:dyDescent="0.2">
      <c r="A381" s="41" t="s">
        <v>221</v>
      </c>
      <c r="B381" t="s">
        <v>476</v>
      </c>
      <c r="C381" s="41" t="s">
        <v>105</v>
      </c>
      <c r="D381" s="41" t="s">
        <v>81</v>
      </c>
      <c r="E381" s="41" t="s">
        <v>99</v>
      </c>
      <c r="F381" s="32"/>
      <c r="G381" s="46">
        <v>60</v>
      </c>
      <c r="H381" s="34" t="str">
        <f t="shared" si="15"/>
        <v>Medium Upflow</v>
      </c>
      <c r="I381" s="42" t="str">
        <f t="shared" si="16"/>
        <v>Baseline</v>
      </c>
      <c r="J381" s="43">
        <v>0.8</v>
      </c>
      <c r="K381" s="44">
        <v>749</v>
      </c>
      <c r="L381" s="45">
        <f t="shared" si="17"/>
        <v>12.483333333333333</v>
      </c>
      <c r="M381" s="2" t="s">
        <v>209</v>
      </c>
      <c r="N381" s="40"/>
    </row>
    <row r="382" spans="1:14" x14ac:dyDescent="0.2">
      <c r="A382" s="41" t="s">
        <v>221</v>
      </c>
      <c r="B382" t="s">
        <v>475</v>
      </c>
      <c r="C382" s="41" t="s">
        <v>105</v>
      </c>
      <c r="D382" s="41" t="s">
        <v>81</v>
      </c>
      <c r="E382" s="41" t="s">
        <v>99</v>
      </c>
      <c r="F382" s="32"/>
      <c r="G382" s="46">
        <v>40</v>
      </c>
      <c r="H382" s="34" t="str">
        <f t="shared" si="15"/>
        <v>Small Upflow</v>
      </c>
      <c r="I382" s="42" t="str">
        <f t="shared" si="16"/>
        <v>Baseline</v>
      </c>
      <c r="J382" s="43">
        <v>0.8</v>
      </c>
      <c r="K382" s="44">
        <v>699</v>
      </c>
      <c r="L382" s="45">
        <f t="shared" si="17"/>
        <v>17.475000000000001</v>
      </c>
      <c r="M382" s="2" t="s">
        <v>209</v>
      </c>
      <c r="N382" s="40"/>
    </row>
    <row r="383" spans="1:14" x14ac:dyDescent="0.2">
      <c r="A383" s="41" t="s">
        <v>146</v>
      </c>
      <c r="B383" t="s">
        <v>502</v>
      </c>
      <c r="C383" s="41" t="s">
        <v>105</v>
      </c>
      <c r="D383" s="41" t="s">
        <v>80</v>
      </c>
      <c r="E383" s="41" t="s">
        <v>100</v>
      </c>
      <c r="F383" s="32">
        <v>2000</v>
      </c>
      <c r="G383" s="46">
        <v>100</v>
      </c>
      <c r="H383" s="34" t="str">
        <f t="shared" si="15"/>
        <v>Large Upflow</v>
      </c>
      <c r="I383" s="42" t="str">
        <f t="shared" si="16"/>
        <v>Baseline</v>
      </c>
      <c r="J383" s="43">
        <v>0.8</v>
      </c>
      <c r="K383" s="44">
        <v>1814</v>
      </c>
      <c r="L383" s="45">
        <f t="shared" si="17"/>
        <v>18.14</v>
      </c>
      <c r="M383" s="2" t="s">
        <v>142</v>
      </c>
      <c r="N383" s="40"/>
    </row>
    <row r="384" spans="1:14" x14ac:dyDescent="0.2">
      <c r="A384" s="41" t="s">
        <v>146</v>
      </c>
      <c r="B384" t="s">
        <v>503</v>
      </c>
      <c r="C384" s="41" t="s">
        <v>105</v>
      </c>
      <c r="D384" s="41" t="s">
        <v>80</v>
      </c>
      <c r="E384" s="41" t="s">
        <v>100</v>
      </c>
      <c r="F384" s="32">
        <v>1600</v>
      </c>
      <c r="G384" s="46">
        <v>80</v>
      </c>
      <c r="H384" s="34" t="str">
        <f t="shared" si="15"/>
        <v>Medium Upflow</v>
      </c>
      <c r="I384" s="42" t="str">
        <f t="shared" si="16"/>
        <v>Baseline</v>
      </c>
      <c r="J384" s="43">
        <v>0.8</v>
      </c>
      <c r="K384" s="44">
        <v>1780</v>
      </c>
      <c r="L384" s="45">
        <f t="shared" si="17"/>
        <v>22.25</v>
      </c>
      <c r="M384" s="2" t="s">
        <v>142</v>
      </c>
      <c r="N384" s="40"/>
    </row>
    <row r="385" spans="1:14" x14ac:dyDescent="0.2">
      <c r="A385" s="41" t="s">
        <v>146</v>
      </c>
      <c r="B385" t="s">
        <v>504</v>
      </c>
      <c r="C385" s="41" t="s">
        <v>105</v>
      </c>
      <c r="D385" s="41" t="s">
        <v>80</v>
      </c>
      <c r="E385" s="41" t="s">
        <v>100</v>
      </c>
      <c r="F385" s="32">
        <v>1200</v>
      </c>
      <c r="G385" s="46">
        <v>80</v>
      </c>
      <c r="H385" s="34" t="str">
        <f t="shared" si="15"/>
        <v>Medium Upflow</v>
      </c>
      <c r="I385" s="42" t="str">
        <f t="shared" si="16"/>
        <v>Baseline</v>
      </c>
      <c r="J385" s="43">
        <v>0.8</v>
      </c>
      <c r="K385" s="44">
        <v>1722</v>
      </c>
      <c r="L385" s="45">
        <f t="shared" si="17"/>
        <v>21.524999999999999</v>
      </c>
      <c r="M385" s="2" t="s">
        <v>142</v>
      </c>
      <c r="N385" s="40"/>
    </row>
    <row r="386" spans="1:14" x14ac:dyDescent="0.2">
      <c r="G386" s="46"/>
    </row>
    <row r="387" spans="1:14" x14ac:dyDescent="0.2">
      <c r="G387" s="46"/>
    </row>
    <row r="388" spans="1:14" x14ac:dyDescent="0.2">
      <c r="G388" s="46"/>
    </row>
    <row r="389" spans="1:14" x14ac:dyDescent="0.2">
      <c r="G389" s="46"/>
    </row>
    <row r="390" spans="1:14" x14ac:dyDescent="0.2">
      <c r="G390" s="46"/>
    </row>
    <row r="391" spans="1:14" x14ac:dyDescent="0.2">
      <c r="G391" s="46"/>
    </row>
    <row r="392" spans="1:14" x14ac:dyDescent="0.2">
      <c r="G392" s="46"/>
    </row>
    <row r="393" spans="1:14" x14ac:dyDescent="0.2">
      <c r="G393" s="46"/>
    </row>
    <row r="394" spans="1:14" x14ac:dyDescent="0.2">
      <c r="G394" s="46"/>
    </row>
    <row r="395" spans="1:14" x14ac:dyDescent="0.2">
      <c r="G395" s="46"/>
    </row>
    <row r="396" spans="1:14" x14ac:dyDescent="0.2">
      <c r="G396" s="46"/>
    </row>
    <row r="397" spans="1:14" x14ac:dyDescent="0.2">
      <c r="G397" s="46"/>
    </row>
    <row r="398" spans="1:14" x14ac:dyDescent="0.2">
      <c r="G398" s="46"/>
    </row>
    <row r="399" spans="1:14" x14ac:dyDescent="0.2">
      <c r="G399" s="46"/>
    </row>
    <row r="400" spans="1:14" x14ac:dyDescent="0.2">
      <c r="G400" s="46"/>
    </row>
    <row r="401" spans="7:7" x14ac:dyDescent="0.2">
      <c r="G401" s="46"/>
    </row>
    <row r="402" spans="7:7" x14ac:dyDescent="0.2">
      <c r="G402" s="46"/>
    </row>
    <row r="403" spans="7:7" x14ac:dyDescent="0.2">
      <c r="G403" s="46"/>
    </row>
    <row r="404" spans="7:7" x14ac:dyDescent="0.2">
      <c r="G404" s="46"/>
    </row>
    <row r="405" spans="7:7" x14ac:dyDescent="0.2">
      <c r="G405" s="46"/>
    </row>
    <row r="406" spans="7:7" x14ac:dyDescent="0.2">
      <c r="G406" s="46"/>
    </row>
    <row r="407" spans="7:7" x14ac:dyDescent="0.2">
      <c r="G407" s="46"/>
    </row>
    <row r="408" spans="7:7" x14ac:dyDescent="0.2">
      <c r="G408" s="46"/>
    </row>
    <row r="409" spans="7:7" x14ac:dyDescent="0.2">
      <c r="G409" s="46"/>
    </row>
    <row r="410" spans="7:7" x14ac:dyDescent="0.2">
      <c r="G410" s="46"/>
    </row>
    <row r="411" spans="7:7" x14ac:dyDescent="0.2">
      <c r="G411" s="46"/>
    </row>
  </sheetData>
  <hyperlinks>
    <hyperlink ref="M72" r:id="rId1"/>
    <hyperlink ref="M71" r:id="rId2"/>
    <hyperlink ref="M70" r:id="rId3"/>
    <hyperlink ref="M69" r:id="rId4"/>
    <hyperlink ref="M68" r:id="rId5"/>
    <hyperlink ref="M67" r:id="rId6"/>
    <hyperlink ref="M66" r:id="rId7"/>
    <hyperlink ref="M65" r:id="rId8"/>
    <hyperlink ref="M51" r:id="rId9"/>
    <hyperlink ref="M50" r:id="rId10"/>
    <hyperlink ref="M49" r:id="rId11"/>
    <hyperlink ref="M48" r:id="rId12"/>
    <hyperlink ref="M129" r:id="rId13"/>
    <hyperlink ref="M128" r:id="rId14"/>
    <hyperlink ref="M127" r:id="rId15"/>
    <hyperlink ref="M126" r:id="rId16"/>
    <hyperlink ref="M125" r:id="rId17"/>
    <hyperlink ref="M124" r:id="rId18"/>
    <hyperlink ref="M123" r:id="rId19"/>
    <hyperlink ref="M132" r:id="rId20"/>
    <hyperlink ref="M130" r:id="rId21"/>
    <hyperlink ref="M36" r:id="rId22"/>
    <hyperlink ref="M34" r:id="rId23"/>
    <hyperlink ref="M122" r:id="rId24"/>
    <hyperlink ref="M19:M45" r:id="rId25" display="http://www.alpinehomeair.com"/>
    <hyperlink ref="M46:M50" r:id="rId26" display="http://www.alpinehomeair.com"/>
    <hyperlink ref="M51:M54" r:id="rId27" display="http://www.alpinehomeair.com"/>
    <hyperlink ref="M103" r:id="rId28"/>
    <hyperlink ref="M56:M63" r:id="rId29" display="http://www.acoverstock.com"/>
    <hyperlink ref="M64:M76" r:id="rId30" display="http://www.acoverstock.com"/>
    <hyperlink ref="M106" r:id="rId31"/>
    <hyperlink ref="M33" r:id="rId32"/>
    <hyperlink ref="M166" r:id="rId33"/>
    <hyperlink ref="M80:M99" r:id="rId34" display="http://http://www.theacoutlet.com"/>
    <hyperlink ref="M82" r:id="rId35"/>
    <hyperlink ref="M37" r:id="rId36"/>
    <hyperlink ref="M81:M113" r:id="rId37" display="http://http://www.theacoutlet.com"/>
    <hyperlink ref="M114:M119" r:id="rId38" display="http://www.homedepot.com"/>
    <hyperlink ref="M121:M125" r:id="rId39" display="http://www.rabbitheating.com/furnace_installation_"/>
    <hyperlink ref="M126:M143" r:id="rId40" display="http://www.rabbitheating.com/furnace_installation_"/>
    <hyperlink ref="M145:M151" r:id="rId41" display="http://www.homecomfortsuppliers.com"/>
    <hyperlink ref="M7" r:id="rId42"/>
    <hyperlink ref="M153:M154" r:id="rId43" display="http://www.pexsupply.com"/>
    <hyperlink ref="M13" r:id="rId44"/>
    <hyperlink ref="M3" r:id="rId45"/>
    <hyperlink ref="M14" r:id="rId46"/>
    <hyperlink ref="M15" r:id="rId47"/>
    <hyperlink ref="M12" r:id="rId48"/>
    <hyperlink ref="M19" r:id="rId49"/>
    <hyperlink ref="M18" r:id="rId50"/>
    <hyperlink ref="M17" r:id="rId51"/>
    <hyperlink ref="M16" r:id="rId52"/>
    <hyperlink ref="M11" r:id="rId53"/>
    <hyperlink ref="M10" r:id="rId54"/>
    <hyperlink ref="M9" r:id="rId55"/>
    <hyperlink ref="M8" r:id="rId56"/>
    <hyperlink ref="M78" r:id="rId57"/>
    <hyperlink ref="M25" r:id="rId58"/>
    <hyperlink ref="M83" r:id="rId59"/>
    <hyperlink ref="M268" r:id="rId60"/>
    <hyperlink ref="M198:M265" r:id="rId61" display="http://www.alpinehomeair.com"/>
    <hyperlink ref="M266:M271" r:id="rId62" display="http://www.alpinehomeair.com"/>
    <hyperlink ref="M380" r:id="rId63"/>
    <hyperlink ref="M273:M277" r:id="rId64" display="http://www.homedepot.com"/>
    <hyperlink ref="M278:M288" r:id="rId65" display="http://www.homedepot.com"/>
    <hyperlink ref="M291" r:id="rId66"/>
    <hyperlink ref="M290:M305" r:id="rId67" display="http://www.acoverstock.com"/>
    <hyperlink ref="M346" r:id="rId68"/>
    <hyperlink ref="M337" r:id="rId69"/>
    <hyperlink ref="M334" r:id="rId70"/>
    <hyperlink ref="M284" r:id="rId71"/>
    <hyperlink ref="M310:M319" r:id="rId72" display="http://djsonline.com"/>
    <hyperlink ref="M320:M328" r:id="rId73" display="http://djsonline.com"/>
    <hyperlink ref="M329:M331" r:id="rId74" display="http://djsonline.com"/>
    <hyperlink ref="M225" r:id="rId75"/>
    <hyperlink ref="M333:M335" r:id="rId76" display="http://www.pexsupply.com"/>
    <hyperlink ref="M224" r:id="rId77"/>
    <hyperlink ref="M175" r:id="rId78"/>
    <hyperlink ref="M174" r:id="rId79"/>
    <hyperlink ref="M173" r:id="rId80"/>
    <hyperlink ref="M172" r:id="rId81"/>
    <hyperlink ref="M207" r:id="rId82"/>
    <hyperlink ref="M205" r:id="rId83"/>
    <hyperlink ref="M203" r:id="rId84"/>
    <hyperlink ref="M201" r:id="rId85"/>
    <hyperlink ref="M199" r:id="rId86"/>
    <hyperlink ref="M197" r:id="rId87"/>
    <hyperlink ref="M232" r:id="rId88"/>
    <hyperlink ref="M229" r:id="rId89"/>
    <hyperlink ref="M235" r:id="rId90"/>
    <hyperlink ref="M230" r:id="rId91"/>
    <hyperlink ref="M231" r:id="rId92"/>
    <hyperlink ref="M236" r:id="rId93"/>
    <hyperlink ref="M237" r:id="rId94"/>
    <hyperlink ref="M238" r:id="rId95"/>
    <hyperlink ref="M234" r:id="rId96"/>
    <hyperlink ref="M233" r:id="rId97"/>
    <hyperlink ref="M187" r:id="rId98"/>
    <hyperlink ref="M186" r:id="rId99"/>
    <hyperlink ref="M184" r:id="rId100"/>
    <hyperlink ref="M180" r:id="rId101"/>
    <hyperlink ref="M182" r:id="rId102"/>
    <hyperlink ref="M181" r:id="rId103"/>
    <hyperlink ref="M183" r:id="rId104"/>
    <hyperlink ref="M244" r:id="rId105"/>
    <hyperlink ref="M245" r:id="rId106"/>
    <hyperlink ref="M215" r:id="rId107"/>
    <hyperlink ref="M168" r:id="rId108"/>
    <hyperlink ref="M217" r:id="rId109"/>
    <hyperlink ref="M185" r:id="rId110"/>
    <hyperlink ref="M216" r:id="rId111"/>
    <hyperlink ref="M179" r:id="rId112"/>
    <hyperlink ref="M177" r:id="rId113"/>
    <hyperlink ref="M208" r:id="rId114"/>
    <hyperlink ref="M169" r:id="rId115"/>
    <hyperlink ref="M239" r:id="rId116"/>
    <hyperlink ref="M243" r:id="rId117"/>
    <hyperlink ref="M242" r:id="rId118"/>
    <hyperlink ref="M240" r:id="rId119"/>
    <hyperlink ref="M170" r:id="rId120"/>
    <hyperlink ref="M241" r:id="rId121"/>
    <hyperlink ref="M176" r:id="rId122"/>
    <hyperlink ref="M178" r:id="rId123"/>
    <hyperlink ref="M171" r:id="rId124"/>
    <hyperlink ref="M246" r:id="rId125"/>
    <hyperlink ref="M247" r:id="rId126"/>
  </hyperlinks>
  <pageMargins left="0.75" right="0.75" top="1" bottom="1" header="0.5" footer="0.5"/>
  <pageSetup scale="67" fitToHeight="0" orientation="landscape" r:id="rId127"/>
  <headerFooter alignWithMargins="0"/>
  <drawing r:id="rId128"/>
  <tableParts count="1">
    <tablePart r:id="rId129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88"/>
  <sheetViews>
    <sheetView topLeftCell="A16" zoomScaleNormal="100" workbookViewId="0">
      <selection activeCell="C18" sqref="C18"/>
    </sheetView>
  </sheetViews>
  <sheetFormatPr defaultRowHeight="15" x14ac:dyDescent="0.25"/>
  <cols>
    <col min="1" max="1" width="9.140625" style="21"/>
    <col min="2" max="2" width="68.5703125" style="6" customWidth="1"/>
    <col min="3" max="3" width="64" style="6" customWidth="1"/>
    <col min="4" max="4" width="42.28515625" style="6" customWidth="1"/>
    <col min="5" max="5" width="13.140625" style="6" customWidth="1"/>
    <col min="6" max="6" width="10" style="6" customWidth="1"/>
    <col min="7" max="7" width="14.7109375" style="6" customWidth="1"/>
    <col min="8" max="10" width="10" style="6" customWidth="1"/>
    <col min="11" max="11" width="12.28515625" style="6" customWidth="1"/>
    <col min="12" max="12" width="10.28515625" style="6" customWidth="1"/>
    <col min="13" max="13" width="9.140625" style="21"/>
    <col min="14" max="14" width="50.7109375" style="47" customWidth="1"/>
    <col min="15" max="15" width="40.7109375" style="47" customWidth="1"/>
    <col min="16" max="16" width="11.7109375" style="47" customWidth="1"/>
    <col min="17" max="17" width="40.7109375" style="47" customWidth="1"/>
    <col min="18" max="19" width="12.7109375" style="47" customWidth="1"/>
    <col min="20" max="20" width="40.7109375" style="47" customWidth="1"/>
    <col min="21" max="22" width="12.7109375" style="47" customWidth="1"/>
    <col min="23" max="23" width="40.7109375" style="47" customWidth="1"/>
    <col min="24" max="25" width="12.7109375" style="47" customWidth="1"/>
    <col min="26" max="16384" width="9.140625" style="21"/>
  </cols>
  <sheetData>
    <row r="1" spans="1:25" ht="15" customHeight="1" x14ac:dyDescent="0.25">
      <c r="B1" s="7" t="s">
        <v>245</v>
      </c>
      <c r="C1" s="8"/>
      <c r="D1" s="8"/>
      <c r="E1" s="7"/>
    </row>
    <row r="2" spans="1:25" s="48" customFormat="1" ht="15" customHeight="1" x14ac:dyDescent="0.25">
      <c r="B2" s="9"/>
      <c r="C2" s="9"/>
      <c r="D2" s="9"/>
      <c r="E2" s="9"/>
      <c r="F2" s="9"/>
      <c r="G2" s="9"/>
      <c r="H2" s="9"/>
      <c r="I2" s="9"/>
      <c r="J2" s="9"/>
      <c r="K2" s="9"/>
      <c r="L2" s="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</row>
    <row r="3" spans="1:25" ht="15" customHeight="1" x14ac:dyDescent="0.25">
      <c r="A3" s="48"/>
      <c r="B3" s="9"/>
      <c r="D3" s="18"/>
    </row>
    <row r="4" spans="1:25" ht="15" customHeight="1" x14ac:dyDescent="0.25">
      <c r="A4" s="48"/>
      <c r="B4" s="10" t="s">
        <v>9</v>
      </c>
      <c r="C4" s="10"/>
      <c r="N4" s="50" t="s">
        <v>10</v>
      </c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</row>
    <row r="5" spans="1:25" ht="56.25" customHeight="1" x14ac:dyDescent="0.2">
      <c r="A5" s="48"/>
      <c r="B5" s="52" t="s">
        <v>11</v>
      </c>
      <c r="C5" s="52" t="s">
        <v>12</v>
      </c>
      <c r="D5" s="52" t="s">
        <v>13</v>
      </c>
      <c r="E5" s="52" t="s">
        <v>14</v>
      </c>
      <c r="F5" s="52" t="s">
        <v>15</v>
      </c>
      <c r="G5" s="52" t="s">
        <v>16</v>
      </c>
      <c r="H5" s="52" t="s">
        <v>17</v>
      </c>
      <c r="I5" s="52" t="s">
        <v>18</v>
      </c>
      <c r="J5" s="52" t="s">
        <v>19</v>
      </c>
      <c r="K5" s="52" t="s">
        <v>20</v>
      </c>
      <c r="L5" s="52" t="s">
        <v>21</v>
      </c>
      <c r="N5" s="11" t="s">
        <v>13</v>
      </c>
      <c r="O5" s="11" t="s">
        <v>22</v>
      </c>
      <c r="P5" s="11" t="s">
        <v>23</v>
      </c>
      <c r="Q5" s="12" t="s">
        <v>24</v>
      </c>
      <c r="R5" s="11" t="s">
        <v>25</v>
      </c>
      <c r="S5" s="11" t="s">
        <v>26</v>
      </c>
      <c r="T5" s="12" t="s">
        <v>27</v>
      </c>
      <c r="U5" s="12" t="s">
        <v>28</v>
      </c>
      <c r="V5" s="12" t="s">
        <v>29</v>
      </c>
      <c r="W5" s="12" t="s">
        <v>30</v>
      </c>
      <c r="X5" s="11" t="s">
        <v>31</v>
      </c>
      <c r="Y5" s="11" t="s">
        <v>32</v>
      </c>
    </row>
    <row r="6" spans="1:25" ht="14.25" customHeight="1" x14ac:dyDescent="0.2">
      <c r="A6" s="48"/>
      <c r="B6" s="53" t="s">
        <v>246</v>
      </c>
      <c r="C6" s="53" t="s">
        <v>247</v>
      </c>
      <c r="D6" s="20" t="s">
        <v>33</v>
      </c>
      <c r="E6" s="13">
        <v>612</v>
      </c>
      <c r="F6" s="14">
        <v>6.6</v>
      </c>
      <c r="G6" s="13">
        <v>448.00799999999992</v>
      </c>
      <c r="H6" s="14">
        <v>6</v>
      </c>
      <c r="I6" s="13">
        <v>407.28</v>
      </c>
      <c r="J6" s="20" t="s">
        <v>248</v>
      </c>
      <c r="K6" s="15" t="s">
        <v>249</v>
      </c>
      <c r="L6" s="15" t="s">
        <v>250</v>
      </c>
      <c r="N6" s="16" t="s">
        <v>33</v>
      </c>
      <c r="O6" s="16" t="s">
        <v>251</v>
      </c>
      <c r="P6" s="17">
        <v>731</v>
      </c>
      <c r="Q6" s="16" t="s">
        <v>252</v>
      </c>
      <c r="R6" s="17">
        <v>612</v>
      </c>
      <c r="S6" s="17">
        <v>119</v>
      </c>
      <c r="T6" s="16" t="s">
        <v>35</v>
      </c>
      <c r="U6" s="17" t="s">
        <v>36</v>
      </c>
      <c r="V6" s="17" t="s">
        <v>36</v>
      </c>
      <c r="W6" s="16" t="s">
        <v>35</v>
      </c>
      <c r="X6" s="17" t="s">
        <v>36</v>
      </c>
      <c r="Y6" s="17" t="s">
        <v>36</v>
      </c>
    </row>
    <row r="7" spans="1:25" ht="14.25" customHeight="1" x14ac:dyDescent="0.2">
      <c r="A7" s="48"/>
      <c r="B7" s="53" t="s">
        <v>253</v>
      </c>
      <c r="C7" s="53" t="s">
        <v>251</v>
      </c>
      <c r="D7" s="20" t="s">
        <v>33</v>
      </c>
      <c r="E7" s="13">
        <v>731</v>
      </c>
      <c r="F7" s="14">
        <v>6.6</v>
      </c>
      <c r="G7" s="13">
        <v>448.00799999999992</v>
      </c>
      <c r="H7" s="14">
        <v>6</v>
      </c>
      <c r="I7" s="13">
        <v>407.28</v>
      </c>
      <c r="J7" s="20" t="s">
        <v>248</v>
      </c>
      <c r="K7" s="15" t="s">
        <v>249</v>
      </c>
      <c r="L7" s="15" t="s">
        <v>250</v>
      </c>
      <c r="N7" s="16" t="s">
        <v>33</v>
      </c>
      <c r="O7" s="16" t="s">
        <v>254</v>
      </c>
      <c r="P7" s="17">
        <v>850</v>
      </c>
      <c r="Q7" s="16" t="s">
        <v>252</v>
      </c>
      <c r="R7" s="17">
        <v>612</v>
      </c>
      <c r="S7" s="17">
        <v>238</v>
      </c>
      <c r="T7" s="16" t="s">
        <v>35</v>
      </c>
      <c r="U7" s="17" t="s">
        <v>36</v>
      </c>
      <c r="V7" s="17" t="s">
        <v>36</v>
      </c>
      <c r="W7" s="16" t="s">
        <v>35</v>
      </c>
      <c r="X7" s="17" t="s">
        <v>36</v>
      </c>
      <c r="Y7" s="17" t="s">
        <v>36</v>
      </c>
    </row>
    <row r="8" spans="1:25" ht="14.25" customHeight="1" x14ac:dyDescent="0.2">
      <c r="A8" s="48"/>
      <c r="B8" s="53" t="s">
        <v>255</v>
      </c>
      <c r="C8" s="53" t="s">
        <v>254</v>
      </c>
      <c r="D8" s="20" t="s">
        <v>33</v>
      </c>
      <c r="E8" s="13">
        <v>850</v>
      </c>
      <c r="F8" s="14">
        <v>6.6</v>
      </c>
      <c r="G8" s="13">
        <v>448.00799999999992</v>
      </c>
      <c r="H8" s="14">
        <v>6</v>
      </c>
      <c r="I8" s="13">
        <v>407.28</v>
      </c>
      <c r="J8" s="20" t="s">
        <v>248</v>
      </c>
      <c r="K8" s="15" t="s">
        <v>249</v>
      </c>
      <c r="L8" s="15" t="s">
        <v>250</v>
      </c>
      <c r="N8" s="16" t="s">
        <v>33</v>
      </c>
      <c r="O8" s="16" t="s">
        <v>256</v>
      </c>
      <c r="P8" s="17">
        <v>969</v>
      </c>
      <c r="Q8" s="16" t="s">
        <v>252</v>
      </c>
      <c r="R8" s="17">
        <v>612</v>
      </c>
      <c r="S8" s="17">
        <v>357</v>
      </c>
      <c r="T8" s="16" t="s">
        <v>35</v>
      </c>
      <c r="U8" s="17" t="s">
        <v>36</v>
      </c>
      <c r="V8" s="17" t="s">
        <v>36</v>
      </c>
      <c r="W8" s="16" t="s">
        <v>35</v>
      </c>
      <c r="X8" s="17" t="s">
        <v>36</v>
      </c>
      <c r="Y8" s="17" t="s">
        <v>36</v>
      </c>
    </row>
    <row r="9" spans="1:25" ht="14.25" customHeight="1" x14ac:dyDescent="0.2">
      <c r="A9" s="48"/>
      <c r="B9" s="53" t="s">
        <v>257</v>
      </c>
      <c r="C9" s="53" t="s">
        <v>256</v>
      </c>
      <c r="D9" s="20" t="s">
        <v>33</v>
      </c>
      <c r="E9" s="13">
        <v>969</v>
      </c>
      <c r="F9" s="14">
        <v>6.6</v>
      </c>
      <c r="G9" s="13">
        <v>448.00799999999992</v>
      </c>
      <c r="H9" s="14">
        <v>6</v>
      </c>
      <c r="I9" s="13">
        <v>407.28</v>
      </c>
      <c r="J9" s="20" t="s">
        <v>248</v>
      </c>
      <c r="K9" s="15" t="s">
        <v>249</v>
      </c>
      <c r="L9" s="15" t="s">
        <v>250</v>
      </c>
      <c r="N9" s="16" t="s">
        <v>33</v>
      </c>
      <c r="O9" s="16" t="s">
        <v>258</v>
      </c>
      <c r="P9" s="17">
        <v>1088</v>
      </c>
      <c r="Q9" s="16" t="s">
        <v>252</v>
      </c>
      <c r="R9" s="17">
        <v>612</v>
      </c>
      <c r="S9" s="17">
        <v>476</v>
      </c>
      <c r="T9" s="16" t="s">
        <v>35</v>
      </c>
      <c r="U9" s="17" t="s">
        <v>36</v>
      </c>
      <c r="V9" s="17" t="s">
        <v>36</v>
      </c>
      <c r="W9" s="16" t="s">
        <v>35</v>
      </c>
      <c r="X9" s="17" t="s">
        <v>36</v>
      </c>
      <c r="Y9" s="17" t="s">
        <v>36</v>
      </c>
    </row>
    <row r="10" spans="1:25" ht="14.25" customHeight="1" x14ac:dyDescent="0.2">
      <c r="A10" s="48"/>
      <c r="B10" s="53" t="s">
        <v>259</v>
      </c>
      <c r="C10" s="53" t="s">
        <v>258</v>
      </c>
      <c r="D10" s="20" t="s">
        <v>33</v>
      </c>
      <c r="E10" s="13">
        <v>1088</v>
      </c>
      <c r="F10" s="14">
        <v>6.6</v>
      </c>
      <c r="G10" s="13">
        <v>448.00799999999992</v>
      </c>
      <c r="H10" s="14">
        <v>6</v>
      </c>
      <c r="I10" s="13">
        <v>407.28</v>
      </c>
      <c r="J10" s="20" t="s">
        <v>248</v>
      </c>
      <c r="K10" s="15" t="s">
        <v>249</v>
      </c>
      <c r="L10" s="15" t="s">
        <v>250</v>
      </c>
      <c r="N10" s="16" t="s">
        <v>33</v>
      </c>
      <c r="O10" s="16" t="s">
        <v>260</v>
      </c>
      <c r="P10" s="17">
        <v>1208</v>
      </c>
      <c r="Q10" s="16" t="s">
        <v>252</v>
      </c>
      <c r="R10" s="17">
        <v>612</v>
      </c>
      <c r="S10" s="17">
        <v>596</v>
      </c>
      <c r="T10" s="16" t="s">
        <v>35</v>
      </c>
      <c r="U10" s="17" t="s">
        <v>36</v>
      </c>
      <c r="V10" s="17" t="s">
        <v>36</v>
      </c>
      <c r="W10" s="16" t="s">
        <v>35</v>
      </c>
      <c r="X10" s="17" t="s">
        <v>36</v>
      </c>
      <c r="Y10" s="17" t="s">
        <v>36</v>
      </c>
    </row>
    <row r="11" spans="1:25" ht="14.25" customHeight="1" x14ac:dyDescent="0.2">
      <c r="A11" s="48"/>
      <c r="B11" s="53" t="s">
        <v>261</v>
      </c>
      <c r="C11" s="53" t="s">
        <v>260</v>
      </c>
      <c r="D11" s="20" t="s">
        <v>33</v>
      </c>
      <c r="E11" s="13">
        <v>1208</v>
      </c>
      <c r="F11" s="14">
        <v>6.6</v>
      </c>
      <c r="G11" s="13">
        <v>448.00799999999992</v>
      </c>
      <c r="H11" s="14">
        <v>6</v>
      </c>
      <c r="I11" s="13">
        <v>407.28</v>
      </c>
      <c r="J11" s="20" t="s">
        <v>248</v>
      </c>
      <c r="K11" s="15" t="s">
        <v>249</v>
      </c>
      <c r="L11" s="15" t="s">
        <v>250</v>
      </c>
      <c r="N11" s="16" t="s">
        <v>33</v>
      </c>
      <c r="O11" s="16" t="s">
        <v>262</v>
      </c>
      <c r="P11" s="17">
        <v>1327</v>
      </c>
      <c r="Q11" s="16" t="s">
        <v>252</v>
      </c>
      <c r="R11" s="17">
        <v>612</v>
      </c>
      <c r="S11" s="17">
        <v>715</v>
      </c>
      <c r="T11" s="16" t="s">
        <v>35</v>
      </c>
      <c r="U11" s="17" t="s">
        <v>36</v>
      </c>
      <c r="V11" s="17" t="s">
        <v>36</v>
      </c>
      <c r="W11" s="16" t="s">
        <v>35</v>
      </c>
      <c r="X11" s="17" t="s">
        <v>36</v>
      </c>
      <c r="Y11" s="17" t="s">
        <v>36</v>
      </c>
    </row>
    <row r="12" spans="1:25" ht="14.25" customHeight="1" x14ac:dyDescent="0.2">
      <c r="A12" s="48"/>
      <c r="B12" s="53" t="s">
        <v>263</v>
      </c>
      <c r="C12" s="53" t="s">
        <v>262</v>
      </c>
      <c r="D12" s="20" t="s">
        <v>33</v>
      </c>
      <c r="E12" s="13">
        <v>1327</v>
      </c>
      <c r="F12" s="14">
        <v>6.6</v>
      </c>
      <c r="G12" s="13">
        <v>448.00799999999992</v>
      </c>
      <c r="H12" s="14">
        <v>6</v>
      </c>
      <c r="I12" s="13">
        <v>407.28</v>
      </c>
      <c r="J12" s="20" t="s">
        <v>248</v>
      </c>
      <c r="K12" s="15" t="s">
        <v>249</v>
      </c>
      <c r="L12" s="15" t="s">
        <v>250</v>
      </c>
      <c r="N12" s="16" t="s">
        <v>33</v>
      </c>
      <c r="O12" s="16" t="s">
        <v>264</v>
      </c>
      <c r="P12" s="17">
        <v>1446</v>
      </c>
      <c r="Q12" s="16" t="s">
        <v>252</v>
      </c>
      <c r="R12" s="17">
        <v>612</v>
      </c>
      <c r="S12" s="17">
        <v>834</v>
      </c>
      <c r="T12" s="16" t="s">
        <v>35</v>
      </c>
      <c r="U12" s="17" t="s">
        <v>36</v>
      </c>
      <c r="V12" s="17" t="s">
        <v>36</v>
      </c>
      <c r="W12" s="16" t="s">
        <v>35</v>
      </c>
      <c r="X12" s="17" t="s">
        <v>36</v>
      </c>
      <c r="Y12" s="17" t="s">
        <v>36</v>
      </c>
    </row>
    <row r="13" spans="1:25" ht="14.25" customHeight="1" x14ac:dyDescent="0.2">
      <c r="A13" s="48"/>
      <c r="B13" s="53" t="s">
        <v>265</v>
      </c>
      <c r="C13" s="53" t="s">
        <v>264</v>
      </c>
      <c r="D13" s="20" t="s">
        <v>33</v>
      </c>
      <c r="E13" s="13">
        <v>1446</v>
      </c>
      <c r="F13" s="14">
        <v>6.6</v>
      </c>
      <c r="G13" s="13">
        <v>448.00799999999992</v>
      </c>
      <c r="H13" s="14">
        <v>6</v>
      </c>
      <c r="I13" s="13">
        <v>407.28</v>
      </c>
      <c r="J13" s="20" t="s">
        <v>248</v>
      </c>
      <c r="K13" s="15" t="s">
        <v>249</v>
      </c>
      <c r="L13" s="15" t="s">
        <v>250</v>
      </c>
      <c r="N13" s="16" t="s">
        <v>33</v>
      </c>
      <c r="O13" s="16" t="s">
        <v>266</v>
      </c>
      <c r="P13" s="17">
        <v>1520.17</v>
      </c>
      <c r="Q13" s="16" t="s">
        <v>252</v>
      </c>
      <c r="R13" s="17">
        <v>612</v>
      </c>
      <c r="S13" s="17">
        <v>908.17000000000007</v>
      </c>
      <c r="T13" s="16" t="s">
        <v>35</v>
      </c>
      <c r="U13" s="17" t="s">
        <v>36</v>
      </c>
      <c r="V13" s="17" t="s">
        <v>36</v>
      </c>
      <c r="W13" s="16" t="s">
        <v>35</v>
      </c>
      <c r="X13" s="17" t="s">
        <v>36</v>
      </c>
      <c r="Y13" s="17" t="s">
        <v>36</v>
      </c>
    </row>
    <row r="14" spans="1:25" ht="14.25" customHeight="1" x14ac:dyDescent="0.2">
      <c r="A14" s="48"/>
      <c r="B14" s="53" t="s">
        <v>267</v>
      </c>
      <c r="C14" s="53" t="s">
        <v>266</v>
      </c>
      <c r="D14" s="20" t="s">
        <v>33</v>
      </c>
      <c r="E14" s="54">
        <v>1520.17</v>
      </c>
      <c r="F14" s="14">
        <v>6.6</v>
      </c>
      <c r="G14" s="13">
        <v>448.00799999999992</v>
      </c>
      <c r="H14" s="14">
        <v>6</v>
      </c>
      <c r="I14" s="13">
        <v>407.28</v>
      </c>
      <c r="J14" s="20" t="s">
        <v>248</v>
      </c>
      <c r="K14" s="15" t="s">
        <v>249</v>
      </c>
      <c r="L14" s="15" t="s">
        <v>250</v>
      </c>
      <c r="N14" s="16" t="s">
        <v>33</v>
      </c>
      <c r="O14" s="16" t="s">
        <v>268</v>
      </c>
      <c r="P14" s="17" t="s">
        <v>34</v>
      </c>
      <c r="Q14" s="16" t="s">
        <v>252</v>
      </c>
      <c r="R14" s="17">
        <v>612</v>
      </c>
      <c r="S14" s="17" t="s">
        <v>34</v>
      </c>
      <c r="T14" s="16" t="s">
        <v>35</v>
      </c>
      <c r="U14" s="17" t="s">
        <v>36</v>
      </c>
      <c r="V14" s="17" t="s">
        <v>36</v>
      </c>
      <c r="W14" s="16" t="s">
        <v>35</v>
      </c>
      <c r="X14" s="17" t="s">
        <v>36</v>
      </c>
      <c r="Y14" s="17" t="s">
        <v>36</v>
      </c>
    </row>
    <row r="15" spans="1:25" ht="14.25" customHeight="1" x14ac:dyDescent="0.2">
      <c r="A15" s="48"/>
      <c r="B15" s="53" t="s">
        <v>269</v>
      </c>
      <c r="C15" s="53" t="s">
        <v>268</v>
      </c>
      <c r="D15" s="20" t="s">
        <v>33</v>
      </c>
      <c r="E15" s="13" t="s">
        <v>34</v>
      </c>
      <c r="F15" s="14" t="s">
        <v>34</v>
      </c>
      <c r="G15" s="13" t="s">
        <v>34</v>
      </c>
      <c r="H15" s="14" t="s">
        <v>34</v>
      </c>
      <c r="I15" s="13" t="s">
        <v>34</v>
      </c>
      <c r="J15" s="20" t="s">
        <v>248</v>
      </c>
      <c r="K15" s="15" t="s">
        <v>249</v>
      </c>
      <c r="L15" s="15" t="s">
        <v>250</v>
      </c>
      <c r="N15" s="16" t="s">
        <v>33</v>
      </c>
      <c r="O15" s="16" t="s">
        <v>270</v>
      </c>
      <c r="P15" s="17">
        <v>933</v>
      </c>
      <c r="Q15" s="16" t="s">
        <v>271</v>
      </c>
      <c r="R15" s="17">
        <v>796</v>
      </c>
      <c r="S15" s="17">
        <v>137</v>
      </c>
      <c r="T15" s="16" t="s">
        <v>35</v>
      </c>
      <c r="U15" s="17" t="s">
        <v>36</v>
      </c>
      <c r="V15" s="17" t="s">
        <v>36</v>
      </c>
      <c r="W15" s="16" t="s">
        <v>35</v>
      </c>
      <c r="X15" s="17" t="s">
        <v>36</v>
      </c>
      <c r="Y15" s="17" t="s">
        <v>36</v>
      </c>
    </row>
    <row r="16" spans="1:25" ht="14.25" customHeight="1" x14ac:dyDescent="0.2">
      <c r="A16" s="48"/>
      <c r="B16" s="53" t="s">
        <v>272</v>
      </c>
      <c r="C16" s="53" t="s">
        <v>273</v>
      </c>
      <c r="D16" s="20" t="s">
        <v>33</v>
      </c>
      <c r="E16" s="13">
        <v>796</v>
      </c>
      <c r="F16" s="14">
        <v>6.6</v>
      </c>
      <c r="G16" s="13">
        <v>448.00799999999992</v>
      </c>
      <c r="H16" s="14">
        <v>6</v>
      </c>
      <c r="I16" s="13">
        <v>407.28</v>
      </c>
      <c r="J16" s="20" t="s">
        <v>248</v>
      </c>
      <c r="K16" s="15" t="s">
        <v>249</v>
      </c>
      <c r="L16" s="15" t="s">
        <v>250</v>
      </c>
      <c r="N16" s="16" t="s">
        <v>33</v>
      </c>
      <c r="O16" s="16" t="s">
        <v>274</v>
      </c>
      <c r="P16" s="17">
        <v>1070</v>
      </c>
      <c r="Q16" s="16" t="s">
        <v>271</v>
      </c>
      <c r="R16" s="17">
        <v>796</v>
      </c>
      <c r="S16" s="17">
        <v>274</v>
      </c>
      <c r="T16" s="16" t="s">
        <v>35</v>
      </c>
      <c r="U16" s="17" t="s">
        <v>36</v>
      </c>
      <c r="V16" s="17" t="s">
        <v>36</v>
      </c>
      <c r="W16" s="16" t="s">
        <v>35</v>
      </c>
      <c r="X16" s="17" t="s">
        <v>36</v>
      </c>
      <c r="Y16" s="17" t="s">
        <v>36</v>
      </c>
    </row>
    <row r="17" spans="1:25" ht="14.25" customHeight="1" x14ac:dyDescent="0.2">
      <c r="A17" s="48"/>
      <c r="B17" s="53" t="s">
        <v>275</v>
      </c>
      <c r="C17" s="53" t="s">
        <v>270</v>
      </c>
      <c r="D17" s="20" t="s">
        <v>33</v>
      </c>
      <c r="E17" s="13">
        <v>933</v>
      </c>
      <c r="F17" s="14">
        <v>6.6</v>
      </c>
      <c r="G17" s="13">
        <v>448.00799999999992</v>
      </c>
      <c r="H17" s="14">
        <v>6</v>
      </c>
      <c r="I17" s="13">
        <v>407.28</v>
      </c>
      <c r="J17" s="20" t="s">
        <v>248</v>
      </c>
      <c r="K17" s="15" t="s">
        <v>249</v>
      </c>
      <c r="L17" s="15" t="s">
        <v>250</v>
      </c>
      <c r="N17" s="16" t="s">
        <v>33</v>
      </c>
      <c r="O17" s="16" t="s">
        <v>276</v>
      </c>
      <c r="P17" s="17">
        <v>1207</v>
      </c>
      <c r="Q17" s="16" t="s">
        <v>271</v>
      </c>
      <c r="R17" s="17">
        <v>796</v>
      </c>
      <c r="S17" s="17">
        <v>411</v>
      </c>
      <c r="T17" s="16" t="s">
        <v>35</v>
      </c>
      <c r="U17" s="17" t="s">
        <v>36</v>
      </c>
      <c r="V17" s="17" t="s">
        <v>36</v>
      </c>
      <c r="W17" s="16" t="s">
        <v>35</v>
      </c>
      <c r="X17" s="17" t="s">
        <v>36</v>
      </c>
      <c r="Y17" s="17" t="s">
        <v>36</v>
      </c>
    </row>
    <row r="18" spans="1:25" ht="14.25" customHeight="1" x14ac:dyDescent="0.2">
      <c r="A18" s="48"/>
      <c r="B18" s="53" t="s">
        <v>277</v>
      </c>
      <c r="C18" s="53" t="s">
        <v>274</v>
      </c>
      <c r="D18" s="20" t="s">
        <v>33</v>
      </c>
      <c r="E18" s="13">
        <v>1070</v>
      </c>
      <c r="F18" s="14">
        <v>6.6</v>
      </c>
      <c r="G18" s="13">
        <v>448.00799999999992</v>
      </c>
      <c r="H18" s="14">
        <v>6</v>
      </c>
      <c r="I18" s="13">
        <v>407.28</v>
      </c>
      <c r="J18" s="20" t="s">
        <v>248</v>
      </c>
      <c r="K18" s="15" t="s">
        <v>249</v>
      </c>
      <c r="L18" s="15" t="s">
        <v>250</v>
      </c>
      <c r="N18" s="16" t="s">
        <v>33</v>
      </c>
      <c r="O18" s="16" t="s">
        <v>278</v>
      </c>
      <c r="P18" s="17">
        <v>1344</v>
      </c>
      <c r="Q18" s="16" t="s">
        <v>271</v>
      </c>
      <c r="R18" s="17">
        <v>796</v>
      </c>
      <c r="S18" s="17">
        <v>548</v>
      </c>
      <c r="T18" s="16" t="s">
        <v>35</v>
      </c>
      <c r="U18" s="17" t="s">
        <v>36</v>
      </c>
      <c r="V18" s="17" t="s">
        <v>36</v>
      </c>
      <c r="W18" s="16" t="s">
        <v>35</v>
      </c>
      <c r="X18" s="17" t="s">
        <v>36</v>
      </c>
      <c r="Y18" s="17" t="s">
        <v>36</v>
      </c>
    </row>
    <row r="19" spans="1:25" ht="14.25" customHeight="1" x14ac:dyDescent="0.2">
      <c r="A19" s="48"/>
      <c r="B19" s="53" t="s">
        <v>279</v>
      </c>
      <c r="C19" s="53" t="s">
        <v>276</v>
      </c>
      <c r="D19" s="20" t="s">
        <v>33</v>
      </c>
      <c r="E19" s="13">
        <v>1207</v>
      </c>
      <c r="F19" s="14">
        <v>6.6</v>
      </c>
      <c r="G19" s="13">
        <v>448.00799999999992</v>
      </c>
      <c r="H19" s="14">
        <v>6</v>
      </c>
      <c r="I19" s="13">
        <v>407.28</v>
      </c>
      <c r="J19" s="20" t="s">
        <v>248</v>
      </c>
      <c r="K19" s="15" t="s">
        <v>249</v>
      </c>
      <c r="L19" s="15" t="s">
        <v>250</v>
      </c>
      <c r="N19" s="16" t="s">
        <v>33</v>
      </c>
      <c r="O19" s="16" t="s">
        <v>280</v>
      </c>
      <c r="P19" s="17">
        <v>1481</v>
      </c>
      <c r="Q19" s="16" t="s">
        <v>271</v>
      </c>
      <c r="R19" s="17">
        <v>796</v>
      </c>
      <c r="S19" s="17">
        <v>685</v>
      </c>
      <c r="T19" s="16" t="s">
        <v>35</v>
      </c>
      <c r="U19" s="17" t="s">
        <v>36</v>
      </c>
      <c r="V19" s="17" t="s">
        <v>36</v>
      </c>
      <c r="W19" s="16" t="s">
        <v>35</v>
      </c>
      <c r="X19" s="17" t="s">
        <v>36</v>
      </c>
      <c r="Y19" s="17" t="s">
        <v>36</v>
      </c>
    </row>
    <row r="20" spans="1:25" ht="14.25" customHeight="1" x14ac:dyDescent="0.2">
      <c r="A20" s="48"/>
      <c r="B20" s="53" t="s">
        <v>281</v>
      </c>
      <c r="C20" s="53" t="s">
        <v>278</v>
      </c>
      <c r="D20" s="20" t="s">
        <v>33</v>
      </c>
      <c r="E20" s="13">
        <v>1344</v>
      </c>
      <c r="F20" s="14">
        <v>6.6</v>
      </c>
      <c r="G20" s="13">
        <v>448.00799999999992</v>
      </c>
      <c r="H20" s="14">
        <v>6</v>
      </c>
      <c r="I20" s="13">
        <v>407.28</v>
      </c>
      <c r="J20" s="20" t="s">
        <v>248</v>
      </c>
      <c r="K20" s="15" t="s">
        <v>249</v>
      </c>
      <c r="L20" s="15" t="s">
        <v>250</v>
      </c>
      <c r="N20" s="16" t="s">
        <v>33</v>
      </c>
      <c r="O20" s="16" t="s">
        <v>282</v>
      </c>
      <c r="P20" s="17">
        <v>0.17</v>
      </c>
      <c r="Q20" s="16" t="s">
        <v>252</v>
      </c>
      <c r="R20" s="17">
        <v>612</v>
      </c>
      <c r="S20" s="17" t="s">
        <v>34</v>
      </c>
      <c r="T20" s="16" t="s">
        <v>35</v>
      </c>
      <c r="U20" s="17" t="s">
        <v>36</v>
      </c>
      <c r="V20" s="17" t="s">
        <v>36</v>
      </c>
      <c r="W20" s="16" t="s">
        <v>35</v>
      </c>
      <c r="X20" s="17" t="s">
        <v>36</v>
      </c>
      <c r="Y20" s="17" t="s">
        <v>36</v>
      </c>
    </row>
    <row r="21" spans="1:25" ht="14.25" customHeight="1" x14ac:dyDescent="0.2">
      <c r="A21" s="48"/>
      <c r="B21" s="53" t="s">
        <v>283</v>
      </c>
      <c r="C21" s="53" t="s">
        <v>280</v>
      </c>
      <c r="D21" s="20" t="s">
        <v>33</v>
      </c>
      <c r="E21" s="13">
        <v>1481</v>
      </c>
      <c r="F21" s="14">
        <v>6.6</v>
      </c>
      <c r="G21" s="13">
        <v>448.00799999999992</v>
      </c>
      <c r="H21" s="14">
        <v>6</v>
      </c>
      <c r="I21" s="13">
        <v>407.28</v>
      </c>
      <c r="J21" s="20" t="s">
        <v>248</v>
      </c>
      <c r="K21" s="15" t="s">
        <v>249</v>
      </c>
      <c r="L21" s="15" t="s">
        <v>250</v>
      </c>
      <c r="N21" s="16" t="s">
        <v>33</v>
      </c>
      <c r="O21" s="16" t="s">
        <v>284</v>
      </c>
      <c r="P21" s="17" t="s">
        <v>34</v>
      </c>
      <c r="Q21" s="16" t="s">
        <v>252</v>
      </c>
      <c r="R21" s="17">
        <v>612</v>
      </c>
      <c r="S21" s="17" t="s">
        <v>34</v>
      </c>
      <c r="T21" s="16" t="s">
        <v>35</v>
      </c>
      <c r="U21" s="17" t="s">
        <v>36</v>
      </c>
      <c r="V21" s="17" t="s">
        <v>36</v>
      </c>
      <c r="W21" s="16" t="s">
        <v>35</v>
      </c>
      <c r="X21" s="17" t="s">
        <v>36</v>
      </c>
      <c r="Y21" s="17" t="s">
        <v>36</v>
      </c>
    </row>
    <row r="22" spans="1:25" ht="14.25" customHeight="1" x14ac:dyDescent="0.2">
      <c r="A22" s="48"/>
      <c r="B22" s="53" t="s">
        <v>285</v>
      </c>
      <c r="C22" s="53" t="s">
        <v>282</v>
      </c>
      <c r="D22" s="20" t="s">
        <v>33</v>
      </c>
      <c r="E22" s="54">
        <v>0.17</v>
      </c>
      <c r="F22" s="14">
        <v>2.8189999999999999E-3</v>
      </c>
      <c r="G22" s="13">
        <v>0.19135371999999998</v>
      </c>
      <c r="H22" s="14">
        <v>2.47E-3</v>
      </c>
      <c r="I22" s="13">
        <v>0.1676636</v>
      </c>
      <c r="J22" s="20" t="s">
        <v>248</v>
      </c>
      <c r="K22" s="15" t="s">
        <v>249</v>
      </c>
      <c r="L22" s="15" t="s">
        <v>34</v>
      </c>
      <c r="N22" s="16" t="s">
        <v>33</v>
      </c>
      <c r="O22" s="16" t="s">
        <v>286</v>
      </c>
      <c r="P22" s="17">
        <v>0.27</v>
      </c>
      <c r="Q22" s="16" t="s">
        <v>252</v>
      </c>
      <c r="R22" s="17">
        <v>612</v>
      </c>
      <c r="S22" s="17" t="s">
        <v>34</v>
      </c>
      <c r="T22" s="16" t="s">
        <v>35</v>
      </c>
      <c r="U22" s="17" t="s">
        <v>36</v>
      </c>
      <c r="V22" s="17" t="s">
        <v>36</v>
      </c>
      <c r="W22" s="16" t="s">
        <v>35</v>
      </c>
      <c r="X22" s="17" t="s">
        <v>36</v>
      </c>
      <c r="Y22" s="17" t="s">
        <v>36</v>
      </c>
    </row>
    <row r="23" spans="1:25" ht="14.25" customHeight="1" x14ac:dyDescent="0.2">
      <c r="A23" s="48"/>
      <c r="B23" s="53" t="s">
        <v>287</v>
      </c>
      <c r="C23" s="53" t="s">
        <v>284</v>
      </c>
      <c r="D23" s="20" t="s">
        <v>33</v>
      </c>
      <c r="E23" s="13" t="s">
        <v>34</v>
      </c>
      <c r="F23" s="14" t="s">
        <v>34</v>
      </c>
      <c r="G23" s="13" t="s">
        <v>34</v>
      </c>
      <c r="H23" s="14" t="s">
        <v>34</v>
      </c>
      <c r="I23" s="13" t="s">
        <v>34</v>
      </c>
      <c r="J23" s="20" t="s">
        <v>248</v>
      </c>
      <c r="K23" s="15" t="s">
        <v>249</v>
      </c>
      <c r="L23" s="15" t="s">
        <v>34</v>
      </c>
      <c r="N23" s="16" t="s">
        <v>33</v>
      </c>
      <c r="O23" s="16" t="s">
        <v>288</v>
      </c>
      <c r="P23" s="17">
        <v>0.127</v>
      </c>
      <c r="Q23" s="16" t="s">
        <v>35</v>
      </c>
      <c r="R23" s="17" t="s">
        <v>36</v>
      </c>
      <c r="S23" s="17" t="s">
        <v>36</v>
      </c>
      <c r="T23" s="16" t="s">
        <v>35</v>
      </c>
      <c r="U23" s="17" t="s">
        <v>36</v>
      </c>
      <c r="V23" s="17" t="s">
        <v>36</v>
      </c>
      <c r="W23" s="16" t="s">
        <v>35</v>
      </c>
      <c r="X23" s="17" t="s">
        <v>36</v>
      </c>
      <c r="Y23" s="17" t="s">
        <v>36</v>
      </c>
    </row>
    <row r="24" spans="1:25" ht="14.25" customHeight="1" x14ac:dyDescent="0.2">
      <c r="A24" s="48"/>
      <c r="B24" s="53" t="s">
        <v>289</v>
      </c>
      <c r="C24" s="53" t="s">
        <v>286</v>
      </c>
      <c r="D24" s="20" t="s">
        <v>33</v>
      </c>
      <c r="E24" s="54">
        <v>0.27</v>
      </c>
      <c r="F24" s="14" t="s">
        <v>34</v>
      </c>
      <c r="G24" s="13" t="s">
        <v>34</v>
      </c>
      <c r="H24" s="14" t="s">
        <v>34</v>
      </c>
      <c r="I24" s="13" t="s">
        <v>34</v>
      </c>
      <c r="J24" s="20" t="s">
        <v>248</v>
      </c>
      <c r="K24" s="15" t="s">
        <v>249</v>
      </c>
      <c r="L24" s="15" t="s">
        <v>34</v>
      </c>
      <c r="N24" s="16" t="s">
        <v>33</v>
      </c>
      <c r="O24" s="16" t="s">
        <v>290</v>
      </c>
      <c r="P24" s="17">
        <v>11.551399999999999</v>
      </c>
      <c r="Q24" s="16" t="s">
        <v>35</v>
      </c>
      <c r="R24" s="17" t="s">
        <v>36</v>
      </c>
      <c r="S24" s="17" t="s">
        <v>36</v>
      </c>
      <c r="T24" s="16" t="s">
        <v>35</v>
      </c>
      <c r="U24" s="17" t="s">
        <v>36</v>
      </c>
      <c r="V24" s="17" t="s">
        <v>36</v>
      </c>
      <c r="W24" s="16" t="s">
        <v>35</v>
      </c>
      <c r="X24" s="17" t="s">
        <v>36</v>
      </c>
      <c r="Y24" s="17" t="s">
        <v>36</v>
      </c>
    </row>
    <row r="25" spans="1:25" ht="14.25" customHeight="1" x14ac:dyDescent="0.2">
      <c r="A25" s="48"/>
      <c r="B25" s="53" t="s">
        <v>291</v>
      </c>
      <c r="C25" s="53" t="s">
        <v>288</v>
      </c>
      <c r="D25" s="20" t="s">
        <v>33</v>
      </c>
      <c r="E25" s="13">
        <v>0.214</v>
      </c>
      <c r="F25" s="14">
        <v>1.2770139999999999E-3</v>
      </c>
      <c r="G25" s="13">
        <v>8.6683710319999996E-2</v>
      </c>
      <c r="H25" s="14">
        <v>9.5799999999999998E-4</v>
      </c>
      <c r="I25" s="13">
        <v>6.5029039999999996E-2</v>
      </c>
      <c r="J25" s="20" t="s">
        <v>248</v>
      </c>
      <c r="K25" s="15" t="s">
        <v>249</v>
      </c>
      <c r="L25" s="15" t="s">
        <v>34</v>
      </c>
      <c r="N25" s="16" t="s">
        <v>33</v>
      </c>
      <c r="O25" s="16" t="s">
        <v>292</v>
      </c>
      <c r="P25" s="17">
        <v>19.925050000000002</v>
      </c>
      <c r="Q25" s="16" t="s">
        <v>35</v>
      </c>
      <c r="R25" s="17" t="s">
        <v>36</v>
      </c>
      <c r="S25" s="17" t="s">
        <v>36</v>
      </c>
      <c r="T25" s="16" t="s">
        <v>35</v>
      </c>
      <c r="U25" s="17" t="s">
        <v>36</v>
      </c>
      <c r="V25" s="17" t="s">
        <v>36</v>
      </c>
      <c r="W25" s="16" t="s">
        <v>35</v>
      </c>
      <c r="X25" s="17" t="s">
        <v>36</v>
      </c>
      <c r="Y25" s="17" t="s">
        <v>36</v>
      </c>
    </row>
    <row r="26" spans="1:25" ht="14.25" customHeight="1" x14ac:dyDescent="0.2">
      <c r="A26" s="48"/>
      <c r="B26" s="53" t="s">
        <v>293</v>
      </c>
      <c r="C26" s="53" t="s">
        <v>290</v>
      </c>
      <c r="D26" s="20" t="s">
        <v>33</v>
      </c>
      <c r="E26" s="13">
        <v>11.551399999999999</v>
      </c>
      <c r="F26" s="14">
        <v>0.5</v>
      </c>
      <c r="G26" s="13">
        <v>36.822778750000005</v>
      </c>
      <c r="H26" s="14" t="s">
        <v>34</v>
      </c>
      <c r="I26" s="13" t="s">
        <v>34</v>
      </c>
      <c r="J26" s="20" t="s">
        <v>248</v>
      </c>
      <c r="K26" s="15" t="s">
        <v>249</v>
      </c>
      <c r="L26" s="15" t="s">
        <v>294</v>
      </c>
      <c r="N26" s="16" t="s">
        <v>33</v>
      </c>
      <c r="O26" s="16" t="s">
        <v>295</v>
      </c>
      <c r="P26" s="17">
        <v>30.138450000000002</v>
      </c>
      <c r="Q26" s="16" t="s">
        <v>35</v>
      </c>
      <c r="R26" s="17" t="s">
        <v>36</v>
      </c>
      <c r="S26" s="17" t="s">
        <v>36</v>
      </c>
      <c r="T26" s="16" t="s">
        <v>35</v>
      </c>
      <c r="U26" s="17" t="s">
        <v>36</v>
      </c>
      <c r="V26" s="17" t="s">
        <v>36</v>
      </c>
      <c r="W26" s="16" t="s">
        <v>35</v>
      </c>
      <c r="X26" s="17" t="s">
        <v>36</v>
      </c>
      <c r="Y26" s="17" t="s">
        <v>36</v>
      </c>
    </row>
    <row r="27" spans="1:25" ht="14.25" customHeight="1" x14ac:dyDescent="0.2">
      <c r="A27" s="48"/>
      <c r="B27" s="53" t="s">
        <v>296</v>
      </c>
      <c r="C27" s="53" t="s">
        <v>292</v>
      </c>
      <c r="D27" s="20" t="s">
        <v>33</v>
      </c>
      <c r="E27" s="13">
        <v>19.925050000000002</v>
      </c>
      <c r="F27" s="14">
        <v>0.5</v>
      </c>
      <c r="G27" s="13">
        <v>36.822778750000005</v>
      </c>
      <c r="H27" s="14" t="s">
        <v>34</v>
      </c>
      <c r="I27" s="13" t="s">
        <v>34</v>
      </c>
      <c r="J27" s="20" t="s">
        <v>248</v>
      </c>
      <c r="K27" s="15" t="s">
        <v>249</v>
      </c>
      <c r="L27" s="15" t="s">
        <v>294</v>
      </c>
      <c r="N27" s="16" t="s">
        <v>33</v>
      </c>
      <c r="O27" s="16" t="s">
        <v>297</v>
      </c>
      <c r="P27" s="17">
        <v>38.500950000000003</v>
      </c>
      <c r="Q27" s="16" t="s">
        <v>35</v>
      </c>
      <c r="R27" s="17" t="s">
        <v>36</v>
      </c>
      <c r="S27" s="17" t="s">
        <v>36</v>
      </c>
      <c r="T27" s="16" t="s">
        <v>35</v>
      </c>
      <c r="U27" s="17" t="s">
        <v>36</v>
      </c>
      <c r="V27" s="17" t="s">
        <v>36</v>
      </c>
      <c r="W27" s="16" t="s">
        <v>35</v>
      </c>
      <c r="X27" s="17" t="s">
        <v>36</v>
      </c>
      <c r="Y27" s="17" t="s">
        <v>36</v>
      </c>
    </row>
    <row r="28" spans="1:25" ht="14.25" customHeight="1" x14ac:dyDescent="0.2">
      <c r="A28" s="48"/>
      <c r="B28" s="53" t="s">
        <v>298</v>
      </c>
      <c r="C28" s="53" t="s">
        <v>295</v>
      </c>
      <c r="D28" s="20" t="s">
        <v>33</v>
      </c>
      <c r="E28" s="13">
        <v>30.138450000000002</v>
      </c>
      <c r="F28" s="14">
        <v>2.5</v>
      </c>
      <c r="G28" s="13">
        <v>184.11389375000002</v>
      </c>
      <c r="H28" s="14" t="s">
        <v>34</v>
      </c>
      <c r="I28" s="13" t="s">
        <v>34</v>
      </c>
      <c r="J28" s="20" t="s">
        <v>248</v>
      </c>
      <c r="K28" s="15" t="s">
        <v>249</v>
      </c>
      <c r="L28" s="15" t="s">
        <v>294</v>
      </c>
      <c r="N28" s="16" t="s">
        <v>33</v>
      </c>
      <c r="O28" s="16" t="s">
        <v>299</v>
      </c>
      <c r="P28" s="17">
        <v>5.5750000000000002</v>
      </c>
      <c r="Q28" s="16" t="s">
        <v>35</v>
      </c>
      <c r="R28" s="17" t="s">
        <v>36</v>
      </c>
      <c r="S28" s="17" t="s">
        <v>36</v>
      </c>
      <c r="T28" s="16" t="s">
        <v>35</v>
      </c>
      <c r="U28" s="17" t="s">
        <v>36</v>
      </c>
      <c r="V28" s="17" t="s">
        <v>36</v>
      </c>
      <c r="W28" s="16" t="s">
        <v>35</v>
      </c>
      <c r="X28" s="17" t="s">
        <v>36</v>
      </c>
      <c r="Y28" s="17" t="s">
        <v>36</v>
      </c>
    </row>
    <row r="29" spans="1:25" ht="14.25" customHeight="1" x14ac:dyDescent="0.2">
      <c r="A29" s="48"/>
      <c r="B29" s="53" t="s">
        <v>300</v>
      </c>
      <c r="C29" s="53" t="s">
        <v>297</v>
      </c>
      <c r="D29" s="20" t="s">
        <v>33</v>
      </c>
      <c r="E29" s="13">
        <v>38.500950000000003</v>
      </c>
      <c r="F29" s="14">
        <v>2.5</v>
      </c>
      <c r="G29" s="13">
        <v>184.11389375000002</v>
      </c>
      <c r="H29" s="14" t="s">
        <v>34</v>
      </c>
      <c r="I29" s="13" t="s">
        <v>34</v>
      </c>
      <c r="J29" s="20" t="s">
        <v>248</v>
      </c>
      <c r="K29" s="15" t="s">
        <v>249</v>
      </c>
      <c r="L29" s="15" t="s">
        <v>294</v>
      </c>
      <c r="N29" s="16" t="s">
        <v>33</v>
      </c>
      <c r="O29" s="16" t="s">
        <v>301</v>
      </c>
      <c r="P29" s="17">
        <v>10.035</v>
      </c>
      <c r="Q29" s="16" t="s">
        <v>35</v>
      </c>
      <c r="R29" s="17" t="s">
        <v>36</v>
      </c>
      <c r="S29" s="17" t="s">
        <v>36</v>
      </c>
      <c r="T29" s="16" t="s">
        <v>35</v>
      </c>
      <c r="U29" s="17" t="s">
        <v>36</v>
      </c>
      <c r="V29" s="17" t="s">
        <v>36</v>
      </c>
      <c r="W29" s="16" t="s">
        <v>35</v>
      </c>
      <c r="X29" s="17" t="s">
        <v>36</v>
      </c>
      <c r="Y29" s="17" t="s">
        <v>36</v>
      </c>
    </row>
    <row r="30" spans="1:25" ht="14.25" customHeight="1" x14ac:dyDescent="0.2">
      <c r="A30" s="48"/>
      <c r="B30" s="53" t="s">
        <v>302</v>
      </c>
      <c r="C30" s="53" t="s">
        <v>299</v>
      </c>
      <c r="D30" s="20" t="s">
        <v>33</v>
      </c>
      <c r="E30" s="13">
        <v>5.5750000000000002</v>
      </c>
      <c r="F30" s="14">
        <v>0.5</v>
      </c>
      <c r="G30" s="13">
        <v>36.822778750000005</v>
      </c>
      <c r="H30" s="14" t="s">
        <v>34</v>
      </c>
      <c r="I30" s="13" t="s">
        <v>34</v>
      </c>
      <c r="J30" s="20" t="s">
        <v>248</v>
      </c>
      <c r="K30" s="15" t="s">
        <v>249</v>
      </c>
      <c r="L30" s="15" t="s">
        <v>294</v>
      </c>
      <c r="N30" s="16" t="s">
        <v>33</v>
      </c>
      <c r="O30" s="16" t="s">
        <v>303</v>
      </c>
      <c r="P30" s="17">
        <v>24.162050000000001</v>
      </c>
      <c r="Q30" s="16" t="s">
        <v>35</v>
      </c>
      <c r="R30" s="17" t="s">
        <v>36</v>
      </c>
      <c r="S30" s="17" t="s">
        <v>36</v>
      </c>
      <c r="T30" s="16" t="s">
        <v>35</v>
      </c>
      <c r="U30" s="17" t="s">
        <v>36</v>
      </c>
      <c r="V30" s="17" t="s">
        <v>36</v>
      </c>
      <c r="W30" s="16" t="s">
        <v>35</v>
      </c>
      <c r="X30" s="17" t="s">
        <v>36</v>
      </c>
      <c r="Y30" s="17" t="s">
        <v>36</v>
      </c>
    </row>
    <row r="31" spans="1:25" ht="14.25" customHeight="1" x14ac:dyDescent="0.2">
      <c r="A31" s="48"/>
      <c r="B31" s="53" t="s">
        <v>304</v>
      </c>
      <c r="C31" s="53" t="s">
        <v>301</v>
      </c>
      <c r="D31" s="20" t="s">
        <v>33</v>
      </c>
      <c r="E31" s="13">
        <v>10.035</v>
      </c>
      <c r="F31" s="14">
        <v>0.5</v>
      </c>
      <c r="G31" s="13">
        <v>36.822778750000005</v>
      </c>
      <c r="H31" s="14" t="s">
        <v>34</v>
      </c>
      <c r="I31" s="13" t="s">
        <v>34</v>
      </c>
      <c r="J31" s="20" t="s">
        <v>248</v>
      </c>
      <c r="K31" s="15" t="s">
        <v>249</v>
      </c>
      <c r="L31" s="15" t="s">
        <v>294</v>
      </c>
      <c r="N31" s="16" t="s">
        <v>33</v>
      </c>
      <c r="O31" s="16" t="s">
        <v>305</v>
      </c>
      <c r="P31" s="17">
        <v>28.622050000000002</v>
      </c>
      <c r="Q31" s="16" t="s">
        <v>35</v>
      </c>
      <c r="R31" s="17" t="s">
        <v>36</v>
      </c>
      <c r="S31" s="17" t="s">
        <v>36</v>
      </c>
      <c r="T31" s="16" t="s">
        <v>35</v>
      </c>
      <c r="U31" s="17" t="s">
        <v>36</v>
      </c>
      <c r="V31" s="17" t="s">
        <v>36</v>
      </c>
      <c r="W31" s="16" t="s">
        <v>35</v>
      </c>
      <c r="X31" s="17" t="s">
        <v>36</v>
      </c>
      <c r="Y31" s="17" t="s">
        <v>36</v>
      </c>
    </row>
    <row r="32" spans="1:25" ht="14.25" customHeight="1" x14ac:dyDescent="0.2">
      <c r="A32" s="48"/>
      <c r="B32" s="53" t="s">
        <v>306</v>
      </c>
      <c r="C32" s="53" t="s">
        <v>303</v>
      </c>
      <c r="D32" s="20" t="s">
        <v>33</v>
      </c>
      <c r="E32" s="13">
        <v>24.162050000000001</v>
      </c>
      <c r="F32" s="14">
        <v>2.5</v>
      </c>
      <c r="G32" s="13">
        <v>184.11389375000002</v>
      </c>
      <c r="H32" s="14" t="s">
        <v>34</v>
      </c>
      <c r="I32" s="13" t="s">
        <v>34</v>
      </c>
      <c r="J32" s="20" t="s">
        <v>248</v>
      </c>
      <c r="K32" s="15" t="s">
        <v>249</v>
      </c>
      <c r="L32" s="15" t="s">
        <v>294</v>
      </c>
      <c r="N32" s="16" t="s">
        <v>33</v>
      </c>
      <c r="O32" s="16" t="s">
        <v>307</v>
      </c>
      <c r="P32" s="17">
        <v>15.738225</v>
      </c>
      <c r="Q32" s="16" t="s">
        <v>35</v>
      </c>
      <c r="R32" s="17" t="s">
        <v>36</v>
      </c>
      <c r="S32" s="17" t="s">
        <v>36</v>
      </c>
      <c r="T32" s="16" t="s">
        <v>35</v>
      </c>
      <c r="U32" s="17" t="s">
        <v>36</v>
      </c>
      <c r="V32" s="17" t="s">
        <v>36</v>
      </c>
      <c r="W32" s="16" t="s">
        <v>35</v>
      </c>
      <c r="X32" s="17" t="s">
        <v>36</v>
      </c>
      <c r="Y32" s="17" t="s">
        <v>36</v>
      </c>
    </row>
    <row r="33" spans="1:25" ht="14.25" customHeight="1" x14ac:dyDescent="0.2">
      <c r="A33" s="48"/>
      <c r="B33" s="53" t="s">
        <v>308</v>
      </c>
      <c r="C33" s="53" t="s">
        <v>305</v>
      </c>
      <c r="D33" s="20" t="s">
        <v>33</v>
      </c>
      <c r="E33" s="13">
        <v>28.622050000000002</v>
      </c>
      <c r="F33" s="14">
        <v>2.5</v>
      </c>
      <c r="G33" s="13">
        <v>184.11389375000002</v>
      </c>
      <c r="H33" s="14" t="s">
        <v>34</v>
      </c>
      <c r="I33" s="13" t="s">
        <v>34</v>
      </c>
      <c r="J33" s="20" t="s">
        <v>248</v>
      </c>
      <c r="K33" s="15" t="s">
        <v>249</v>
      </c>
      <c r="L33" s="15" t="s">
        <v>294</v>
      </c>
      <c r="N33" s="16" t="s">
        <v>33</v>
      </c>
      <c r="O33" s="16" t="s">
        <v>309</v>
      </c>
      <c r="P33" s="17">
        <v>34.197050000000004</v>
      </c>
      <c r="Q33" s="16" t="s">
        <v>35</v>
      </c>
      <c r="R33" s="17" t="s">
        <v>36</v>
      </c>
      <c r="S33" s="17" t="s">
        <v>36</v>
      </c>
      <c r="T33" s="16" t="s">
        <v>35</v>
      </c>
      <c r="U33" s="17" t="s">
        <v>36</v>
      </c>
      <c r="V33" s="17" t="s">
        <v>36</v>
      </c>
      <c r="W33" s="16" t="s">
        <v>35</v>
      </c>
      <c r="X33" s="17" t="s">
        <v>36</v>
      </c>
      <c r="Y33" s="17" t="s">
        <v>36</v>
      </c>
    </row>
    <row r="34" spans="1:25" ht="14.25" customHeight="1" x14ac:dyDescent="0.2">
      <c r="A34" s="48"/>
      <c r="B34" s="53" t="s">
        <v>310</v>
      </c>
      <c r="C34" s="53" t="s">
        <v>307</v>
      </c>
      <c r="D34" s="20" t="s">
        <v>33</v>
      </c>
      <c r="E34" s="13">
        <v>15.738225</v>
      </c>
      <c r="F34" s="14">
        <v>0</v>
      </c>
      <c r="G34" s="13">
        <v>0</v>
      </c>
      <c r="H34" s="14" t="s">
        <v>34</v>
      </c>
      <c r="I34" s="13" t="s">
        <v>34</v>
      </c>
      <c r="J34" s="20" t="s">
        <v>248</v>
      </c>
      <c r="K34" s="15" t="s">
        <v>249</v>
      </c>
      <c r="L34" s="15" t="s">
        <v>294</v>
      </c>
      <c r="N34" s="16" t="s">
        <v>33</v>
      </c>
      <c r="O34" s="16" t="s">
        <v>311</v>
      </c>
      <c r="P34" s="17">
        <v>9.69</v>
      </c>
      <c r="Q34" s="16" t="s">
        <v>312</v>
      </c>
      <c r="R34" s="17">
        <v>8.66</v>
      </c>
      <c r="S34" s="17">
        <v>1.0299999999999994</v>
      </c>
      <c r="T34" s="16" t="s">
        <v>35</v>
      </c>
      <c r="U34" s="17" t="s">
        <v>36</v>
      </c>
      <c r="V34" s="17" t="s">
        <v>36</v>
      </c>
      <c r="W34" s="16" t="s">
        <v>35</v>
      </c>
      <c r="X34" s="17" t="s">
        <v>36</v>
      </c>
      <c r="Y34" s="17" t="s">
        <v>36</v>
      </c>
    </row>
    <row r="35" spans="1:25" ht="14.25" customHeight="1" x14ac:dyDescent="0.2">
      <c r="A35" s="48"/>
      <c r="B35" s="53" t="s">
        <v>313</v>
      </c>
      <c r="C35" s="53" t="s">
        <v>309</v>
      </c>
      <c r="D35" s="20" t="s">
        <v>33</v>
      </c>
      <c r="E35" s="13">
        <v>34.197050000000004</v>
      </c>
      <c r="F35" s="14">
        <v>2</v>
      </c>
      <c r="G35" s="13">
        <v>147.29111500000002</v>
      </c>
      <c r="H35" s="14" t="s">
        <v>34</v>
      </c>
      <c r="I35" s="13" t="s">
        <v>34</v>
      </c>
      <c r="J35" s="20" t="s">
        <v>248</v>
      </c>
      <c r="K35" s="15" t="s">
        <v>249</v>
      </c>
      <c r="L35" s="15" t="s">
        <v>294</v>
      </c>
      <c r="N35" s="16" t="s">
        <v>33</v>
      </c>
      <c r="O35" s="16" t="s">
        <v>314</v>
      </c>
      <c r="P35" s="17">
        <v>12.79</v>
      </c>
      <c r="Q35" s="16" t="s">
        <v>312</v>
      </c>
      <c r="R35" s="17">
        <v>8.66</v>
      </c>
      <c r="S35" s="17">
        <v>4.129999999999999</v>
      </c>
      <c r="T35" s="16" t="s">
        <v>35</v>
      </c>
      <c r="U35" s="17" t="s">
        <v>36</v>
      </c>
      <c r="V35" s="17" t="s">
        <v>36</v>
      </c>
      <c r="W35" s="16" t="s">
        <v>35</v>
      </c>
      <c r="X35" s="17" t="s">
        <v>36</v>
      </c>
      <c r="Y35" s="17" t="s">
        <v>36</v>
      </c>
    </row>
    <row r="36" spans="1:25" ht="14.25" customHeight="1" x14ac:dyDescent="0.2">
      <c r="A36" s="48"/>
      <c r="B36" s="53" t="s">
        <v>315</v>
      </c>
      <c r="C36" s="53" t="s">
        <v>311</v>
      </c>
      <c r="D36" s="20" t="s">
        <v>33</v>
      </c>
      <c r="E36" s="13">
        <v>9.69</v>
      </c>
      <c r="F36" s="14">
        <v>8.5999999999999993E-2</v>
      </c>
      <c r="G36" s="13">
        <v>5.8376799999999989</v>
      </c>
      <c r="H36" s="14">
        <v>7.5999999999999998E-2</v>
      </c>
      <c r="I36" s="13">
        <v>5.1588799999999999</v>
      </c>
      <c r="J36" s="20" t="s">
        <v>248</v>
      </c>
      <c r="K36" s="15" t="s">
        <v>249</v>
      </c>
      <c r="L36" s="15" t="s">
        <v>34</v>
      </c>
      <c r="N36" s="16" t="s">
        <v>33</v>
      </c>
      <c r="O36" s="16" t="s">
        <v>316</v>
      </c>
      <c r="P36" s="17">
        <v>14.46</v>
      </c>
      <c r="Q36" s="16" t="s">
        <v>312</v>
      </c>
      <c r="R36" s="17">
        <v>8.66</v>
      </c>
      <c r="S36" s="17">
        <v>5.8000000000000007</v>
      </c>
      <c r="T36" s="16" t="s">
        <v>35</v>
      </c>
      <c r="U36" s="17" t="s">
        <v>36</v>
      </c>
      <c r="V36" s="17" t="s">
        <v>36</v>
      </c>
      <c r="W36" s="16" t="s">
        <v>35</v>
      </c>
      <c r="X36" s="17" t="s">
        <v>36</v>
      </c>
      <c r="Y36" s="17" t="s">
        <v>36</v>
      </c>
    </row>
    <row r="37" spans="1:25" ht="14.25" customHeight="1" x14ac:dyDescent="0.2">
      <c r="A37" s="48"/>
      <c r="B37" s="53" t="s">
        <v>317</v>
      </c>
      <c r="C37" s="53" t="s">
        <v>314</v>
      </c>
      <c r="D37" s="20" t="s">
        <v>33</v>
      </c>
      <c r="E37" s="13">
        <v>12.79</v>
      </c>
      <c r="F37" s="14">
        <v>8.5999999999999993E-2</v>
      </c>
      <c r="G37" s="13">
        <v>5.8376799999999989</v>
      </c>
      <c r="H37" s="14">
        <v>7.5999999999999998E-2</v>
      </c>
      <c r="I37" s="13">
        <v>5.1588799999999999</v>
      </c>
      <c r="J37" s="20" t="s">
        <v>248</v>
      </c>
      <c r="K37" s="15" t="s">
        <v>249</v>
      </c>
      <c r="L37" s="15" t="s">
        <v>34</v>
      </c>
      <c r="N37" s="16" t="s">
        <v>33</v>
      </c>
      <c r="O37" s="16" t="s">
        <v>318</v>
      </c>
      <c r="P37" s="17">
        <v>16.260000000000002</v>
      </c>
      <c r="Q37" s="16" t="s">
        <v>312</v>
      </c>
      <c r="R37" s="17">
        <v>8.66</v>
      </c>
      <c r="S37" s="17">
        <v>7.6000000000000014</v>
      </c>
      <c r="T37" s="16" t="s">
        <v>35</v>
      </c>
      <c r="U37" s="17" t="s">
        <v>36</v>
      </c>
      <c r="V37" s="17" t="s">
        <v>36</v>
      </c>
      <c r="W37" s="16" t="s">
        <v>35</v>
      </c>
      <c r="X37" s="17" t="s">
        <v>36</v>
      </c>
      <c r="Y37" s="17" t="s">
        <v>36</v>
      </c>
    </row>
    <row r="38" spans="1:25" ht="14.25" customHeight="1" x14ac:dyDescent="0.2">
      <c r="A38" s="48"/>
      <c r="B38" s="53" t="s">
        <v>319</v>
      </c>
      <c r="C38" s="53" t="s">
        <v>316</v>
      </c>
      <c r="D38" s="20" t="s">
        <v>33</v>
      </c>
      <c r="E38" s="13">
        <v>14.46</v>
      </c>
      <c r="F38" s="14">
        <v>8.5999999999999993E-2</v>
      </c>
      <c r="G38" s="13">
        <v>5.8376799999999989</v>
      </c>
      <c r="H38" s="14">
        <v>7.5999999999999998E-2</v>
      </c>
      <c r="I38" s="13">
        <v>5.1588799999999999</v>
      </c>
      <c r="J38" s="20" t="s">
        <v>248</v>
      </c>
      <c r="K38" s="15" t="s">
        <v>249</v>
      </c>
      <c r="L38" s="15" t="s">
        <v>34</v>
      </c>
      <c r="N38" s="16" t="s">
        <v>33</v>
      </c>
      <c r="O38" s="16" t="s">
        <v>320</v>
      </c>
      <c r="P38" s="17">
        <v>18.2</v>
      </c>
      <c r="Q38" s="16" t="s">
        <v>312</v>
      </c>
      <c r="R38" s="17">
        <v>8.66</v>
      </c>
      <c r="S38" s="17">
        <v>9.5399999999999991</v>
      </c>
      <c r="T38" s="16" t="s">
        <v>35</v>
      </c>
      <c r="U38" s="17" t="s">
        <v>36</v>
      </c>
      <c r="V38" s="17" t="s">
        <v>36</v>
      </c>
      <c r="W38" s="16" t="s">
        <v>35</v>
      </c>
      <c r="X38" s="17" t="s">
        <v>36</v>
      </c>
      <c r="Y38" s="17" t="s">
        <v>36</v>
      </c>
    </row>
    <row r="39" spans="1:25" ht="14.25" customHeight="1" x14ac:dyDescent="0.2">
      <c r="A39" s="48"/>
      <c r="B39" s="53" t="s">
        <v>321</v>
      </c>
      <c r="C39" s="53" t="s">
        <v>318</v>
      </c>
      <c r="D39" s="20" t="s">
        <v>33</v>
      </c>
      <c r="E39" s="13">
        <v>16.260000000000002</v>
      </c>
      <c r="F39" s="14">
        <v>8.5999999999999993E-2</v>
      </c>
      <c r="G39" s="13">
        <v>5.8376799999999989</v>
      </c>
      <c r="H39" s="14">
        <v>7.5999999999999998E-2</v>
      </c>
      <c r="I39" s="13">
        <v>5.1588799999999999</v>
      </c>
      <c r="J39" s="20" t="s">
        <v>248</v>
      </c>
      <c r="K39" s="15" t="s">
        <v>249</v>
      </c>
      <c r="L39" s="15" t="s">
        <v>34</v>
      </c>
      <c r="N39" s="16" t="s">
        <v>33</v>
      </c>
      <c r="O39" s="16" t="s">
        <v>322</v>
      </c>
      <c r="P39" s="17">
        <v>55.75</v>
      </c>
      <c r="Q39" s="16" t="s">
        <v>35</v>
      </c>
      <c r="R39" s="17" t="s">
        <v>36</v>
      </c>
      <c r="S39" s="17" t="s">
        <v>36</v>
      </c>
      <c r="T39" s="16" t="s">
        <v>35</v>
      </c>
      <c r="U39" s="17" t="s">
        <v>36</v>
      </c>
      <c r="V39" s="17" t="s">
        <v>36</v>
      </c>
      <c r="W39" s="16" t="s">
        <v>35</v>
      </c>
      <c r="X39" s="17" t="s">
        <v>36</v>
      </c>
      <c r="Y39" s="17" t="s">
        <v>36</v>
      </c>
    </row>
    <row r="40" spans="1:25" ht="14.25" customHeight="1" x14ac:dyDescent="0.2">
      <c r="A40" s="48"/>
      <c r="B40" s="53" t="s">
        <v>323</v>
      </c>
      <c r="C40" s="53" t="s">
        <v>320</v>
      </c>
      <c r="D40" s="20" t="s">
        <v>33</v>
      </c>
      <c r="E40" s="13">
        <v>18.2</v>
      </c>
      <c r="F40" s="14">
        <v>8.5999999999999993E-2</v>
      </c>
      <c r="G40" s="13">
        <v>5.8376799999999989</v>
      </c>
      <c r="H40" s="14">
        <v>7.5999999999999998E-2</v>
      </c>
      <c r="I40" s="13">
        <v>5.1588799999999999</v>
      </c>
      <c r="J40" s="20" t="s">
        <v>248</v>
      </c>
      <c r="K40" s="15" t="s">
        <v>249</v>
      </c>
      <c r="L40" s="15" t="s">
        <v>34</v>
      </c>
      <c r="N40" s="16" t="s">
        <v>33</v>
      </c>
      <c r="O40" s="16" t="s">
        <v>324</v>
      </c>
      <c r="P40" s="17">
        <v>55.75</v>
      </c>
      <c r="Q40" s="16" t="s">
        <v>35</v>
      </c>
      <c r="R40" s="17" t="s">
        <v>36</v>
      </c>
      <c r="S40" s="17" t="s">
        <v>36</v>
      </c>
      <c r="T40" s="16" t="s">
        <v>35</v>
      </c>
      <c r="U40" s="17" t="s">
        <v>36</v>
      </c>
      <c r="V40" s="17" t="s">
        <v>36</v>
      </c>
      <c r="W40" s="16" t="s">
        <v>35</v>
      </c>
      <c r="X40" s="17" t="s">
        <v>36</v>
      </c>
      <c r="Y40" s="17" t="s">
        <v>36</v>
      </c>
    </row>
    <row r="41" spans="1:25" ht="14.25" customHeight="1" x14ac:dyDescent="0.2">
      <c r="A41" s="48"/>
      <c r="B41" s="53" t="s">
        <v>325</v>
      </c>
      <c r="C41" s="53" t="s">
        <v>322</v>
      </c>
      <c r="D41" s="20" t="s">
        <v>33</v>
      </c>
      <c r="E41" s="13">
        <v>55.75</v>
      </c>
      <c r="F41" s="14">
        <v>6</v>
      </c>
      <c r="G41" s="13">
        <v>441.87334500000003</v>
      </c>
      <c r="H41" s="14" t="s">
        <v>34</v>
      </c>
      <c r="I41" s="13" t="s">
        <v>34</v>
      </c>
      <c r="J41" s="20" t="s">
        <v>248</v>
      </c>
      <c r="K41" s="15" t="s">
        <v>249</v>
      </c>
      <c r="L41" s="15" t="s">
        <v>326</v>
      </c>
      <c r="M41" s="55"/>
      <c r="N41" s="16" t="s">
        <v>33</v>
      </c>
      <c r="O41" s="16" t="s">
        <v>327</v>
      </c>
      <c r="P41" s="17">
        <v>23.894449999999999</v>
      </c>
      <c r="Q41" s="16" t="s">
        <v>35</v>
      </c>
      <c r="R41" s="17" t="s">
        <v>36</v>
      </c>
      <c r="S41" s="17" t="s">
        <v>36</v>
      </c>
      <c r="T41" s="16" t="s">
        <v>35</v>
      </c>
      <c r="U41" s="17" t="s">
        <v>36</v>
      </c>
      <c r="V41" s="17" t="s">
        <v>36</v>
      </c>
      <c r="W41" s="16" t="s">
        <v>35</v>
      </c>
      <c r="X41" s="17" t="s">
        <v>36</v>
      </c>
      <c r="Y41" s="17" t="s">
        <v>36</v>
      </c>
    </row>
    <row r="42" spans="1:25" ht="14.25" customHeight="1" x14ac:dyDescent="0.2">
      <c r="A42" s="48"/>
      <c r="B42" s="53" t="s">
        <v>328</v>
      </c>
      <c r="C42" s="53" t="s">
        <v>324</v>
      </c>
      <c r="D42" s="20" t="s">
        <v>33</v>
      </c>
      <c r="E42" s="13">
        <v>55.75</v>
      </c>
      <c r="F42" s="14">
        <v>6</v>
      </c>
      <c r="G42" s="13">
        <v>441.87334500000003</v>
      </c>
      <c r="H42" s="14" t="s">
        <v>34</v>
      </c>
      <c r="I42" s="13" t="s">
        <v>34</v>
      </c>
      <c r="J42" s="20" t="s">
        <v>248</v>
      </c>
      <c r="K42" s="15" t="s">
        <v>249</v>
      </c>
      <c r="L42" s="15" t="s">
        <v>326</v>
      </c>
      <c r="M42" s="55"/>
      <c r="N42" s="16" t="s">
        <v>33</v>
      </c>
      <c r="O42" s="16" t="s">
        <v>329</v>
      </c>
      <c r="P42" s="17">
        <v>23.894449999999999</v>
      </c>
      <c r="Q42" s="16" t="s">
        <v>35</v>
      </c>
      <c r="R42" s="17" t="s">
        <v>36</v>
      </c>
      <c r="S42" s="17" t="s">
        <v>36</v>
      </c>
      <c r="T42" s="16" t="s">
        <v>35</v>
      </c>
      <c r="U42" s="17" t="s">
        <v>36</v>
      </c>
      <c r="V42" s="17" t="s">
        <v>36</v>
      </c>
      <c r="W42" s="16" t="s">
        <v>35</v>
      </c>
      <c r="X42" s="17" t="s">
        <v>36</v>
      </c>
      <c r="Y42" s="17" t="s">
        <v>36</v>
      </c>
    </row>
    <row r="43" spans="1:25" ht="14.25" customHeight="1" x14ac:dyDescent="0.2">
      <c r="A43" s="48"/>
      <c r="B43" s="53" t="s">
        <v>330</v>
      </c>
      <c r="C43" s="53" t="s">
        <v>327</v>
      </c>
      <c r="D43" s="20" t="s">
        <v>33</v>
      </c>
      <c r="E43" s="13">
        <v>23.894449999999999</v>
      </c>
      <c r="F43" s="14">
        <v>2.6</v>
      </c>
      <c r="G43" s="13">
        <v>191.47844950000001</v>
      </c>
      <c r="H43" s="14" t="s">
        <v>34</v>
      </c>
      <c r="I43" s="13" t="s">
        <v>34</v>
      </c>
      <c r="J43" s="20" t="s">
        <v>248</v>
      </c>
      <c r="K43" s="15" t="s">
        <v>249</v>
      </c>
      <c r="L43" s="15" t="s">
        <v>326</v>
      </c>
      <c r="M43" s="55"/>
      <c r="N43" s="16" t="s">
        <v>33</v>
      </c>
      <c r="O43" s="16" t="s">
        <v>331</v>
      </c>
      <c r="P43" s="17">
        <v>537.39</v>
      </c>
      <c r="Q43" s="16" t="s">
        <v>35</v>
      </c>
      <c r="R43" s="17" t="s">
        <v>36</v>
      </c>
      <c r="S43" s="17" t="s">
        <v>36</v>
      </c>
      <c r="T43" s="16" t="s">
        <v>35</v>
      </c>
      <c r="U43" s="17" t="s">
        <v>36</v>
      </c>
      <c r="V43" s="17" t="s">
        <v>36</v>
      </c>
      <c r="W43" s="16" t="s">
        <v>35</v>
      </c>
      <c r="X43" s="17" t="s">
        <v>36</v>
      </c>
      <c r="Y43" s="17" t="s">
        <v>36</v>
      </c>
    </row>
    <row r="44" spans="1:25" ht="14.25" customHeight="1" x14ac:dyDescent="0.2">
      <c r="A44" s="48"/>
      <c r="B44" s="53" t="s">
        <v>332</v>
      </c>
      <c r="C44" s="53" t="s">
        <v>329</v>
      </c>
      <c r="D44" s="20" t="s">
        <v>33</v>
      </c>
      <c r="E44" s="13">
        <v>23.894449999999999</v>
      </c>
      <c r="F44" s="14">
        <v>2.6</v>
      </c>
      <c r="G44" s="13">
        <v>191.47844950000001</v>
      </c>
      <c r="H44" s="14" t="s">
        <v>34</v>
      </c>
      <c r="I44" s="13" t="s">
        <v>34</v>
      </c>
      <c r="J44" s="20" t="s">
        <v>248</v>
      </c>
      <c r="K44" s="15" t="s">
        <v>249</v>
      </c>
      <c r="L44" s="15" t="s">
        <v>326</v>
      </c>
      <c r="M44" s="55"/>
      <c r="N44" s="16" t="s">
        <v>33</v>
      </c>
      <c r="O44" s="16" t="s">
        <v>333</v>
      </c>
      <c r="P44" s="17">
        <v>0</v>
      </c>
      <c r="Q44" s="16" t="s">
        <v>35</v>
      </c>
      <c r="R44" s="17" t="s">
        <v>36</v>
      </c>
      <c r="S44" s="17" t="s">
        <v>36</v>
      </c>
      <c r="T44" s="16" t="s">
        <v>35</v>
      </c>
      <c r="U44" s="17" t="s">
        <v>36</v>
      </c>
      <c r="V44" s="17" t="s">
        <v>36</v>
      </c>
      <c r="W44" s="16" t="s">
        <v>35</v>
      </c>
      <c r="X44" s="17" t="s">
        <v>36</v>
      </c>
      <c r="Y44" s="17" t="s">
        <v>36</v>
      </c>
    </row>
    <row r="45" spans="1:25" ht="14.25" customHeight="1" x14ac:dyDescent="0.2">
      <c r="A45" s="48"/>
      <c r="B45" s="53" t="s">
        <v>334</v>
      </c>
      <c r="C45" s="53" t="s">
        <v>331</v>
      </c>
      <c r="D45" s="20" t="s">
        <v>33</v>
      </c>
      <c r="E45" s="54">
        <v>537.39</v>
      </c>
      <c r="F45" s="14" t="s">
        <v>34</v>
      </c>
      <c r="G45" s="13" t="s">
        <v>34</v>
      </c>
      <c r="H45" s="14" t="s">
        <v>34</v>
      </c>
      <c r="I45" s="13" t="s">
        <v>34</v>
      </c>
      <c r="J45" s="20" t="s">
        <v>248</v>
      </c>
      <c r="K45" s="15" t="s">
        <v>249</v>
      </c>
      <c r="L45" s="15" t="s">
        <v>34</v>
      </c>
      <c r="N45" s="16" t="s">
        <v>33</v>
      </c>
      <c r="O45" s="16" t="s">
        <v>335</v>
      </c>
      <c r="P45" s="17" t="s">
        <v>34</v>
      </c>
      <c r="Q45" s="16" t="s">
        <v>35</v>
      </c>
      <c r="R45" s="17" t="s">
        <v>36</v>
      </c>
      <c r="S45" s="17" t="s">
        <v>36</v>
      </c>
      <c r="T45" s="16" t="s">
        <v>35</v>
      </c>
      <c r="U45" s="17" t="s">
        <v>36</v>
      </c>
      <c r="V45" s="17" t="s">
        <v>36</v>
      </c>
      <c r="W45" s="16" t="s">
        <v>35</v>
      </c>
      <c r="X45" s="17" t="s">
        <v>36</v>
      </c>
      <c r="Y45" s="17" t="s">
        <v>36</v>
      </c>
    </row>
    <row r="46" spans="1:25" ht="14.25" customHeight="1" x14ac:dyDescent="0.25">
      <c r="A46" s="48"/>
      <c r="B46" s="53" t="s">
        <v>336</v>
      </c>
      <c r="C46" s="53" t="s">
        <v>337</v>
      </c>
      <c r="D46" s="20" t="s">
        <v>33</v>
      </c>
      <c r="E46" s="13" t="s">
        <v>34</v>
      </c>
      <c r="F46" s="14" t="s">
        <v>34</v>
      </c>
      <c r="G46" s="13" t="s">
        <v>34</v>
      </c>
      <c r="H46" s="14" t="s">
        <v>34</v>
      </c>
      <c r="I46" s="13" t="s">
        <v>34</v>
      </c>
      <c r="J46" s="20" t="s">
        <v>248</v>
      </c>
      <c r="K46" s="15" t="s">
        <v>249</v>
      </c>
      <c r="L46" s="15" t="s">
        <v>34</v>
      </c>
    </row>
    <row r="47" spans="1:25" ht="14.25" customHeight="1" x14ac:dyDescent="0.25">
      <c r="A47" s="48"/>
      <c r="B47" s="53" t="s">
        <v>338</v>
      </c>
      <c r="C47" s="53" t="s">
        <v>333</v>
      </c>
      <c r="D47" s="20" t="s">
        <v>33</v>
      </c>
      <c r="E47" s="13">
        <v>0</v>
      </c>
      <c r="F47" s="14">
        <v>1.55</v>
      </c>
      <c r="G47" s="13">
        <v>114.150614125</v>
      </c>
      <c r="H47" s="14" t="s">
        <v>34</v>
      </c>
      <c r="I47" s="13" t="s">
        <v>34</v>
      </c>
      <c r="J47" s="20" t="s">
        <v>248</v>
      </c>
      <c r="K47" s="15" t="s">
        <v>249</v>
      </c>
      <c r="L47" s="15" t="s">
        <v>326</v>
      </c>
      <c r="P47" s="51"/>
      <c r="Q47" s="51"/>
      <c r="R47" s="51"/>
    </row>
    <row r="48" spans="1:25" ht="14.25" customHeight="1" x14ac:dyDescent="0.25">
      <c r="A48" s="48"/>
      <c r="B48" s="53" t="s">
        <v>339</v>
      </c>
      <c r="C48" s="53" t="s">
        <v>335</v>
      </c>
      <c r="D48" s="20" t="s">
        <v>33</v>
      </c>
      <c r="E48" s="13" t="s">
        <v>34</v>
      </c>
      <c r="F48" s="14" t="s">
        <v>34</v>
      </c>
      <c r="G48" s="13" t="s">
        <v>34</v>
      </c>
      <c r="H48" s="14" t="s">
        <v>34</v>
      </c>
      <c r="I48" s="13" t="s">
        <v>34</v>
      </c>
      <c r="J48" s="20" t="s">
        <v>248</v>
      </c>
      <c r="K48" s="15" t="s">
        <v>249</v>
      </c>
      <c r="L48" s="15" t="s">
        <v>34</v>
      </c>
      <c r="P48" s="51"/>
      <c r="Q48" s="51"/>
      <c r="R48" s="51"/>
      <c r="S48" s="51"/>
    </row>
    <row r="49" spans="1:19" ht="14.25" customHeight="1" x14ac:dyDescent="0.25">
      <c r="A49" s="48"/>
      <c r="B49" s="53" t="s">
        <v>340</v>
      </c>
      <c r="C49" s="53" t="s">
        <v>252</v>
      </c>
      <c r="D49" s="20" t="s">
        <v>33</v>
      </c>
      <c r="E49" s="54">
        <v>612</v>
      </c>
      <c r="F49" s="14" t="s">
        <v>34</v>
      </c>
      <c r="G49" s="13" t="s">
        <v>34</v>
      </c>
      <c r="H49" s="14" t="s">
        <v>34</v>
      </c>
      <c r="I49" s="13" t="s">
        <v>34</v>
      </c>
      <c r="J49" s="20" t="s">
        <v>248</v>
      </c>
      <c r="K49" s="15" t="s">
        <v>249</v>
      </c>
      <c r="L49" s="15" t="s">
        <v>34</v>
      </c>
      <c r="O49" s="47" t="s">
        <v>341</v>
      </c>
      <c r="P49" s="56">
        <f>AVERAGE(P38,P37)</f>
        <v>17.23</v>
      </c>
      <c r="Q49" s="51"/>
      <c r="R49" s="51"/>
      <c r="S49" s="56">
        <f>AVERAGE(S38,S37)</f>
        <v>8.57</v>
      </c>
    </row>
    <row r="50" spans="1:19" ht="14.25" customHeight="1" x14ac:dyDescent="0.25">
      <c r="A50" s="48"/>
      <c r="B50" s="53" t="s">
        <v>342</v>
      </c>
      <c r="C50" s="53" t="s">
        <v>312</v>
      </c>
      <c r="D50" s="20" t="s">
        <v>33</v>
      </c>
      <c r="E50" s="13">
        <v>8.66</v>
      </c>
      <c r="F50" s="14">
        <v>8.5999999999999993E-2</v>
      </c>
      <c r="G50" s="13">
        <v>5.8376799999999989</v>
      </c>
      <c r="H50" s="14">
        <v>7.5999999999999998E-2</v>
      </c>
      <c r="I50" s="13">
        <v>5.1588799999999999</v>
      </c>
      <c r="J50" s="20" t="s">
        <v>248</v>
      </c>
      <c r="K50" s="15" t="s">
        <v>249</v>
      </c>
      <c r="L50" s="15" t="s">
        <v>34</v>
      </c>
      <c r="P50" s="51"/>
      <c r="Q50" s="51"/>
      <c r="R50" s="51"/>
      <c r="S50" s="51"/>
    </row>
    <row r="51" spans="1:19" ht="14.25" customHeight="1" x14ac:dyDescent="0.25">
      <c r="P51" s="51"/>
      <c r="Q51" s="51"/>
      <c r="R51" s="51"/>
      <c r="S51" s="51"/>
    </row>
    <row r="52" spans="1:19" ht="14.25" customHeight="1" x14ac:dyDescent="0.25">
      <c r="A52" s="48"/>
      <c r="B52" s="9"/>
      <c r="S52" s="51"/>
    </row>
    <row r="53" spans="1:19" ht="14.25" customHeight="1" x14ac:dyDescent="0.25">
      <c r="A53" s="48"/>
      <c r="B53" s="9"/>
      <c r="C53" s="19" t="s">
        <v>37</v>
      </c>
      <c r="S53" s="51"/>
    </row>
    <row r="54" spans="1:19" ht="22.5" customHeight="1" x14ac:dyDescent="0.25">
      <c r="A54" s="48"/>
      <c r="B54" s="9"/>
      <c r="C54" s="52" t="s">
        <v>38</v>
      </c>
      <c r="D54" s="52" t="s">
        <v>39</v>
      </c>
      <c r="E54" s="52" t="s">
        <v>40</v>
      </c>
      <c r="F54" s="52" t="s">
        <v>41</v>
      </c>
      <c r="G54" s="52" t="s">
        <v>13</v>
      </c>
      <c r="H54" s="52" t="s">
        <v>42</v>
      </c>
      <c r="S54" s="51"/>
    </row>
    <row r="55" spans="1:19" ht="34.5" x14ac:dyDescent="0.25">
      <c r="A55" s="48"/>
      <c r="B55" s="9"/>
      <c r="C55" s="15" t="s">
        <v>343</v>
      </c>
      <c r="D55" s="15" t="s">
        <v>344</v>
      </c>
      <c r="E55" s="15" t="s">
        <v>43</v>
      </c>
      <c r="F55" s="15" t="s">
        <v>345</v>
      </c>
      <c r="G55" s="20" t="s">
        <v>33</v>
      </c>
      <c r="H55" s="57">
        <v>67.88</v>
      </c>
      <c r="S55" s="51"/>
    </row>
    <row r="56" spans="1:19" ht="15" customHeight="1" x14ac:dyDescent="0.25">
      <c r="S56" s="51"/>
    </row>
    <row r="57" spans="1:19" ht="15" customHeight="1" x14ac:dyDescent="0.25">
      <c r="S57" s="51"/>
    </row>
    <row r="58" spans="1:19" ht="15" customHeight="1" x14ac:dyDescent="0.25">
      <c r="C58" s="19" t="s">
        <v>346</v>
      </c>
      <c r="D58" s="21"/>
      <c r="S58" s="51"/>
    </row>
    <row r="59" spans="1:19" ht="15" customHeight="1" x14ac:dyDescent="0.25">
      <c r="C59" s="52" t="s">
        <v>44</v>
      </c>
      <c r="D59" s="52" t="s">
        <v>45</v>
      </c>
      <c r="E59" s="52" t="s">
        <v>46</v>
      </c>
      <c r="F59" s="52" t="s">
        <v>47</v>
      </c>
      <c r="S59" s="51"/>
    </row>
    <row r="60" spans="1:19" ht="15" customHeight="1" x14ac:dyDescent="0.25">
      <c r="C60" s="22">
        <v>1</v>
      </c>
      <c r="D60" s="23" t="s">
        <v>48</v>
      </c>
      <c r="E60" s="24">
        <v>0.98899999999999999</v>
      </c>
      <c r="F60" s="24">
        <v>0.96199999999999997</v>
      </c>
      <c r="S60" s="51"/>
    </row>
    <row r="61" spans="1:19" ht="15" customHeight="1" x14ac:dyDescent="0.25">
      <c r="A61" t="s">
        <v>582</v>
      </c>
      <c r="B61"/>
      <c r="C61" s="15">
        <v>2</v>
      </c>
      <c r="D61" s="23" t="s">
        <v>49</v>
      </c>
      <c r="E61" s="24">
        <v>0.93899999999999995</v>
      </c>
      <c r="F61" s="24">
        <v>1.1499999999999999</v>
      </c>
      <c r="S61" s="51"/>
    </row>
    <row r="62" spans="1:19" ht="15" customHeight="1" x14ac:dyDescent="0.25">
      <c r="A62" s="95" t="s">
        <v>44</v>
      </c>
      <c r="B62" s="95" t="s">
        <v>583</v>
      </c>
      <c r="C62" s="15">
        <v>3</v>
      </c>
      <c r="D62" s="23" t="s">
        <v>50</v>
      </c>
      <c r="E62" s="24">
        <v>1.0269999999999999</v>
      </c>
      <c r="F62" s="24">
        <v>1.5129999999999999</v>
      </c>
      <c r="S62" s="51"/>
    </row>
    <row r="63" spans="1:19" ht="15" customHeight="1" x14ac:dyDescent="0.25">
      <c r="A63" s="96" t="s">
        <v>584</v>
      </c>
      <c r="B63" s="97">
        <v>0.01</v>
      </c>
      <c r="C63" s="15">
        <v>4</v>
      </c>
      <c r="D63" s="23" t="s">
        <v>51</v>
      </c>
      <c r="E63" s="24">
        <v>1.024</v>
      </c>
      <c r="F63" s="24">
        <v>1.3779999999999999</v>
      </c>
      <c r="S63" s="51"/>
    </row>
    <row r="64" spans="1:19" ht="15" customHeight="1" x14ac:dyDescent="0.25">
      <c r="A64" s="96" t="s">
        <v>585</v>
      </c>
      <c r="B64" s="97">
        <v>2.4E-2</v>
      </c>
      <c r="C64" s="15">
        <v>5</v>
      </c>
      <c r="D64" s="23" t="s">
        <v>52</v>
      </c>
      <c r="E64" s="24">
        <v>0.88</v>
      </c>
      <c r="F64" s="24">
        <v>0.99299999999999999</v>
      </c>
      <c r="S64" s="51"/>
    </row>
    <row r="65" spans="1:25" s="6" customFormat="1" ht="15" customHeight="1" x14ac:dyDescent="0.25">
      <c r="A65" s="96" t="s">
        <v>586</v>
      </c>
      <c r="B65" s="97">
        <v>0.152</v>
      </c>
      <c r="C65" s="15">
        <v>6</v>
      </c>
      <c r="D65" s="23" t="s">
        <v>53</v>
      </c>
      <c r="E65" s="24">
        <v>0.87</v>
      </c>
      <c r="F65" s="24">
        <v>1.0720000000000001</v>
      </c>
      <c r="N65" s="47"/>
      <c r="O65" s="47"/>
      <c r="P65" s="47"/>
      <c r="Q65" s="47"/>
      <c r="R65" s="47"/>
      <c r="S65" s="51"/>
      <c r="T65" s="47"/>
      <c r="U65" s="47"/>
      <c r="V65" s="47"/>
      <c r="W65" s="47"/>
      <c r="X65" s="47"/>
      <c r="Y65" s="47"/>
    </row>
    <row r="66" spans="1:25" s="6" customFormat="1" ht="15" customHeight="1" x14ac:dyDescent="0.25">
      <c r="A66" s="96" t="s">
        <v>587</v>
      </c>
      <c r="B66" s="97">
        <v>5.0000000000000001E-3</v>
      </c>
      <c r="C66" s="15">
        <v>7</v>
      </c>
      <c r="D66" s="23" t="s">
        <v>54</v>
      </c>
      <c r="E66" s="24">
        <v>1</v>
      </c>
      <c r="F66" s="24">
        <v>0.97799999999999998</v>
      </c>
      <c r="N66" s="47"/>
      <c r="O66" s="47"/>
      <c r="P66" s="47"/>
      <c r="Q66" s="47"/>
      <c r="R66" s="47"/>
      <c r="S66" s="51"/>
      <c r="T66" s="47"/>
      <c r="U66" s="47"/>
      <c r="V66" s="47"/>
      <c r="W66" s="47"/>
      <c r="X66" s="47"/>
      <c r="Y66" s="47"/>
    </row>
    <row r="67" spans="1:25" s="6" customFormat="1" ht="15" customHeight="1" x14ac:dyDescent="0.25">
      <c r="A67" s="96" t="s">
        <v>588</v>
      </c>
      <c r="B67" s="97">
        <v>0.221</v>
      </c>
      <c r="C67" s="15">
        <v>8</v>
      </c>
      <c r="D67" s="23" t="s">
        <v>55</v>
      </c>
      <c r="E67" s="24">
        <v>0.93600000000000005</v>
      </c>
      <c r="F67" s="24">
        <v>1.05</v>
      </c>
      <c r="N67" s="47"/>
      <c r="O67" s="47"/>
      <c r="P67" s="47"/>
      <c r="Q67" s="47"/>
      <c r="R67" s="47"/>
      <c r="S67" s="51"/>
      <c r="T67" s="47"/>
      <c r="U67" s="47"/>
      <c r="V67" s="47"/>
      <c r="W67" s="47"/>
      <c r="X67" s="47"/>
      <c r="Y67" s="47"/>
    </row>
    <row r="68" spans="1:25" s="6" customFormat="1" ht="15" customHeight="1" x14ac:dyDescent="0.25">
      <c r="A68" s="96" t="s">
        <v>589</v>
      </c>
      <c r="B68" s="97">
        <v>0.27800000000000002</v>
      </c>
      <c r="C68" s="15">
        <v>9</v>
      </c>
      <c r="D68" s="23" t="s">
        <v>56</v>
      </c>
      <c r="E68" s="24">
        <v>0.96299999999999997</v>
      </c>
      <c r="F68" s="24">
        <v>1.1379999999999999</v>
      </c>
      <c r="N68" s="47"/>
      <c r="O68" s="47"/>
      <c r="P68" s="47"/>
      <c r="Q68" s="47"/>
      <c r="R68" s="47"/>
      <c r="S68" s="51"/>
      <c r="T68" s="47"/>
      <c r="U68" s="47"/>
      <c r="V68" s="47"/>
      <c r="W68" s="47"/>
      <c r="X68" s="47"/>
      <c r="Y68" s="47"/>
    </row>
    <row r="69" spans="1:25" s="6" customFormat="1" ht="15" customHeight="1" x14ac:dyDescent="0.25">
      <c r="A69" s="96" t="s">
        <v>590</v>
      </c>
      <c r="B69" s="97">
        <v>0.125</v>
      </c>
      <c r="C69" s="15">
        <v>10</v>
      </c>
      <c r="D69" s="23" t="s">
        <v>57</v>
      </c>
      <c r="E69" s="24">
        <v>0.90400000000000003</v>
      </c>
      <c r="F69" s="24">
        <v>1.0289999999999999</v>
      </c>
      <c r="N69" s="47"/>
      <c r="O69" s="47"/>
      <c r="P69" s="47"/>
      <c r="Q69" s="47"/>
      <c r="R69" s="47"/>
      <c r="S69" s="51"/>
      <c r="T69" s="47"/>
      <c r="U69" s="47"/>
      <c r="V69" s="47"/>
      <c r="W69" s="47"/>
      <c r="X69" s="47"/>
      <c r="Y69" s="47"/>
    </row>
    <row r="70" spans="1:25" s="6" customFormat="1" ht="15" customHeight="1" x14ac:dyDescent="0.25">
      <c r="A70" s="96" t="s">
        <v>595</v>
      </c>
      <c r="B70" s="97">
        <v>0</v>
      </c>
      <c r="C70" s="15">
        <v>11</v>
      </c>
      <c r="D70" s="23" t="s">
        <v>58</v>
      </c>
      <c r="E70" s="24">
        <v>0.98399999999999999</v>
      </c>
      <c r="F70" s="24">
        <v>1.048</v>
      </c>
      <c r="N70" s="47"/>
      <c r="O70" s="47"/>
      <c r="P70" s="47"/>
      <c r="Q70" s="47"/>
      <c r="R70" s="47"/>
      <c r="S70" s="51"/>
      <c r="T70" s="47"/>
      <c r="U70" s="47"/>
      <c r="V70" s="47"/>
      <c r="W70" s="47"/>
      <c r="X70" s="47"/>
      <c r="Y70" s="47"/>
    </row>
    <row r="71" spans="1:25" s="6" customFormat="1" ht="15" customHeight="1" x14ac:dyDescent="0.25">
      <c r="A71" s="96" t="s">
        <v>596</v>
      </c>
      <c r="B71" s="97">
        <v>0</v>
      </c>
      <c r="C71" s="15">
        <v>12</v>
      </c>
      <c r="D71" s="23" t="s">
        <v>59</v>
      </c>
      <c r="E71" s="24">
        <v>0.97299999999999998</v>
      </c>
      <c r="F71" s="24">
        <v>1.048</v>
      </c>
      <c r="N71" s="47"/>
      <c r="O71" s="47"/>
      <c r="P71" s="47"/>
      <c r="Q71" s="47"/>
      <c r="R71" s="47"/>
      <c r="S71" s="51"/>
      <c r="T71" s="47"/>
      <c r="U71" s="47"/>
      <c r="V71" s="47"/>
      <c r="W71" s="47"/>
      <c r="X71" s="47"/>
      <c r="Y71" s="47"/>
    </row>
    <row r="72" spans="1:25" s="6" customFormat="1" ht="15" customHeight="1" x14ac:dyDescent="0.25">
      <c r="A72" s="96" t="s">
        <v>591</v>
      </c>
      <c r="B72" s="97">
        <v>4.5999999999999999E-2</v>
      </c>
      <c r="C72" s="15">
        <v>13</v>
      </c>
      <c r="D72" s="23" t="s">
        <v>60</v>
      </c>
      <c r="E72" s="24">
        <v>0.89400000000000002</v>
      </c>
      <c r="F72" s="24">
        <v>0.94399999999999995</v>
      </c>
      <c r="N72" s="47"/>
      <c r="O72" s="47"/>
      <c r="P72" s="47"/>
      <c r="Q72" s="47"/>
      <c r="R72" s="47"/>
      <c r="S72" s="51"/>
      <c r="T72" s="47"/>
      <c r="U72" s="47"/>
      <c r="V72" s="47"/>
      <c r="W72" s="47"/>
      <c r="X72" s="47"/>
      <c r="Y72" s="47"/>
    </row>
    <row r="73" spans="1:25" s="6" customFormat="1" ht="15" customHeight="1" x14ac:dyDescent="0.25">
      <c r="A73" s="96" t="s">
        <v>592</v>
      </c>
      <c r="B73" s="97">
        <v>4.2000000000000003E-2</v>
      </c>
      <c r="C73" s="15">
        <v>14</v>
      </c>
      <c r="D73" s="23" t="s">
        <v>61</v>
      </c>
      <c r="E73" s="24">
        <v>0.879</v>
      </c>
      <c r="F73" s="24">
        <v>0.97899999999999998</v>
      </c>
      <c r="N73" s="47"/>
      <c r="O73" s="47"/>
      <c r="P73" s="47"/>
      <c r="Q73" s="47"/>
      <c r="R73" s="47"/>
      <c r="S73" s="51"/>
      <c r="T73" s="47"/>
      <c r="U73" s="47"/>
      <c r="V73" s="47"/>
      <c r="W73" s="47"/>
      <c r="X73" s="47"/>
      <c r="Y73" s="47"/>
    </row>
    <row r="74" spans="1:25" s="6" customFormat="1" ht="15" customHeight="1" x14ac:dyDescent="0.25">
      <c r="A74" s="96" t="s">
        <v>593</v>
      </c>
      <c r="B74" s="97">
        <v>2.1999999999999999E-2</v>
      </c>
      <c r="C74" s="15">
        <v>15</v>
      </c>
      <c r="D74" s="23" t="s">
        <v>62</v>
      </c>
      <c r="E74" s="24">
        <v>0.93600000000000005</v>
      </c>
      <c r="F74" s="24">
        <v>1.0289999999999999</v>
      </c>
      <c r="N74" s="47"/>
      <c r="O74" s="47"/>
      <c r="P74" s="47"/>
      <c r="Q74" s="47"/>
      <c r="R74" s="47"/>
      <c r="S74" s="51"/>
      <c r="T74" s="47"/>
      <c r="U74" s="47"/>
      <c r="V74" s="47"/>
      <c r="W74" s="47"/>
      <c r="X74" s="47"/>
      <c r="Y74" s="47"/>
    </row>
    <row r="75" spans="1:25" s="6" customFormat="1" ht="15" customHeight="1" x14ac:dyDescent="0.25">
      <c r="A75" s="96" t="s">
        <v>594</v>
      </c>
      <c r="B75" s="97">
        <v>7.3999999999999996E-2</v>
      </c>
      <c r="C75" s="15">
        <v>16</v>
      </c>
      <c r="D75" s="23" t="s">
        <v>63</v>
      </c>
      <c r="E75" s="24">
        <v>0.98699999999999999</v>
      </c>
      <c r="F75" s="24">
        <v>1.048</v>
      </c>
      <c r="N75" s="47"/>
      <c r="O75" s="47"/>
      <c r="P75" s="47"/>
      <c r="Q75" s="47"/>
      <c r="R75" s="47"/>
      <c r="S75" s="51"/>
      <c r="T75" s="47"/>
      <c r="U75" s="47"/>
      <c r="V75" s="47"/>
      <c r="W75" s="47"/>
      <c r="X75" s="47"/>
      <c r="Y75" s="47"/>
    </row>
    <row r="76" spans="1:25" s="6" customFormat="1" ht="15" customHeight="1" x14ac:dyDescent="0.25">
      <c r="A76" s="48"/>
      <c r="B76" s="9"/>
      <c r="C76" s="113" t="s">
        <v>64</v>
      </c>
      <c r="D76" s="114"/>
      <c r="E76" s="24">
        <v>0.94906250000000003</v>
      </c>
      <c r="F76" s="24">
        <v>1.0849375000000001</v>
      </c>
      <c r="N76" s="47"/>
      <c r="O76" s="47"/>
      <c r="P76" s="47"/>
      <c r="Q76" s="47"/>
      <c r="R76" s="47"/>
      <c r="S76" s="51"/>
      <c r="T76" s="47"/>
      <c r="U76" s="47"/>
      <c r="V76" s="47"/>
      <c r="W76" s="47"/>
      <c r="X76" s="47"/>
      <c r="Y76" s="47"/>
    </row>
    <row r="77" spans="1:25" x14ac:dyDescent="0.25">
      <c r="S77" s="51"/>
    </row>
    <row r="78" spans="1:25" x14ac:dyDescent="0.25">
      <c r="S78" s="51"/>
    </row>
    <row r="79" spans="1:25" x14ac:dyDescent="0.25">
      <c r="S79" s="51"/>
    </row>
    <row r="80" spans="1:25" x14ac:dyDescent="0.25">
      <c r="S80" s="51"/>
    </row>
    <row r="81" spans="19:19" x14ac:dyDescent="0.25">
      <c r="S81" s="51"/>
    </row>
    <row r="82" spans="19:19" x14ac:dyDescent="0.25">
      <c r="S82" s="51"/>
    </row>
    <row r="83" spans="19:19" x14ac:dyDescent="0.25">
      <c r="S83" s="51"/>
    </row>
    <row r="84" spans="19:19" x14ac:dyDescent="0.25">
      <c r="S84" s="51"/>
    </row>
    <row r="85" spans="19:19" x14ac:dyDescent="0.25">
      <c r="S85" s="51"/>
    </row>
    <row r="86" spans="19:19" x14ac:dyDescent="0.25">
      <c r="S86" s="51"/>
    </row>
    <row r="87" spans="19:19" x14ac:dyDescent="0.25">
      <c r="S87" s="51"/>
    </row>
    <row r="88" spans="19:19" x14ac:dyDescent="0.25">
      <c r="S88" s="51"/>
    </row>
  </sheetData>
  <mergeCells count="1">
    <mergeCell ref="C76:D76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base and measure case costs</vt:lpstr>
      <vt:lpstr>Database</vt:lpstr>
      <vt:lpstr>Res - HVAC</vt:lpstr>
      <vt:lpstr>Database!Print_Area</vt:lpstr>
    </vt:vector>
  </TitlesOfParts>
  <Company>ICF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ICF</dc:creator>
  <cp:lastModifiedBy>Mendoza, Matthew D</cp:lastModifiedBy>
  <cp:lastPrinted>2012-04-04T23:55:56Z</cp:lastPrinted>
  <dcterms:created xsi:type="dcterms:W3CDTF">2012-03-14T19:09:23Z</dcterms:created>
  <dcterms:modified xsi:type="dcterms:W3CDTF">2016-12-27T17:39:16Z</dcterms:modified>
</cp:coreProperties>
</file>