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YLoo\OneDrive - Sempra Energy\User Folders\Desktop\Com Aerator\_Com Aerator Submission\"/>
    </mc:Choice>
  </mc:AlternateContent>
  <bookViews>
    <workbookView xWindow="-225" yWindow="-270" windowWidth="22995" windowHeight="9780"/>
  </bookViews>
  <sheets>
    <sheet name="Savings Summary" sheetId="1" r:id="rId1"/>
    <sheet name="Public Faucet Energy Calcs" sheetId="20" r:id="rId2"/>
    <sheet name="Private Faucet Energy Calcs" sheetId="25" r:id="rId3"/>
    <sheet name="Water Savings" sheetId="23" r:id="rId4"/>
    <sheet name="Assumptions &amp; Terms" sheetId="7" r:id="rId5"/>
    <sheet name="Calculated Assumptions" sheetId="24" r:id="rId6"/>
    <sheet name="Com Operating Hours" sheetId="21" r:id="rId7"/>
  </sheets>
  <definedNames>
    <definedName name="_xlnm._FilterDatabase" localSheetId="0" hidden="1">'Savings Summary'!$B$5:$E$21</definedName>
  </definedNames>
  <calcPr calcId="171027"/>
</workbook>
</file>

<file path=xl/calcChain.xml><?xml version="1.0" encoding="utf-8"?>
<calcChain xmlns="http://schemas.openxmlformats.org/spreadsheetml/2006/main">
  <c r="E23" i="23" l="1"/>
  <c r="D23" i="23"/>
  <c r="E22" i="23"/>
  <c r="D22" i="23"/>
  <c r="F18" i="23"/>
  <c r="E18" i="23"/>
  <c r="D18" i="23"/>
  <c r="E10" i="23"/>
  <c r="F37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22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6" i="1"/>
  <c r="F34" i="25" l="1"/>
  <c r="F33" i="25"/>
  <c r="F32" i="25"/>
  <c r="F31" i="25"/>
  <c r="F30" i="25"/>
  <c r="F29" i="25"/>
  <c r="F28" i="25"/>
  <c r="F27" i="25"/>
  <c r="F26" i="25"/>
  <c r="F25" i="25"/>
  <c r="F24" i="25"/>
  <c r="F23" i="25"/>
  <c r="F22" i="25"/>
  <c r="F21" i="25"/>
  <c r="F20" i="25"/>
  <c r="F19" i="25"/>
  <c r="J14" i="25"/>
  <c r="K34" i="25" s="1"/>
  <c r="D14" i="25"/>
  <c r="E34" i="25" s="1"/>
  <c r="K10" i="25"/>
  <c r="J10" i="25"/>
  <c r="E10" i="25"/>
  <c r="D10" i="25"/>
  <c r="K6" i="25"/>
  <c r="J6" i="25"/>
  <c r="E6" i="25"/>
  <c r="D6" i="25"/>
  <c r="C13" i="24"/>
  <c r="F32" i="24"/>
  <c r="G32" i="24" s="1"/>
  <c r="F33" i="24"/>
  <c r="G33" i="24" s="1"/>
  <c r="F31" i="24"/>
  <c r="G31" i="24" s="1"/>
  <c r="F18" i="24"/>
  <c r="G18" i="24" s="1"/>
  <c r="F19" i="24"/>
  <c r="G19" i="24" s="1"/>
  <c r="F20" i="24"/>
  <c r="G20" i="24" s="1"/>
  <c r="F21" i="24"/>
  <c r="G21" i="24" s="1"/>
  <c r="F22" i="24"/>
  <c r="G22" i="24" s="1"/>
  <c r="F23" i="24"/>
  <c r="G23" i="24" s="1"/>
  <c r="F24" i="24"/>
  <c r="G24" i="24" s="1"/>
  <c r="F25" i="24"/>
  <c r="G25" i="24" s="1"/>
  <c r="F17" i="24"/>
  <c r="G17" i="24" s="1"/>
  <c r="C53" i="24"/>
  <c r="C34" i="24"/>
  <c r="C26" i="24"/>
  <c r="D12" i="24"/>
  <c r="C12" i="24"/>
  <c r="E19" i="25" l="1"/>
  <c r="D37" i="25" s="1"/>
  <c r="E21" i="25"/>
  <c r="D39" i="25" s="1"/>
  <c r="E23" i="25"/>
  <c r="D41" i="25" s="1"/>
  <c r="E25" i="25"/>
  <c r="D43" i="25" s="1"/>
  <c r="E27" i="25"/>
  <c r="D45" i="25" s="1"/>
  <c r="E29" i="25"/>
  <c r="D47" i="25" s="1"/>
  <c r="E31" i="25"/>
  <c r="D49" i="25" s="1"/>
  <c r="E33" i="25"/>
  <c r="D51" i="25" s="1"/>
  <c r="E20" i="25"/>
  <c r="E22" i="25"/>
  <c r="E24" i="25"/>
  <c r="D42" i="25" s="1"/>
  <c r="E26" i="25"/>
  <c r="E28" i="25"/>
  <c r="D46" i="25" s="1"/>
  <c r="E30" i="25"/>
  <c r="E32" i="25"/>
  <c r="D50" i="25" s="1"/>
  <c r="L19" i="25"/>
  <c r="L20" i="25"/>
  <c r="L21" i="25"/>
  <c r="L22" i="25"/>
  <c r="L23" i="25"/>
  <c r="L24" i="25"/>
  <c r="L25" i="25"/>
  <c r="L26" i="25"/>
  <c r="L27" i="25"/>
  <c r="L28" i="25"/>
  <c r="L29" i="25"/>
  <c r="L30" i="25"/>
  <c r="L31" i="25"/>
  <c r="L32" i="25"/>
  <c r="L33" i="25"/>
  <c r="L34" i="25"/>
  <c r="J52" i="25" s="1"/>
  <c r="K19" i="25"/>
  <c r="J37" i="25" s="1"/>
  <c r="K20" i="25"/>
  <c r="J38" i="25" s="1"/>
  <c r="K21" i="25"/>
  <c r="J39" i="25" s="1"/>
  <c r="K22" i="25"/>
  <c r="J40" i="25" s="1"/>
  <c r="K23" i="25"/>
  <c r="J41" i="25" s="1"/>
  <c r="K24" i="25"/>
  <c r="J42" i="25" s="1"/>
  <c r="K25" i="25"/>
  <c r="J43" i="25" s="1"/>
  <c r="K26" i="25"/>
  <c r="J44" i="25" s="1"/>
  <c r="K27" i="25"/>
  <c r="J45" i="25" s="1"/>
  <c r="K28" i="25"/>
  <c r="J46" i="25" s="1"/>
  <c r="K29" i="25"/>
  <c r="J47" i="25" s="1"/>
  <c r="K30" i="25"/>
  <c r="J48" i="25" s="1"/>
  <c r="K31" i="25"/>
  <c r="J49" i="25" s="1"/>
  <c r="K32" i="25"/>
  <c r="J50" i="25" s="1"/>
  <c r="K33" i="25"/>
  <c r="J51" i="25" s="1"/>
  <c r="D38" i="25"/>
  <c r="D48" i="25"/>
  <c r="D40" i="25"/>
  <c r="D44" i="25"/>
  <c r="D52" i="25"/>
  <c r="G34" i="24"/>
  <c r="C35" i="24" s="1"/>
  <c r="G26" i="24"/>
  <c r="C27" i="24" s="1"/>
  <c r="E6" i="21" l="1"/>
  <c r="E7" i="21"/>
  <c r="E8" i="21"/>
  <c r="E10" i="21"/>
  <c r="E11" i="21"/>
  <c r="E12" i="21"/>
  <c r="E14" i="21"/>
  <c r="D5" i="21"/>
  <c r="E5" i="21" s="1"/>
  <c r="D6" i="21"/>
  <c r="D7" i="21"/>
  <c r="D8" i="21"/>
  <c r="D9" i="21"/>
  <c r="E9" i="21" s="1"/>
  <c r="D10" i="21"/>
  <c r="D11" i="21"/>
  <c r="D12" i="21"/>
  <c r="D13" i="21"/>
  <c r="E13" i="21" s="1"/>
  <c r="D14" i="21"/>
  <c r="D4" i="21"/>
  <c r="E4" i="21" s="1"/>
  <c r="C15" i="21"/>
  <c r="D15" i="21" s="1"/>
  <c r="E15" i="21" s="1"/>
  <c r="D10" i="23" l="1"/>
  <c r="D17" i="23" s="1"/>
  <c r="J14" i="20"/>
  <c r="D14" i="20"/>
  <c r="D6" i="20"/>
  <c r="E6" i="20"/>
  <c r="J6" i="20"/>
  <c r="K6" i="20"/>
  <c r="D10" i="20"/>
  <c r="E10" i="20"/>
  <c r="J10" i="20"/>
  <c r="K10" i="20"/>
  <c r="K19" i="20" l="1"/>
  <c r="L34" i="20"/>
  <c r="L19" i="20"/>
  <c r="L31" i="20"/>
  <c r="L25" i="20"/>
  <c r="L26" i="20"/>
  <c r="L30" i="20"/>
  <c r="L23" i="20"/>
  <c r="L29" i="20"/>
  <c r="L21" i="20"/>
  <c r="L33" i="20"/>
  <c r="L27" i="20"/>
  <c r="L22" i="20"/>
  <c r="E19" i="20"/>
  <c r="L32" i="20"/>
  <c r="L28" i="20"/>
  <c r="L24" i="20"/>
  <c r="L20" i="20"/>
  <c r="F19" i="20"/>
  <c r="K33" i="20"/>
  <c r="K32" i="20"/>
  <c r="K30" i="20"/>
  <c r="K28" i="20"/>
  <c r="K26" i="20"/>
  <c r="K24" i="20"/>
  <c r="K23" i="20"/>
  <c r="K22" i="20"/>
  <c r="K21" i="20"/>
  <c r="K20" i="20"/>
  <c r="F34" i="20"/>
  <c r="F33" i="20"/>
  <c r="F32" i="20"/>
  <c r="F31" i="20"/>
  <c r="F30" i="20"/>
  <c r="F29" i="20"/>
  <c r="F28" i="20"/>
  <c r="F27" i="20"/>
  <c r="F26" i="20"/>
  <c r="F25" i="20"/>
  <c r="F24" i="20"/>
  <c r="F23" i="20"/>
  <c r="F22" i="20"/>
  <c r="F21" i="20"/>
  <c r="F20" i="20"/>
  <c r="E34" i="20"/>
  <c r="E33" i="20"/>
  <c r="E32" i="20"/>
  <c r="E31" i="20"/>
  <c r="E30" i="20"/>
  <c r="E29" i="20"/>
  <c r="E28" i="20"/>
  <c r="E27" i="20"/>
  <c r="E26" i="20"/>
  <c r="E25" i="20"/>
  <c r="E24" i="20"/>
  <c r="E23" i="20"/>
  <c r="E22" i="20"/>
  <c r="E21" i="20"/>
  <c r="E20" i="20"/>
  <c r="K34" i="20"/>
  <c r="K31" i="20"/>
  <c r="K29" i="20"/>
  <c r="K27" i="20"/>
  <c r="K25" i="20"/>
  <c r="J37" i="20" l="1"/>
  <c r="J43" i="20"/>
  <c r="J48" i="20"/>
  <c r="J52" i="20"/>
  <c r="J44" i="20"/>
  <c r="J49" i="20"/>
  <c r="J47" i="20"/>
  <c r="J41" i="20"/>
  <c r="J50" i="20"/>
  <c r="D37" i="20"/>
  <c r="J39" i="20"/>
  <c r="J40" i="20"/>
  <c r="J51" i="20"/>
  <c r="J45" i="20"/>
  <c r="J46" i="20"/>
  <c r="J38" i="20"/>
  <c r="J42" i="20"/>
  <c r="D49" i="20"/>
  <c r="D41" i="20"/>
  <c r="D45" i="20"/>
  <c r="D42" i="20"/>
  <c r="D46" i="20"/>
  <c r="D39" i="20"/>
  <c r="D43" i="20"/>
  <c r="D47" i="20"/>
  <c r="D51" i="20"/>
  <c r="D40" i="20"/>
  <c r="D44" i="20"/>
  <c r="D48" i="20"/>
  <c r="D52" i="20"/>
  <c r="D38" i="20"/>
  <c r="D50" i="20"/>
  <c r="F17" i="23" l="1"/>
  <c r="E17" i="23"/>
  <c r="E13" i="1"/>
  <c r="E8" i="1" l="1"/>
  <c r="E9" i="1"/>
  <c r="E29" i="1"/>
  <c r="E20" i="1"/>
  <c r="E10" i="1"/>
  <c r="E34" i="1"/>
  <c r="E37" i="1"/>
  <c r="E32" i="1"/>
  <c r="E23" i="1"/>
  <c r="E35" i="1"/>
  <c r="E12" i="1"/>
  <c r="E18" i="1"/>
  <c r="E15" i="1"/>
  <c r="E25" i="1"/>
  <c r="E28" i="1"/>
  <c r="E17" i="1"/>
  <c r="E21" i="1"/>
  <c r="E6" i="1"/>
  <c r="E33" i="1"/>
  <c r="E19" i="1"/>
  <c r="E22" i="1"/>
  <c r="E14" i="1"/>
  <c r="E31" i="1"/>
  <c r="E36" i="1"/>
  <c r="E11" i="1"/>
  <c r="E7" i="1"/>
  <c r="E30" i="1"/>
  <c r="E26" i="1"/>
  <c r="E27" i="1" l="1"/>
  <c r="E24" i="1"/>
  <c r="E16" i="1"/>
</calcChain>
</file>

<file path=xl/sharedStrings.xml><?xml version="1.0" encoding="utf-8"?>
<sst xmlns="http://schemas.openxmlformats.org/spreadsheetml/2006/main" count="459" uniqueCount="132">
  <si>
    <t>Climate Zone</t>
  </si>
  <si>
    <t>Values</t>
  </si>
  <si>
    <t>Units / Description</t>
  </si>
  <si>
    <t>Existing</t>
  </si>
  <si>
    <t>Measure</t>
  </si>
  <si>
    <t>[°F]</t>
  </si>
  <si>
    <t>[BTU/(lbm*°F)]</t>
  </si>
  <si>
    <t>ρ</t>
  </si>
  <si>
    <t>[gal/min]</t>
  </si>
  <si>
    <t>[min/hr]</t>
  </si>
  <si>
    <t>m_dot</t>
  </si>
  <si>
    <t>Efficiency</t>
  </si>
  <si>
    <t>[lbm/gal]</t>
  </si>
  <si>
    <t>[hr/yr]</t>
  </si>
  <si>
    <t>Assumptions:</t>
  </si>
  <si>
    <t xml:space="preserve">Consumption </t>
  </si>
  <si>
    <r>
      <t>T</t>
    </r>
    <r>
      <rPr>
        <vertAlign val="subscript"/>
        <sz val="11"/>
        <color theme="1"/>
        <rFont val="Calibri"/>
        <family val="2"/>
        <scheme val="minor"/>
      </rPr>
      <t>mixed</t>
    </r>
  </si>
  <si>
    <r>
      <t>c</t>
    </r>
    <r>
      <rPr>
        <vertAlign val="subscript"/>
        <sz val="11"/>
        <color theme="1"/>
        <rFont val="Calibri"/>
        <family val="2"/>
        <scheme val="minor"/>
      </rPr>
      <t>p</t>
    </r>
  </si>
  <si>
    <t>Therms/yr</t>
  </si>
  <si>
    <r>
      <t>q = m_dot*c</t>
    </r>
    <r>
      <rPr>
        <vertAlign val="subscript"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>*</t>
    </r>
    <r>
      <rPr>
        <sz val="11"/>
        <color theme="1"/>
        <rFont val="Calibri"/>
        <family val="2"/>
      </rPr>
      <t>Δ</t>
    </r>
    <r>
      <rPr>
        <sz val="11"/>
        <color theme="1"/>
        <rFont val="Calibri"/>
        <family val="2"/>
        <scheme val="minor"/>
      </rPr>
      <t>t</t>
    </r>
  </si>
  <si>
    <t>Units</t>
  </si>
  <si>
    <t>V_dot</t>
  </si>
  <si>
    <t>τ</t>
  </si>
  <si>
    <t>Description</t>
  </si>
  <si>
    <t>Unit</t>
  </si>
  <si>
    <r>
      <t>T</t>
    </r>
    <r>
      <rPr>
        <vertAlign val="subscript"/>
        <sz val="11"/>
        <color theme="1"/>
        <rFont val="Calibri"/>
        <family val="2"/>
        <scheme val="minor"/>
      </rPr>
      <t xml:space="preserve">mu </t>
    </r>
    <r>
      <rPr>
        <sz val="11"/>
        <color theme="1"/>
        <rFont val="Calibri"/>
        <family val="2"/>
        <scheme val="minor"/>
      </rPr>
      <t>(T</t>
    </r>
    <r>
      <rPr>
        <vertAlign val="subscript"/>
        <sz val="11"/>
        <color theme="1"/>
        <rFont val="Calibri"/>
        <family val="2"/>
        <scheme val="minor"/>
      </rPr>
      <t>cold</t>
    </r>
    <r>
      <rPr>
        <sz val="11"/>
        <color theme="1"/>
        <rFont val="Calibri"/>
        <family val="2"/>
        <scheme val="minor"/>
      </rPr>
      <t xml:space="preserve"> )</t>
    </r>
  </si>
  <si>
    <t>Density</t>
  </si>
  <si>
    <t>Mass flow rate</t>
  </si>
  <si>
    <t>Description of Terms</t>
  </si>
  <si>
    <t>Factor</t>
  </si>
  <si>
    <t>Equations Used</t>
  </si>
  <si>
    <t>Energy consumed</t>
  </si>
  <si>
    <t>Energy, 1st Law</t>
  </si>
  <si>
    <t>1.0 GPM</t>
  </si>
  <si>
    <t>0.5 GPM</t>
  </si>
  <si>
    <t>therm/yr</t>
  </si>
  <si>
    <t>Usage time</t>
  </si>
  <si>
    <t>[min/day]</t>
  </si>
  <si>
    <r>
      <t>3. c</t>
    </r>
    <r>
      <rPr>
        <vertAlign val="subscript"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 xml:space="preserve"> of water at temperature range from 50-212°F = 1 BTU/(lbm*°F)</t>
    </r>
  </si>
  <si>
    <t>1. Supply piping losses considered insignificant</t>
  </si>
  <si>
    <t>2. Density of water at 120°F= 62.3 lbm/cubic foot</t>
  </si>
  <si>
    <t xml:space="preserve">     a. 1 gallon of water = 8.33 lbm</t>
  </si>
  <si>
    <t>[therm/Btu]</t>
  </si>
  <si>
    <t>[lbm/min]</t>
  </si>
  <si>
    <t>Conversion</t>
  </si>
  <si>
    <t>[Btu/(lbm*°F)]</t>
  </si>
  <si>
    <t>Make-up Water Temperature (°F)</t>
  </si>
  <si>
    <t>Q_Faucet (therms/yr)</t>
  </si>
  <si>
    <t>m_dot = V_dot*ρ</t>
  </si>
  <si>
    <t>Q = (m_dot*cp*(Tmixed-Tmu)*τ)/ξ</t>
  </si>
  <si>
    <t>[therm/yr]</t>
  </si>
  <si>
    <t>Days/Year</t>
  </si>
  <si>
    <t>Building Type</t>
  </si>
  <si>
    <t>Water Consumption/Savings</t>
  </si>
  <si>
    <t>Units/Description</t>
  </si>
  <si>
    <t xml:space="preserve">Conversion </t>
  </si>
  <si>
    <t>Consumption</t>
  </si>
  <si>
    <t>Original Faucet</t>
  </si>
  <si>
    <t>Flow Rate</t>
  </si>
  <si>
    <t>Savings</t>
  </si>
  <si>
    <t>1.0 GMP</t>
  </si>
  <si>
    <t>Faucet with Aerator</t>
  </si>
  <si>
    <t>1.0 GPM Aerator</t>
  </si>
  <si>
    <t>0.5 GPM Aerator</t>
  </si>
  <si>
    <t xml:space="preserve">Measure </t>
  </si>
  <si>
    <t>Q_aerator (therms/yr)</t>
  </si>
  <si>
    <t>Q_faucet</t>
  </si>
  <si>
    <t>Q_aerator</t>
  </si>
  <si>
    <t>ξ</t>
  </si>
  <si>
    <t>Efficiency of water heating equipment</t>
  </si>
  <si>
    <t>Temperature of mixed water  (temperature of water coming out of faucet, mixed hot and cold water streams)</t>
  </si>
  <si>
    <t>Temperature of make up water (climate zone dependent)</t>
  </si>
  <si>
    <t>Specific heat at constant pressure</t>
  </si>
  <si>
    <t>Volumetric flow rate</t>
  </si>
  <si>
    <t>Annual hand washing time (Based on Assumption #1)</t>
  </si>
  <si>
    <t>Energy consumption of bare faucet with no flow restrictor installed</t>
  </si>
  <si>
    <t xml:space="preserve">Energy consumption for faucet with low flow aerator installed </t>
  </si>
  <si>
    <t>http://www.eia.gov/consumption/commercial/data/2012/bc/cfm/pba1.php</t>
  </si>
  <si>
    <t>Annual Usage Time (τ)</t>
  </si>
  <si>
    <t>Hours/Year</t>
  </si>
  <si>
    <t>Operating Hours of Commercial Buildings</t>
  </si>
  <si>
    <t>Education</t>
  </si>
  <si>
    <t>Food Sales</t>
  </si>
  <si>
    <t>Food Service</t>
  </si>
  <si>
    <t>Lodging</t>
  </si>
  <si>
    <t>Mercantile</t>
  </si>
  <si>
    <t>Office</t>
  </si>
  <si>
    <t>Public Assembly</t>
  </si>
  <si>
    <t>Public Order and Safety</t>
  </si>
  <si>
    <t>Religious Worship</t>
  </si>
  <si>
    <t>Service</t>
  </si>
  <si>
    <t>Other</t>
  </si>
  <si>
    <t>Average Hours/Week</t>
  </si>
  <si>
    <t xml:space="preserve">Average of Commercial Sector: </t>
  </si>
  <si>
    <t xml:space="preserve">Source: </t>
  </si>
  <si>
    <t>Faucet Aerators for Commercial Buildings Savings Summary</t>
  </si>
  <si>
    <t>Q</t>
  </si>
  <si>
    <t>Fuel Saved</t>
  </si>
  <si>
    <t xml:space="preserve">1.67 GPM </t>
  </si>
  <si>
    <t>Faucet</t>
  </si>
  <si>
    <t>Usage (min/day)</t>
  </si>
  <si>
    <t>Measured flow rate (gpm)</t>
  </si>
  <si>
    <t>4. 1 therm = 100,000 BTU</t>
  </si>
  <si>
    <t>5. Thermal efficiency of water heating equipment assumed to be 76% (including losses)</t>
  </si>
  <si>
    <t>6. Hand washing (mixed water) temperature of 97.9°F</t>
  </si>
  <si>
    <t>Max flow rate (gpm)</t>
  </si>
  <si>
    <t>Faucets without aerators</t>
  </si>
  <si>
    <t>measured flow rate from metered data</t>
  </si>
  <si>
    <t>Max flow rate from spot check using bag/timer method or digital flow meter</t>
  </si>
  <si>
    <t>Public lavatories</t>
  </si>
  <si>
    <t xml:space="preserve">Private lavatories </t>
  </si>
  <si>
    <t>Average</t>
  </si>
  <si>
    <t>Length of average usage instance (s)</t>
  </si>
  <si>
    <t>Average of both calculation methods</t>
  </si>
  <si>
    <t>Behavioral Factor</t>
  </si>
  <si>
    <t>Average Number of Usage Instances per Day</t>
  </si>
  <si>
    <t>Usage per day (s)</t>
  </si>
  <si>
    <t>Usage per day (min)</t>
  </si>
  <si>
    <t>min/day</t>
  </si>
  <si>
    <t>Mixed Water Temperature (F)</t>
  </si>
  <si>
    <t>7. Faucet usage time:</t>
  </si>
  <si>
    <t xml:space="preserve">     a. Public: 12.4 min/day </t>
  </si>
  <si>
    <t xml:space="preserve">     b. Private: 3.99 min/day </t>
  </si>
  <si>
    <t xml:space="preserve">8. Average existing flow rate of faucet: 1.67 gpm </t>
  </si>
  <si>
    <t>See "Calculated Assumptions" tab</t>
  </si>
  <si>
    <t>Annual Therm Savings per Public Lavatory Faucet</t>
  </si>
  <si>
    <t>Annual Therm Savings per Private Lavatory Faucet</t>
  </si>
  <si>
    <t>Public</t>
  </si>
  <si>
    <t>Private</t>
  </si>
  <si>
    <t xml:space="preserve">Public (gal per faucet per year) </t>
  </si>
  <si>
    <t>Private (gal per faucet per year)</t>
  </si>
  <si>
    <t xml:space="preserve">Control Volume: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</si>
</sst>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* #,##0_);_(* \(#,##0\);_(* &quot;-&quot;??_);_(@_)"/>
    <numFmt numFmtId="165" formatCode="0.0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Unicode MS"/>
      <family val="2"/>
    </font>
    <font>
      <vertAlign val="subscript"/>
      <sz val="11"/>
      <color theme="1"/>
      <name val="Calibri"/>
      <family val="2"/>
      <scheme val="minor"/>
    </font>
    <font>
      <b/>
      <u val="double"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2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126">
    <xf numFmtId="0" fontId="0" fillId="0" borderId="0" xfId="0"/>
    <xf numFmtId="0" fontId="1" fillId="0" borderId="0" xfId="1" applyFont="1"/>
    <xf numFmtId="0" fontId="1" fillId="0" borderId="1" xfId="1" applyFont="1" applyBorder="1" applyAlignment="1">
      <alignment horizontal="center" vertical="center"/>
    </xf>
    <xf numFmtId="0" fontId="1" fillId="0" borderId="7" xfId="1" applyFont="1" applyBorder="1" applyAlignment="1">
      <alignment horizontal="center" vertical="center"/>
    </xf>
    <xf numFmtId="0" fontId="1" fillId="0" borderId="0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/>
    </xf>
    <xf numFmtId="1" fontId="1" fillId="0" borderId="1" xfId="0" applyNumberFormat="1" applyFont="1" applyBorder="1"/>
    <xf numFmtId="0" fontId="1" fillId="0" borderId="0" xfId="1" applyFont="1" applyFill="1" applyBorder="1" applyAlignment="1">
      <alignment horizontal="center" vertical="center"/>
    </xf>
    <xf numFmtId="1" fontId="1" fillId="0" borderId="0" xfId="0" applyNumberFormat="1" applyFon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6" fillId="0" borderId="8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0" fillId="0" borderId="1" xfId="1" applyFont="1" applyBorder="1" applyAlignment="1">
      <alignment horizontal="center" vertical="center"/>
    </xf>
    <xf numFmtId="0" fontId="0" fillId="0" borderId="1" xfId="1" applyFont="1" applyFill="1" applyBorder="1" applyAlignment="1">
      <alignment horizontal="center" vertical="center"/>
    </xf>
    <xf numFmtId="0" fontId="9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9" fillId="0" borderId="0" xfId="0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Fill="1"/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2" fillId="0" borderId="0" xfId="0" applyFont="1" applyAlignment="1">
      <alignment vertical="center"/>
    </xf>
    <xf numFmtId="0" fontId="13" fillId="0" borderId="0" xfId="0" applyFont="1"/>
    <xf numFmtId="0" fontId="0" fillId="4" borderId="0" xfId="0" applyFill="1"/>
    <xf numFmtId="2" fontId="1" fillId="0" borderId="1" xfId="1" applyNumberFormat="1" applyFon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/>
    </xf>
    <xf numFmtId="2" fontId="0" fillId="0" borderId="0" xfId="0" applyNumberFormat="1"/>
    <xf numFmtId="0" fontId="0" fillId="0" borderId="0" xfId="1" applyFont="1" applyFill="1" applyBorder="1" applyAlignment="1">
      <alignment horizontal="center" vertical="center"/>
    </xf>
    <xf numFmtId="0" fontId="0" fillId="0" borderId="0" xfId="1" applyFont="1" applyBorder="1" applyAlignment="1">
      <alignment horizontal="center" vertical="center"/>
    </xf>
    <xf numFmtId="0" fontId="0" fillId="0" borderId="0" xfId="0" applyBorder="1"/>
    <xf numFmtId="0" fontId="1" fillId="0" borderId="7" xfId="1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43" fontId="0" fillId="0" borderId="1" xfId="3" applyNumberFormat="1" applyFont="1" applyBorder="1"/>
    <xf numFmtId="0" fontId="6" fillId="0" borderId="0" xfId="0" applyFont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0" fontId="6" fillId="0" borderId="1" xfId="1" applyFont="1" applyFill="1" applyBorder="1" applyAlignment="1">
      <alignment horizontal="center" vertical="center"/>
    </xf>
    <xf numFmtId="0" fontId="0" fillId="0" borderId="1" xfId="0" applyBorder="1"/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0" fillId="0" borderId="1" xfId="0" applyFont="1" applyBorder="1"/>
    <xf numFmtId="164" fontId="0" fillId="0" borderId="1" xfId="3" applyNumberFormat="1" applyFont="1" applyBorder="1"/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0" fillId="0" borderId="0" xfId="0" applyAlignment="1"/>
    <xf numFmtId="0" fontId="0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/>
    </xf>
    <xf numFmtId="164" fontId="0" fillId="2" borderId="1" xfId="3" applyNumberFormat="1" applyFont="1" applyFill="1" applyBorder="1"/>
    <xf numFmtId="0" fontId="6" fillId="0" borderId="0" xfId="0" applyFont="1" applyBorder="1" applyAlignment="1"/>
    <xf numFmtId="0" fontId="15" fillId="0" borderId="0" xfId="4"/>
    <xf numFmtId="0" fontId="0" fillId="0" borderId="1" xfId="0" applyFont="1" applyFill="1" applyBorder="1"/>
    <xf numFmtId="0" fontId="0" fillId="0" borderId="9" xfId="0" applyFont="1" applyFill="1" applyBorder="1"/>
    <xf numFmtId="0" fontId="6" fillId="0" borderId="10" xfId="0" applyFont="1" applyFill="1" applyBorder="1"/>
    <xf numFmtId="2" fontId="6" fillId="0" borderId="11" xfId="0" applyNumberFormat="1" applyFont="1" applyBorder="1"/>
    <xf numFmtId="0" fontId="6" fillId="0" borderId="7" xfId="0" applyFont="1" applyFill="1" applyBorder="1" applyAlignment="1">
      <alignment horizontal="center" vertical="center" wrapText="1"/>
    </xf>
    <xf numFmtId="1" fontId="0" fillId="0" borderId="7" xfId="0" applyNumberFormat="1" applyBorder="1"/>
    <xf numFmtId="1" fontId="0" fillId="0" borderId="13" xfId="0" applyNumberFormat="1" applyBorder="1"/>
    <xf numFmtId="1" fontId="6" fillId="0" borderId="11" xfId="0" applyNumberFormat="1" applyFont="1" applyBorder="1"/>
    <xf numFmtId="0" fontId="0" fillId="0" borderId="0" xfId="0" applyFont="1" applyFill="1" applyBorder="1" applyAlignment="1">
      <alignment horizontal="center"/>
    </xf>
    <xf numFmtId="2" fontId="0" fillId="0" borderId="1" xfId="0" applyNumberFormat="1" applyBorder="1"/>
    <xf numFmtId="2" fontId="0" fillId="0" borderId="9" xfId="0" applyNumberFormat="1" applyBorder="1"/>
    <xf numFmtId="2" fontId="6" fillId="0" borderId="12" xfId="0" applyNumberFormat="1" applyFont="1" applyBorder="1"/>
    <xf numFmtId="0" fontId="0" fillId="6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2" fontId="1" fillId="3" borderId="1" xfId="1" applyNumberFormat="1" applyFont="1" applyFill="1" applyBorder="1" applyAlignment="1">
      <alignment horizontal="center" vertical="center"/>
    </xf>
    <xf numFmtId="2" fontId="1" fillId="6" borderId="1" xfId="1" applyNumberFormat="1" applyFont="1" applyFill="1" applyBorder="1" applyAlignment="1">
      <alignment horizontal="center" vertical="center"/>
    </xf>
    <xf numFmtId="0" fontId="0" fillId="0" borderId="1" xfId="0" applyFill="1" applyBorder="1"/>
    <xf numFmtId="165" fontId="1" fillId="0" borderId="1" xfId="1" applyNumberFormat="1" applyFont="1" applyFill="1" applyBorder="1" applyAlignment="1">
      <alignment horizontal="center" vertical="center"/>
    </xf>
    <xf numFmtId="0" fontId="0" fillId="0" borderId="1" xfId="1" applyFont="1" applyBorder="1" applyAlignment="1">
      <alignment horizontal="center" vertical="center"/>
    </xf>
    <xf numFmtId="0" fontId="1" fillId="0" borderId="1" xfId="1" applyFont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/>
    </xf>
    <xf numFmtId="0" fontId="0" fillId="0" borderId="14" xfId="0" applyBorder="1"/>
    <xf numFmtId="0" fontId="0" fillId="0" borderId="15" xfId="0" applyBorder="1"/>
    <xf numFmtId="0" fontId="0" fillId="0" borderId="17" xfId="0" applyBorder="1"/>
    <xf numFmtId="0" fontId="0" fillId="0" borderId="18" xfId="0" applyBorder="1"/>
    <xf numFmtId="0" fontId="6" fillId="0" borderId="0" xfId="0" applyFont="1" applyBorder="1"/>
    <xf numFmtId="0" fontId="6" fillId="8" borderId="14" xfId="0" applyFont="1" applyFill="1" applyBorder="1"/>
    <xf numFmtId="0" fontId="6" fillId="8" borderId="0" xfId="0" applyFont="1" applyFill="1" applyBorder="1"/>
    <xf numFmtId="0" fontId="6" fillId="8" borderId="15" xfId="0" applyFont="1" applyFill="1" applyBorder="1"/>
    <xf numFmtId="0" fontId="6" fillId="8" borderId="16" xfId="0" applyFont="1" applyFill="1" applyBorder="1"/>
    <xf numFmtId="0" fontId="6" fillId="8" borderId="17" xfId="0" applyFont="1" applyFill="1" applyBorder="1"/>
    <xf numFmtId="0" fontId="6" fillId="8" borderId="18" xfId="0" applyFont="1" applyFill="1" applyBorder="1"/>
    <xf numFmtId="0" fontId="0" fillId="0" borderId="20" xfId="0" applyFont="1" applyBorder="1" applyAlignment="1">
      <alignment horizontal="center"/>
    </xf>
    <xf numFmtId="0" fontId="0" fillId="0" borderId="21" xfId="0" applyFont="1" applyBorder="1" applyAlignment="1">
      <alignment horizontal="center"/>
    </xf>
    <xf numFmtId="0" fontId="0" fillId="0" borderId="21" xfId="0" applyFont="1" applyBorder="1" applyAlignment="1">
      <alignment horizontal="center" wrapText="1"/>
    </xf>
    <xf numFmtId="0" fontId="0" fillId="0" borderId="21" xfId="0" applyFont="1" applyFill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8" xfId="0" applyFont="1" applyBorder="1" applyAlignment="1">
      <alignment horizontal="center" wrapText="1"/>
    </xf>
    <xf numFmtId="0" fontId="0" fillId="0" borderId="8" xfId="0" applyFont="1" applyFill="1" applyBorder="1" applyAlignment="1">
      <alignment horizontal="center"/>
    </xf>
    <xf numFmtId="0" fontId="0" fillId="0" borderId="24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2" xfId="0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center"/>
    </xf>
    <xf numFmtId="1" fontId="0" fillId="0" borderId="1" xfId="0" applyNumberFormat="1" applyFont="1" applyBorder="1"/>
    <xf numFmtId="0" fontId="10" fillId="0" borderId="0" xfId="0" applyFont="1" applyBorder="1" applyAlignment="1">
      <alignment horizontal="center" wrapText="1"/>
    </xf>
    <xf numFmtId="0" fontId="4" fillId="3" borderId="5" xfId="1" applyFont="1" applyFill="1" applyBorder="1" applyAlignment="1">
      <alignment horizontal="center" vertical="center"/>
    </xf>
    <xf numFmtId="0" fontId="4" fillId="3" borderId="6" xfId="1" applyFont="1" applyFill="1" applyBorder="1" applyAlignment="1">
      <alignment horizontal="center" vertical="center"/>
    </xf>
    <xf numFmtId="0" fontId="4" fillId="6" borderId="5" xfId="1" applyFont="1" applyFill="1" applyBorder="1" applyAlignment="1">
      <alignment horizontal="center" vertical="center"/>
    </xf>
    <xf numFmtId="0" fontId="4" fillId="6" borderId="6" xfId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0" fillId="0" borderId="1" xfId="1" applyFont="1" applyBorder="1" applyAlignment="1">
      <alignment horizontal="center" vertical="center"/>
    </xf>
    <xf numFmtId="0" fontId="1" fillId="0" borderId="1" xfId="1" applyFont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5" fillId="0" borderId="0" xfId="4" applyAlignment="1">
      <alignment horizontal="center" vertical="center"/>
    </xf>
    <xf numFmtId="0" fontId="5" fillId="0" borderId="5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14" fillId="7" borderId="1" xfId="0" applyFont="1" applyFill="1" applyBorder="1" applyAlignment="1">
      <alignment horizontal="center" vertical="center"/>
    </xf>
  </cellXfs>
  <cellStyles count="5">
    <cellStyle name="Comma" xfId="3" builtinId="3"/>
    <cellStyle name="Comma 2" xfId="2"/>
    <cellStyle name="Hyperlink" xfId="4" builtinId="8"/>
    <cellStyle name="Normal" xfId="0" builtinId="0"/>
    <cellStyle name="Normal 2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36</xdr:row>
      <xdr:rowOff>0</xdr:rowOff>
    </xdr:from>
    <xdr:to>
      <xdr:col>2</xdr:col>
      <xdr:colOff>2647950</xdr:colOff>
      <xdr:row>61</xdr:row>
      <xdr:rowOff>74839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7156450"/>
          <a:ext cx="8572500" cy="46785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eia.gov/consumption/commercial/data/2012/bc/cfm/pba1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H37"/>
  <sheetViews>
    <sheetView tabSelected="1" workbookViewId="0">
      <pane ySplit="5" topLeftCell="A6" activePane="bottomLeft" state="frozen"/>
      <selection pane="bottomLeft" activeCell="K25" sqref="K25"/>
    </sheetView>
  </sheetViews>
  <sheetFormatPr defaultRowHeight="15"/>
  <cols>
    <col min="2" max="2" width="31.42578125" style="24" customWidth="1"/>
    <col min="3" max="3" width="23" style="24" customWidth="1"/>
    <col min="4" max="4" width="14.42578125" style="24" customWidth="1"/>
    <col min="5" max="5" width="33.5703125" style="24" customWidth="1"/>
    <col min="6" max="6" width="30.85546875" customWidth="1"/>
    <col min="8" max="8" width="19.42578125" customWidth="1"/>
  </cols>
  <sheetData>
    <row r="2" spans="2:8" ht="30" customHeight="1">
      <c r="B2" s="109" t="s">
        <v>95</v>
      </c>
      <c r="C2" s="109"/>
      <c r="D2" s="109"/>
      <c r="E2" s="109"/>
    </row>
    <row r="4" spans="2:8" ht="18.75">
      <c r="E4" s="105"/>
    </row>
    <row r="5" spans="2:8" ht="56.25">
      <c r="B5" s="29" t="s">
        <v>64</v>
      </c>
      <c r="C5" s="29" t="s">
        <v>0</v>
      </c>
      <c r="D5" s="29" t="s">
        <v>20</v>
      </c>
      <c r="E5" s="106" t="s">
        <v>125</v>
      </c>
      <c r="F5" s="106" t="s">
        <v>126</v>
      </c>
    </row>
    <row r="6" spans="2:8">
      <c r="B6" s="71" t="s">
        <v>63</v>
      </c>
      <c r="C6" s="72">
        <v>1</v>
      </c>
      <c r="D6" s="71" t="s">
        <v>35</v>
      </c>
      <c r="E6" s="73">
        <f>'Public Faucet Energy Calcs'!J37</f>
        <v>12.487022687417227</v>
      </c>
      <c r="F6" s="73">
        <f>'Private Faucet Energy Calcs'!J37</f>
        <v>4.0180016550640909</v>
      </c>
      <c r="G6" s="35"/>
      <c r="H6" s="35"/>
    </row>
    <row r="7" spans="2:8">
      <c r="B7" s="71" t="s">
        <v>63</v>
      </c>
      <c r="C7" s="72">
        <v>2</v>
      </c>
      <c r="D7" s="71" t="s">
        <v>35</v>
      </c>
      <c r="E7" s="73">
        <f>'Public Faucet Energy Calcs'!J38</f>
        <v>10.900644697678711</v>
      </c>
      <c r="F7" s="73">
        <f>'Private Faucet Energy Calcs'!J38</f>
        <v>3.5075461567530688</v>
      </c>
    </row>
    <row r="8" spans="2:8">
      <c r="B8" s="71" t="s">
        <v>63</v>
      </c>
      <c r="C8" s="72">
        <v>3</v>
      </c>
      <c r="D8" s="71" t="s">
        <v>35</v>
      </c>
      <c r="E8" s="73">
        <f>'Public Faucet Energy Calcs'!J39</f>
        <v>10.965066138886366</v>
      </c>
      <c r="F8" s="73">
        <f>'Private Faucet Energy Calcs'!J39</f>
        <v>3.5282753140448877</v>
      </c>
      <c r="H8" s="35"/>
    </row>
    <row r="9" spans="2:8">
      <c r="B9" s="71" t="s">
        <v>63</v>
      </c>
      <c r="C9" s="72">
        <v>4</v>
      </c>
      <c r="D9" s="71" t="s">
        <v>35</v>
      </c>
      <c r="E9" s="73">
        <f>'Public Faucet Energy Calcs'!J40</f>
        <v>10.304746366507896</v>
      </c>
      <c r="F9" s="73">
        <f>'Private Faucet Energy Calcs'!J40</f>
        <v>3.3158014518037504</v>
      </c>
    </row>
    <row r="10" spans="2:8">
      <c r="B10" s="71" t="s">
        <v>63</v>
      </c>
      <c r="C10" s="72">
        <v>5</v>
      </c>
      <c r="D10" s="71" t="s">
        <v>35</v>
      </c>
      <c r="E10" s="73">
        <f>'Public Faucet Energy Calcs'!J41</f>
        <v>11.292541798358616</v>
      </c>
      <c r="F10" s="73">
        <f>'Private Faucet Energy Calcs'!J41</f>
        <v>3.6336485302782959</v>
      </c>
    </row>
    <row r="11" spans="2:8">
      <c r="B11" s="71" t="s">
        <v>63</v>
      </c>
      <c r="C11" s="72">
        <v>6</v>
      </c>
      <c r="D11" s="71" t="s">
        <v>35</v>
      </c>
      <c r="E11" s="73">
        <f>'Public Faucet Energy Calcs'!J42</f>
        <v>9.7034795819031068</v>
      </c>
      <c r="F11" s="73">
        <f>'Private Faucet Energy Calcs'!J42</f>
        <v>3.122329317080113</v>
      </c>
    </row>
    <row r="12" spans="2:8">
      <c r="B12" s="71" t="s">
        <v>63</v>
      </c>
      <c r="C12" s="72">
        <v>7</v>
      </c>
      <c r="D12" s="71" t="s">
        <v>35</v>
      </c>
      <c r="E12" s="73">
        <f>'Public Faucet Energy Calcs'!J43</f>
        <v>9.4887414445442602</v>
      </c>
      <c r="F12" s="73">
        <f>'Private Faucet Energy Calcs'!J43</f>
        <v>3.0532321261073871</v>
      </c>
    </row>
    <row r="13" spans="2:8">
      <c r="B13" s="71" t="s">
        <v>63</v>
      </c>
      <c r="C13" s="72">
        <v>8</v>
      </c>
      <c r="D13" s="71" t="s">
        <v>35</v>
      </c>
      <c r="E13" s="73">
        <f>'Public Faucet Energy Calcs'!J44</f>
        <v>9.1693184652229665</v>
      </c>
      <c r="F13" s="73">
        <f>'Private Faucet Energy Calcs'!J44</f>
        <v>2.9504500545354553</v>
      </c>
    </row>
    <row r="14" spans="2:8">
      <c r="B14" s="71" t="s">
        <v>63</v>
      </c>
      <c r="C14" s="72">
        <v>9</v>
      </c>
      <c r="D14" s="71" t="s">
        <v>35</v>
      </c>
      <c r="E14" s="73">
        <f>'Public Faucet Energy Calcs'!J45</f>
        <v>9.1478446514870821</v>
      </c>
      <c r="F14" s="73">
        <f>'Private Faucet Energy Calcs'!J45</f>
        <v>2.9435403354381822</v>
      </c>
    </row>
    <row r="15" spans="2:8">
      <c r="B15" s="71" t="s">
        <v>63</v>
      </c>
      <c r="C15" s="72">
        <v>10</v>
      </c>
      <c r="D15" s="71" t="s">
        <v>35</v>
      </c>
      <c r="E15" s="73">
        <f>'Public Faucet Energy Calcs'!J46</f>
        <v>9.0592651698265563</v>
      </c>
      <c r="F15" s="73">
        <f>'Private Faucet Energy Calcs'!J46</f>
        <v>2.915037744161932</v>
      </c>
    </row>
    <row r="16" spans="2:8">
      <c r="B16" s="71" t="s">
        <v>63</v>
      </c>
      <c r="C16" s="72">
        <v>11</v>
      </c>
      <c r="D16" s="71" t="s">
        <v>35</v>
      </c>
      <c r="E16" s="73">
        <f>'Public Faucet Energy Calcs'!J47</f>
        <v>9.3169509346571786</v>
      </c>
      <c r="F16" s="73">
        <f>'Private Faucet Energy Calcs'!J47</f>
        <v>2.9979543733292053</v>
      </c>
    </row>
    <row r="17" spans="2:8">
      <c r="B17" s="71" t="s">
        <v>63</v>
      </c>
      <c r="C17" s="72">
        <v>12</v>
      </c>
      <c r="D17" s="71" t="s">
        <v>35</v>
      </c>
      <c r="E17" s="73">
        <f>'Public Faucet Energy Calcs'!J48</f>
        <v>9.9370073062808615</v>
      </c>
      <c r="F17" s="73">
        <f>'Private Faucet Energy Calcs'!J48</f>
        <v>3.197472512262955</v>
      </c>
    </row>
    <row r="18" spans="2:8">
      <c r="B18" s="71" t="s">
        <v>63</v>
      </c>
      <c r="C18" s="72">
        <v>13</v>
      </c>
      <c r="D18" s="71" t="s">
        <v>35</v>
      </c>
      <c r="E18" s="73">
        <f>'Public Faucet Energy Calcs'!J49</f>
        <v>9.0726863034114871</v>
      </c>
      <c r="F18" s="73">
        <f>'Private Faucet Energy Calcs'!J49</f>
        <v>2.9193563185977274</v>
      </c>
    </row>
    <row r="19" spans="2:8">
      <c r="B19" s="71" t="s">
        <v>63</v>
      </c>
      <c r="C19" s="72">
        <v>14</v>
      </c>
      <c r="D19" s="71" t="s">
        <v>35</v>
      </c>
      <c r="E19" s="73">
        <f>'Public Faucet Energy Calcs'!J50</f>
        <v>9.4565307239404284</v>
      </c>
      <c r="F19" s="73">
        <f>'Private Faucet Energy Calcs'!J50</f>
        <v>3.0428675474614773</v>
      </c>
    </row>
    <row r="20" spans="2:8">
      <c r="B20" s="71" t="s">
        <v>63</v>
      </c>
      <c r="C20" s="72">
        <v>15</v>
      </c>
      <c r="D20" s="71" t="s">
        <v>35</v>
      </c>
      <c r="E20" s="73">
        <f>'Public Faucet Energy Calcs'!J51</f>
        <v>6.0207205261988044</v>
      </c>
      <c r="F20" s="73">
        <f>'Private Faucet Energy Calcs'!J51</f>
        <v>1.937312491897841</v>
      </c>
    </row>
    <row r="21" spans="2:8">
      <c r="B21" s="71" t="s">
        <v>63</v>
      </c>
      <c r="C21" s="72">
        <v>16</v>
      </c>
      <c r="D21" s="71" t="s">
        <v>35</v>
      </c>
      <c r="E21" s="73">
        <f>'Public Faucet Energy Calcs'!J52</f>
        <v>12.387706298888755</v>
      </c>
      <c r="F21" s="73">
        <f>'Private Faucet Energy Calcs'!J52</f>
        <v>3.9860442042392048</v>
      </c>
    </row>
    <row r="22" spans="2:8">
      <c r="B22" s="27" t="s">
        <v>62</v>
      </c>
      <c r="C22" s="28">
        <v>1</v>
      </c>
      <c r="D22" s="27" t="s">
        <v>35</v>
      </c>
      <c r="E22" s="34">
        <f>'Public Faucet Energy Calcs'!D37</f>
        <v>7.1506882056149941</v>
      </c>
      <c r="F22" s="34">
        <f>'Private Faucet Energy Calcs'!D37</f>
        <v>2.3009069306777272</v>
      </c>
      <c r="G22" s="35"/>
      <c r="H22" s="35"/>
    </row>
    <row r="23" spans="2:8">
      <c r="B23" s="27" t="s">
        <v>62</v>
      </c>
      <c r="C23" s="28">
        <v>2</v>
      </c>
      <c r="D23" s="27" t="s">
        <v>35</v>
      </c>
      <c r="E23" s="34">
        <f>'Public Faucet Energy Calcs'!D38</f>
        <v>6.2422495277305448</v>
      </c>
      <c r="F23" s="34">
        <f>'Private Faucet Energy Calcs'!D38</f>
        <v>2.0085948077132953</v>
      </c>
    </row>
    <row r="24" spans="2:8">
      <c r="B24" s="27" t="s">
        <v>62</v>
      </c>
      <c r="C24" s="28">
        <v>3</v>
      </c>
      <c r="D24" s="27" t="s">
        <v>35</v>
      </c>
      <c r="E24" s="34">
        <f>'Public Faucet Energy Calcs'!D39</f>
        <v>6.2791404385075769</v>
      </c>
      <c r="F24" s="34">
        <f>'Private Faucet Energy Calcs'!D39</f>
        <v>2.0204653507778416</v>
      </c>
    </row>
    <row r="25" spans="2:8">
      <c r="B25" s="27" t="s">
        <v>62</v>
      </c>
      <c r="C25" s="28">
        <v>4</v>
      </c>
      <c r="D25" s="27" t="s">
        <v>35</v>
      </c>
      <c r="E25" s="34">
        <f>'Public Faucet Energy Calcs'!D40</f>
        <v>5.9010086030429818</v>
      </c>
      <c r="F25" s="34">
        <f>'Private Faucet Energy Calcs'!D40</f>
        <v>1.8987922843662499</v>
      </c>
    </row>
    <row r="26" spans="2:8">
      <c r="B26" s="27" t="s">
        <v>62</v>
      </c>
      <c r="C26" s="28">
        <v>5</v>
      </c>
      <c r="D26" s="27" t="s">
        <v>35</v>
      </c>
      <c r="E26" s="34">
        <f>'Public Faucet Energy Calcs'!D41</f>
        <v>6.4666692349574983</v>
      </c>
      <c r="F26" s="34">
        <f>'Private Faucet Energy Calcs'!D41</f>
        <v>2.0808072780226139</v>
      </c>
    </row>
    <row r="27" spans="2:8">
      <c r="B27" s="27" t="s">
        <v>62</v>
      </c>
      <c r="C27" s="28">
        <v>6</v>
      </c>
      <c r="D27" s="27" t="s">
        <v>35</v>
      </c>
      <c r="E27" s="34">
        <f>'Public Faucet Energy Calcs'!D42</f>
        <v>5.5566934357906668</v>
      </c>
      <c r="F27" s="34">
        <f>'Private Faucet Energy Calcs'!D42</f>
        <v>1.7880005490971582</v>
      </c>
    </row>
    <row r="28" spans="2:8">
      <c r="B28" s="27" t="s">
        <v>62</v>
      </c>
      <c r="C28" s="28">
        <v>7</v>
      </c>
      <c r="D28" s="27" t="s">
        <v>35</v>
      </c>
      <c r="E28" s="34">
        <f>'Public Faucet Energy Calcs'!D43</f>
        <v>5.4337237332005603</v>
      </c>
      <c r="F28" s="34">
        <f>'Private Faucet Energy Calcs'!D43</f>
        <v>1.7484320722153415</v>
      </c>
    </row>
    <row r="29" spans="2:8">
      <c r="B29" s="27" t="s">
        <v>62</v>
      </c>
      <c r="C29" s="28">
        <v>8</v>
      </c>
      <c r="D29" s="27" t="s">
        <v>35</v>
      </c>
      <c r="E29" s="34">
        <f>'Public Faucet Energy Calcs'!D44</f>
        <v>5.250806300597767</v>
      </c>
      <c r="F29" s="34">
        <f>'Private Faucet Energy Calcs'!D44</f>
        <v>1.6895739628536366</v>
      </c>
    </row>
    <row r="30" spans="2:8">
      <c r="B30" s="27" t="s">
        <v>62</v>
      </c>
      <c r="C30" s="28">
        <v>9</v>
      </c>
      <c r="D30" s="27" t="s">
        <v>35</v>
      </c>
      <c r="E30" s="34">
        <f>'Public Faucet Energy Calcs'!D45</f>
        <v>5.2385093303387569</v>
      </c>
      <c r="F30" s="34">
        <f>'Private Faucet Energy Calcs'!D45</f>
        <v>1.6856171151654546</v>
      </c>
    </row>
    <row r="31" spans="2:8">
      <c r="B31" s="27" t="s">
        <v>62</v>
      </c>
      <c r="C31" s="28">
        <v>10</v>
      </c>
      <c r="D31" s="27" t="s">
        <v>35</v>
      </c>
      <c r="E31" s="34">
        <f>'Public Faucet Energy Calcs'!D46</f>
        <v>5.187784328020336</v>
      </c>
      <c r="F31" s="34">
        <f>'Private Faucet Energy Calcs'!D46</f>
        <v>1.6692951184517049</v>
      </c>
    </row>
    <row r="32" spans="2:8">
      <c r="B32" s="27" t="s">
        <v>62</v>
      </c>
      <c r="C32" s="28">
        <v>11</v>
      </c>
      <c r="D32" s="27" t="s">
        <v>35</v>
      </c>
      <c r="E32" s="34">
        <f>'Public Faucet Energy Calcs'!D47</f>
        <v>5.3353479711284706</v>
      </c>
      <c r="F32" s="34">
        <f>'Private Faucet Energy Calcs'!D47</f>
        <v>1.7167772907098868</v>
      </c>
    </row>
    <row r="33" spans="2:6">
      <c r="B33" s="27" t="s">
        <v>62</v>
      </c>
      <c r="C33" s="28">
        <v>12</v>
      </c>
      <c r="D33" s="27" t="s">
        <v>35</v>
      </c>
      <c r="E33" s="34">
        <f>'Public Faucet Energy Calcs'!D48</f>
        <v>5.6904229873574153</v>
      </c>
      <c r="F33" s="34">
        <f>'Private Faucet Energy Calcs'!D48</f>
        <v>1.8310312677061367</v>
      </c>
    </row>
    <row r="34" spans="2:6">
      <c r="B34" s="27" t="s">
        <v>62</v>
      </c>
      <c r="C34" s="28">
        <v>13</v>
      </c>
      <c r="D34" s="27" t="s">
        <v>35</v>
      </c>
      <c r="E34" s="34">
        <f>'Public Faucet Energy Calcs'!D49</f>
        <v>5.1954699344322188</v>
      </c>
      <c r="F34" s="34">
        <f>'Private Faucet Energy Calcs'!D49</f>
        <v>1.6717681482568176</v>
      </c>
    </row>
    <row r="35" spans="2:6">
      <c r="B35" s="27" t="s">
        <v>62</v>
      </c>
      <c r="C35" s="28">
        <v>14</v>
      </c>
      <c r="D35" s="27" t="s">
        <v>35</v>
      </c>
      <c r="E35" s="34">
        <f>'Public Faucet Energy Calcs'!D50</f>
        <v>5.415278277812039</v>
      </c>
      <c r="F35" s="34">
        <f>'Private Faucet Energy Calcs'!D50</f>
        <v>1.7424968006830679</v>
      </c>
    </row>
    <row r="36" spans="2:6">
      <c r="B36" s="27" t="s">
        <v>62</v>
      </c>
      <c r="C36" s="28">
        <v>15</v>
      </c>
      <c r="D36" s="27" t="s">
        <v>35</v>
      </c>
      <c r="E36" s="34">
        <f>'Public Faucet Energy Calcs'!D51</f>
        <v>3.4477630363702554</v>
      </c>
      <c r="F36" s="34">
        <f>'Private Faucet Energy Calcs'!D51</f>
        <v>1.109401170573977</v>
      </c>
    </row>
    <row r="37" spans="2:6">
      <c r="B37" s="27" t="s">
        <v>62</v>
      </c>
      <c r="C37" s="28">
        <v>16</v>
      </c>
      <c r="D37" s="27" t="s">
        <v>35</v>
      </c>
      <c r="E37" s="34">
        <f>'Public Faucet Energy Calcs'!D52</f>
        <v>7.0938147181670637</v>
      </c>
      <c r="F37" s="34">
        <f>'Private Faucet Energy Calcs'!D52</f>
        <v>2.2826065101198862</v>
      </c>
    </row>
  </sheetData>
  <autoFilter ref="B5:E21"/>
  <mergeCells count="1">
    <mergeCell ref="B2:E2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52"/>
  <sheetViews>
    <sheetView workbookViewId="0">
      <pane ySplit="3" topLeftCell="A22" activePane="bottomLeft" state="frozen"/>
      <selection pane="bottomLeft" activeCell="G14" sqref="G14"/>
    </sheetView>
  </sheetViews>
  <sheetFormatPr defaultRowHeight="15"/>
  <cols>
    <col min="2" max="2" width="29" customWidth="1"/>
    <col min="3" max="3" width="21.7109375" customWidth="1"/>
    <col min="4" max="4" width="18.42578125" customWidth="1"/>
    <col min="5" max="5" width="15.85546875" customWidth="1"/>
    <col min="6" max="6" width="15" customWidth="1"/>
    <col min="7" max="7" width="16.42578125" customWidth="1"/>
    <col min="8" max="8" width="29" customWidth="1"/>
    <col min="9" max="9" width="30.7109375" customWidth="1"/>
    <col min="10" max="10" width="22.42578125" customWidth="1"/>
    <col min="11" max="11" width="15.85546875" customWidth="1"/>
    <col min="12" max="12" width="16.5703125" customWidth="1"/>
    <col min="13" max="13" width="17.5703125" customWidth="1"/>
  </cols>
  <sheetData>
    <row r="1" spans="2:11" ht="15.75" thickBot="1"/>
    <row r="2" spans="2:11" ht="19.5" thickBot="1">
      <c r="B2" s="1"/>
      <c r="C2" s="1"/>
      <c r="D2" s="110" t="s">
        <v>62</v>
      </c>
      <c r="E2" s="111"/>
      <c r="H2" s="1"/>
      <c r="I2" s="1"/>
      <c r="J2" s="112" t="s">
        <v>63</v>
      </c>
      <c r="K2" s="113"/>
    </row>
    <row r="3" spans="2:11" ht="15.75">
      <c r="B3" s="5" t="s">
        <v>1</v>
      </c>
      <c r="C3" s="6" t="s">
        <v>2</v>
      </c>
      <c r="D3" s="7" t="s">
        <v>3</v>
      </c>
      <c r="E3" s="8" t="s">
        <v>4</v>
      </c>
      <c r="H3" s="5" t="s">
        <v>1</v>
      </c>
      <c r="I3" s="6" t="s">
        <v>2</v>
      </c>
      <c r="J3" s="7" t="s">
        <v>3</v>
      </c>
      <c r="K3" s="8" t="s">
        <v>4</v>
      </c>
    </row>
    <row r="4" spans="2:11">
      <c r="B4" s="18" t="s">
        <v>21</v>
      </c>
      <c r="C4" s="2" t="s">
        <v>8</v>
      </c>
      <c r="D4" s="81">
        <v>1.67</v>
      </c>
      <c r="E4" s="77">
        <v>1</v>
      </c>
      <c r="H4" s="18" t="s">
        <v>21</v>
      </c>
      <c r="I4" s="2" t="s">
        <v>8</v>
      </c>
      <c r="J4" s="81">
        <v>1.67</v>
      </c>
      <c r="K4" s="9">
        <v>0.5</v>
      </c>
    </row>
    <row r="5" spans="2:11">
      <c r="B5" s="2" t="s">
        <v>7</v>
      </c>
      <c r="C5" s="2" t="s">
        <v>12</v>
      </c>
      <c r="D5" s="2">
        <v>8.33</v>
      </c>
      <c r="E5" s="2">
        <v>8.33</v>
      </c>
      <c r="H5" s="2" t="s">
        <v>7</v>
      </c>
      <c r="I5" s="2" t="s">
        <v>12</v>
      </c>
      <c r="J5" s="2">
        <v>8.33</v>
      </c>
      <c r="K5" s="2">
        <v>8.33</v>
      </c>
    </row>
    <row r="6" spans="2:11">
      <c r="B6" s="2" t="s">
        <v>10</v>
      </c>
      <c r="C6" s="18" t="s">
        <v>43</v>
      </c>
      <c r="D6" s="33">
        <f>D4*D5</f>
        <v>13.911099999999999</v>
      </c>
      <c r="E6" s="33">
        <f>E4*E5</f>
        <v>8.33</v>
      </c>
      <c r="H6" s="2" t="s">
        <v>10</v>
      </c>
      <c r="I6" s="18" t="s">
        <v>43</v>
      </c>
      <c r="J6" s="33">
        <f>J4*J5</f>
        <v>13.911099999999999</v>
      </c>
      <c r="K6" s="33">
        <f>K4*K5</f>
        <v>4.165</v>
      </c>
    </row>
    <row r="7" spans="2:11">
      <c r="B7" s="18" t="s">
        <v>44</v>
      </c>
      <c r="C7" s="2" t="s">
        <v>9</v>
      </c>
      <c r="D7" s="2">
        <v>60</v>
      </c>
      <c r="E7" s="2">
        <v>60</v>
      </c>
      <c r="H7" s="18" t="s">
        <v>44</v>
      </c>
      <c r="I7" s="2" t="s">
        <v>9</v>
      </c>
      <c r="J7" s="2">
        <v>60</v>
      </c>
      <c r="K7" s="2">
        <v>60</v>
      </c>
    </row>
    <row r="8" spans="2:11" s="38" customFormat="1">
      <c r="B8" s="37"/>
      <c r="C8" s="4"/>
      <c r="D8" s="4"/>
      <c r="E8" s="4"/>
      <c r="H8" s="37"/>
      <c r="I8" s="4"/>
      <c r="J8" s="4"/>
      <c r="K8" s="4"/>
    </row>
    <row r="9" spans="2:11" ht="18">
      <c r="B9" s="2" t="s">
        <v>17</v>
      </c>
      <c r="C9" s="18" t="s">
        <v>45</v>
      </c>
      <c r="D9" s="2">
        <v>1</v>
      </c>
      <c r="E9" s="2">
        <v>1</v>
      </c>
      <c r="H9" s="2" t="s">
        <v>17</v>
      </c>
      <c r="I9" s="18" t="s">
        <v>45</v>
      </c>
      <c r="J9" s="2">
        <v>1</v>
      </c>
      <c r="K9" s="2">
        <v>1</v>
      </c>
    </row>
    <row r="10" spans="2:11">
      <c r="B10" s="18" t="s">
        <v>44</v>
      </c>
      <c r="C10" s="18" t="s">
        <v>42</v>
      </c>
      <c r="D10" s="2">
        <f>1/100000</f>
        <v>1.0000000000000001E-5</v>
      </c>
      <c r="E10" s="2">
        <f>1/100000</f>
        <v>1.0000000000000001E-5</v>
      </c>
      <c r="H10" s="18" t="s">
        <v>44</v>
      </c>
      <c r="I10" s="18" t="s">
        <v>42</v>
      </c>
      <c r="J10" s="2">
        <f>1/100000</f>
        <v>1.0000000000000001E-5</v>
      </c>
      <c r="K10" s="2">
        <f>1/100000</f>
        <v>1.0000000000000001E-5</v>
      </c>
    </row>
    <row r="11" spans="2:11" ht="18.75" customHeight="1">
      <c r="B11" s="18" t="s">
        <v>16</v>
      </c>
      <c r="C11" s="2" t="s">
        <v>5</v>
      </c>
      <c r="D11" s="81">
        <v>97.9</v>
      </c>
      <c r="E11" s="81">
        <v>97.9</v>
      </c>
      <c r="H11" s="18" t="s">
        <v>16</v>
      </c>
      <c r="I11" s="2" t="s">
        <v>5</v>
      </c>
      <c r="J11" s="81">
        <v>97.9</v>
      </c>
      <c r="K11" s="81">
        <v>97.9</v>
      </c>
    </row>
    <row r="12" spans="2:11" s="38" customFormat="1" ht="18.75" customHeight="1">
      <c r="B12" s="36"/>
      <c r="C12" s="11"/>
      <c r="D12" s="11"/>
      <c r="E12" s="11"/>
      <c r="H12" s="36"/>
      <c r="I12" s="11"/>
      <c r="J12" s="11"/>
      <c r="K12" s="11"/>
    </row>
    <row r="13" spans="2:11">
      <c r="B13" s="25" t="s">
        <v>36</v>
      </c>
      <c r="C13" s="25" t="s">
        <v>37</v>
      </c>
      <c r="D13" s="76">
        <v>12.4</v>
      </c>
      <c r="E13" s="26"/>
      <c r="H13" s="25" t="s">
        <v>36</v>
      </c>
      <c r="I13" s="25" t="s">
        <v>37</v>
      </c>
      <c r="J13" s="76">
        <v>12.4</v>
      </c>
      <c r="K13" s="26"/>
    </row>
    <row r="14" spans="2:11">
      <c r="B14" s="19" t="s">
        <v>78</v>
      </c>
      <c r="C14" s="9" t="s">
        <v>13</v>
      </c>
      <c r="D14" s="10">
        <f>(D13/D7)*'Com Operating Hours'!E15</f>
        <v>34.885959595959591</v>
      </c>
      <c r="H14" s="19" t="s">
        <v>78</v>
      </c>
      <c r="I14" s="9" t="s">
        <v>13</v>
      </c>
      <c r="J14" s="10">
        <f>(J13/J7)*'Com Operating Hours'!E15</f>
        <v>34.885959595959591</v>
      </c>
    </row>
    <row r="15" spans="2:11">
      <c r="B15" s="36"/>
      <c r="C15" s="11"/>
      <c r="D15" s="12"/>
      <c r="H15" s="36"/>
      <c r="I15" s="11"/>
      <c r="J15" s="12"/>
    </row>
    <row r="16" spans="2:11">
      <c r="B16" s="18" t="s">
        <v>68</v>
      </c>
      <c r="C16" s="18" t="s">
        <v>11</v>
      </c>
      <c r="D16" s="33">
        <v>0.76</v>
      </c>
      <c r="E16" s="33">
        <v>0.76</v>
      </c>
      <c r="H16" s="18" t="s">
        <v>68</v>
      </c>
      <c r="I16" s="18" t="s">
        <v>11</v>
      </c>
      <c r="J16" s="33">
        <v>0.76</v>
      </c>
      <c r="K16" s="33">
        <v>0.76</v>
      </c>
    </row>
    <row r="17" spans="2:12">
      <c r="B17" s="11"/>
      <c r="C17" s="11"/>
      <c r="D17" s="12"/>
      <c r="E17" s="26"/>
      <c r="F17" s="26"/>
      <c r="H17" s="11"/>
      <c r="I17" s="11"/>
      <c r="J17" s="12"/>
      <c r="K17" s="26"/>
      <c r="L17" s="26"/>
    </row>
    <row r="18" spans="2:12" ht="34.5" customHeight="1">
      <c r="B18" s="15" t="s">
        <v>15</v>
      </c>
      <c r="C18" s="15" t="s">
        <v>0</v>
      </c>
      <c r="D18" s="42" t="s">
        <v>46</v>
      </c>
      <c r="E18" s="42" t="s">
        <v>47</v>
      </c>
      <c r="F18" s="42" t="s">
        <v>65</v>
      </c>
      <c r="H18" s="15" t="s">
        <v>15</v>
      </c>
      <c r="I18" s="15" t="s">
        <v>0</v>
      </c>
      <c r="J18" s="42" t="s">
        <v>46</v>
      </c>
      <c r="K18" s="42" t="s">
        <v>47</v>
      </c>
      <c r="L18" s="42" t="s">
        <v>65</v>
      </c>
    </row>
    <row r="19" spans="2:12">
      <c r="B19" s="43" t="s">
        <v>96</v>
      </c>
      <c r="C19" s="13">
        <v>1</v>
      </c>
      <c r="D19" s="3">
        <v>51.38</v>
      </c>
      <c r="E19" s="40">
        <f>(D6*D7*D9*D10*(D11-D19)*D14)/D16</f>
        <v>17.823357169219459</v>
      </c>
      <c r="F19" s="41">
        <f>(E6*E7*E9*E10*(E11-D19)*D14)/E16</f>
        <v>10.672668963604465</v>
      </c>
      <c r="H19" s="43" t="s">
        <v>96</v>
      </c>
      <c r="I19" s="13">
        <v>1</v>
      </c>
      <c r="J19" s="3">
        <v>51.38</v>
      </c>
      <c r="K19" s="40">
        <f>(J6*J7*J9*J10*(J11-J19)*J14)/J16</f>
        <v>17.823357169219459</v>
      </c>
      <c r="L19" s="41">
        <f>(K6*K7*K9*K10*(K11-J19)*J14)/K16</f>
        <v>5.3363344818022327</v>
      </c>
    </row>
    <row r="20" spans="2:12">
      <c r="B20" s="43" t="s">
        <v>96</v>
      </c>
      <c r="C20" s="13">
        <v>2</v>
      </c>
      <c r="D20" s="3">
        <v>57.29</v>
      </c>
      <c r="E20" s="40">
        <f>(D6*D7*D9*D10*(D11-D20)*D14)/D16</f>
        <v>15.559039867626877</v>
      </c>
      <c r="F20" s="41">
        <f>(E6*E7*E9*E10*(E11-D20)*D14)/E16</f>
        <v>9.3167903398963325</v>
      </c>
      <c r="H20" s="43" t="s">
        <v>96</v>
      </c>
      <c r="I20" s="13">
        <v>2</v>
      </c>
      <c r="J20" s="3">
        <v>57.29</v>
      </c>
      <c r="K20" s="40">
        <f>(J6*J7*J9*J10*(J11-J20)*J14)/J16</f>
        <v>15.559039867626877</v>
      </c>
      <c r="L20" s="41">
        <f>(K6*K7*K9*K10*(K11-J20)*J14)/K16</f>
        <v>4.6583951699481663</v>
      </c>
    </row>
    <row r="21" spans="2:12">
      <c r="B21" s="43" t="s">
        <v>96</v>
      </c>
      <c r="C21" s="13">
        <v>3</v>
      </c>
      <c r="D21" s="39">
        <v>57.05</v>
      </c>
      <c r="E21" s="40">
        <f>(D6*D7*D9*D10*(D11-D21)*D14)/D16</f>
        <v>15.650991839265155</v>
      </c>
      <c r="F21" s="41">
        <f>(E6*E7*E9*E10*(E11-D21)*D14)/E16</f>
        <v>9.3718514007575777</v>
      </c>
      <c r="H21" s="43" t="s">
        <v>96</v>
      </c>
      <c r="I21" s="13">
        <v>3</v>
      </c>
      <c r="J21" s="39">
        <v>57.05</v>
      </c>
      <c r="K21" s="40">
        <f>(J6*J7*J9*J10*(J11-J21)*J14)/J16</f>
        <v>15.650991839265155</v>
      </c>
      <c r="L21" s="41">
        <f>(K6*K7*K9*K10*(K11-J21)*J14)/K16</f>
        <v>4.6859257003787889</v>
      </c>
    </row>
    <row r="22" spans="2:12">
      <c r="B22" s="43" t="s">
        <v>96</v>
      </c>
      <c r="C22" s="13">
        <v>4</v>
      </c>
      <c r="D22" s="39">
        <v>59.51</v>
      </c>
      <c r="E22" s="40">
        <f>(D6*D7*D9*D10*(D11-D22)*D14)/D16</f>
        <v>14.708484129972808</v>
      </c>
      <c r="F22" s="41">
        <f>(E6*E7*E9*E10*(E11-D22)*D14)/E16</f>
        <v>8.8074755269298262</v>
      </c>
      <c r="H22" s="43" t="s">
        <v>96</v>
      </c>
      <c r="I22" s="13">
        <v>4</v>
      </c>
      <c r="J22" s="39">
        <v>59.51</v>
      </c>
      <c r="K22" s="40">
        <f>(J6*J7*J9*J10*(J11-J22)*J14)/J16</f>
        <v>14.708484129972808</v>
      </c>
      <c r="L22" s="41">
        <f>(K6*K7*K9*K10*(K11-J22)*J14)/K16</f>
        <v>4.4037377634649131</v>
      </c>
    </row>
    <row r="23" spans="2:12">
      <c r="B23" s="43" t="s">
        <v>96</v>
      </c>
      <c r="C23" s="13">
        <v>5</v>
      </c>
      <c r="D23" s="39">
        <v>55.83</v>
      </c>
      <c r="E23" s="40">
        <f>(D6*D7*D9*D10*(D11-D23)*D14)/D16</f>
        <v>16.118414361759733</v>
      </c>
      <c r="F23" s="41">
        <f>(E6*E7*E9*E10*(E11-D23)*D14)/E16</f>
        <v>9.6517451268022345</v>
      </c>
      <c r="H23" s="43" t="s">
        <v>96</v>
      </c>
      <c r="I23" s="13">
        <v>5</v>
      </c>
      <c r="J23" s="39">
        <v>55.83</v>
      </c>
      <c r="K23" s="40">
        <f>(J6*J7*J9*J10*(J11-J23)*J14)/J16</f>
        <v>16.118414361759733</v>
      </c>
      <c r="L23" s="41">
        <f>(K6*K7*K9*K10*(K11-J23)*J14)/K16</f>
        <v>4.8258725634011173</v>
      </c>
    </row>
    <row r="24" spans="2:12">
      <c r="B24" s="43" t="s">
        <v>96</v>
      </c>
      <c r="C24" s="13">
        <v>6</v>
      </c>
      <c r="D24" s="39">
        <v>61.75</v>
      </c>
      <c r="E24" s="40">
        <f>(D6*D7*D9*D10*(D11-D24)*D14)/D16</f>
        <v>13.850265728015549</v>
      </c>
      <c r="F24" s="41">
        <f>(E6*E7*E9*E10*(E11-D24)*D14)/E16</f>
        <v>8.2935722922248818</v>
      </c>
      <c r="H24" s="43" t="s">
        <v>96</v>
      </c>
      <c r="I24" s="13">
        <v>6</v>
      </c>
      <c r="J24" s="39">
        <v>61.75</v>
      </c>
      <c r="K24" s="40">
        <f>(J6*J7*J9*J10*(J11-J24)*J14)/J16</f>
        <v>13.850265728015549</v>
      </c>
      <c r="L24" s="41">
        <f>(K6*K7*K9*K10*(K11-J24)*J14)/K16</f>
        <v>4.1467861461124409</v>
      </c>
    </row>
    <row r="25" spans="2:12">
      <c r="B25" s="43" t="s">
        <v>96</v>
      </c>
      <c r="C25" s="13">
        <v>7</v>
      </c>
      <c r="D25" s="39">
        <v>62.55</v>
      </c>
      <c r="E25" s="40">
        <f>(D6*D7*D9*D10*(D11-D25)*D14)/D16</f>
        <v>13.543759155887962</v>
      </c>
      <c r="F25" s="41">
        <f>(E6*E7*E9*E10*(E11-D25)*D14)/E16</f>
        <v>8.1100354226874014</v>
      </c>
      <c r="H25" s="43" t="s">
        <v>96</v>
      </c>
      <c r="I25" s="13">
        <v>7</v>
      </c>
      <c r="J25" s="39">
        <v>62.55</v>
      </c>
      <c r="K25" s="40">
        <f>(J6*J7*J9*J10*(J11-J25)*J14)/J16</f>
        <v>13.543759155887962</v>
      </c>
      <c r="L25" s="41">
        <f>(K6*K7*K9*K10*(K11-J25)*J14)/K16</f>
        <v>4.0550177113437007</v>
      </c>
    </row>
    <row r="26" spans="2:12">
      <c r="B26" s="43" t="s">
        <v>96</v>
      </c>
      <c r="C26" s="13">
        <v>8</v>
      </c>
      <c r="D26" s="39">
        <v>63.74</v>
      </c>
      <c r="E26" s="40">
        <f>(D6*D7*D9*D10*(D11-D26)*D14)/D16</f>
        <v>13.087830629848167</v>
      </c>
      <c r="F26" s="41">
        <f>(E6*E7*E9*E10*(E11-D26)*D14)/E16</f>
        <v>7.8370243292503998</v>
      </c>
      <c r="H26" s="43" t="s">
        <v>96</v>
      </c>
      <c r="I26" s="13">
        <v>8</v>
      </c>
      <c r="J26" s="39">
        <v>63.74</v>
      </c>
      <c r="K26" s="40">
        <f>(J6*J7*J9*J10*(J11-J26)*J14)/J16</f>
        <v>13.087830629848167</v>
      </c>
      <c r="L26" s="41">
        <f>(K6*K7*K9*K10*(K11-J26)*J14)/K16</f>
        <v>3.9185121646251999</v>
      </c>
    </row>
    <row r="27" spans="2:12">
      <c r="B27" s="43" t="s">
        <v>96</v>
      </c>
      <c r="C27" s="13">
        <v>9</v>
      </c>
      <c r="D27" s="39">
        <v>63.82</v>
      </c>
      <c r="E27" s="40">
        <f>(D6*D7*D9*D10*(D11-D27)*D14)/D16</f>
        <v>13.057179972635408</v>
      </c>
      <c r="F27" s="41">
        <f>(E6*E7*E9*E10*(E11-D27)*D14)/E16</f>
        <v>7.8186706422966514</v>
      </c>
      <c r="H27" s="43" t="s">
        <v>96</v>
      </c>
      <c r="I27" s="13">
        <v>9</v>
      </c>
      <c r="J27" s="39">
        <v>63.82</v>
      </c>
      <c r="K27" s="40">
        <f>(J6*J7*J9*J10*(J11-J27)*J14)/J16</f>
        <v>13.057179972635408</v>
      </c>
      <c r="L27" s="41">
        <f>(K6*K7*K9*K10*(K11-J27)*J14)/K16</f>
        <v>3.9093353211483257</v>
      </c>
    </row>
    <row r="28" spans="2:12">
      <c r="B28" s="43" t="s">
        <v>96</v>
      </c>
      <c r="C28" s="13">
        <v>10</v>
      </c>
      <c r="D28" s="39">
        <v>64.150000000000006</v>
      </c>
      <c r="E28" s="40">
        <f>(D6*D7*D9*D10*(D11-D28)*D14)/D16</f>
        <v>12.930746011632776</v>
      </c>
      <c r="F28" s="41">
        <f>(E6*E7*E9*E10*(E11-D28)*D14)/E16</f>
        <v>7.7429616836124397</v>
      </c>
      <c r="H28" s="43" t="s">
        <v>96</v>
      </c>
      <c r="I28" s="13">
        <v>10</v>
      </c>
      <c r="J28" s="39">
        <v>64.150000000000006</v>
      </c>
      <c r="K28" s="40">
        <f>(J6*J7*J9*J10*(J11-J28)*J14)/J16</f>
        <v>12.930746011632776</v>
      </c>
      <c r="L28" s="41">
        <f>(K6*K7*K9*K10*(K11-J28)*J14)/K16</f>
        <v>3.8714808418062199</v>
      </c>
    </row>
    <row r="29" spans="2:12">
      <c r="B29" s="43" t="s">
        <v>96</v>
      </c>
      <c r="C29" s="13">
        <v>11</v>
      </c>
      <c r="D29" s="39">
        <v>63.19</v>
      </c>
      <c r="E29" s="40">
        <f>(D6*D7*D9*D10*(D11-D29)*D14)/D16</f>
        <v>13.298553898185888</v>
      </c>
      <c r="F29" s="41">
        <f>(E6*E7*E9*E10*(E11-D29)*D14)/E16</f>
        <v>7.9632059270574178</v>
      </c>
      <c r="H29" s="43" t="s">
        <v>96</v>
      </c>
      <c r="I29" s="13">
        <v>11</v>
      </c>
      <c r="J29" s="39">
        <v>63.19</v>
      </c>
      <c r="K29" s="40">
        <f>(J6*J7*J9*J10*(J11-J29)*J14)/J16</f>
        <v>13.298553898185888</v>
      </c>
      <c r="L29" s="41">
        <f>(K6*K7*K9*K10*(K11-J29)*J14)/K16</f>
        <v>3.9816029635287089</v>
      </c>
    </row>
    <row r="30" spans="2:12">
      <c r="B30" s="43" t="s">
        <v>96</v>
      </c>
      <c r="C30" s="13">
        <v>12</v>
      </c>
      <c r="D30" s="39">
        <v>60.88</v>
      </c>
      <c r="E30" s="40">
        <f>(D6*D7*D9*D10*(D11-D30)*D14)/D16</f>
        <v>14.183591625204306</v>
      </c>
      <c r="F30" s="41">
        <f>(E6*E7*E9*E10*(E11-D30)*D14)/E16</f>
        <v>8.4931686378468907</v>
      </c>
      <c r="H30" s="43" t="s">
        <v>96</v>
      </c>
      <c r="I30" s="13">
        <v>12</v>
      </c>
      <c r="J30" s="39">
        <v>60.88</v>
      </c>
      <c r="K30" s="40">
        <f>(J6*J7*J9*J10*(J11-J30)*J14)/J16</f>
        <v>14.183591625204306</v>
      </c>
      <c r="L30" s="41">
        <f>(K6*K7*K9*K10*(K11-J30)*J14)/K16</f>
        <v>4.2465843189234453</v>
      </c>
    </row>
    <row r="31" spans="2:12">
      <c r="B31" s="43" t="s">
        <v>96</v>
      </c>
      <c r="C31" s="13">
        <v>13</v>
      </c>
      <c r="D31" s="39">
        <v>64.099999999999994</v>
      </c>
      <c r="E31" s="40">
        <f>(D6*D7*D9*D10*(D11-D31)*D14)/D16</f>
        <v>12.949902672390754</v>
      </c>
      <c r="F31" s="41">
        <f>(E6*E7*E9*E10*(E11-D31)*D14)/E16</f>
        <v>7.7544327379585356</v>
      </c>
      <c r="H31" s="43" t="s">
        <v>96</v>
      </c>
      <c r="I31" s="13">
        <v>13</v>
      </c>
      <c r="J31" s="39">
        <v>64.099999999999994</v>
      </c>
      <c r="K31" s="40">
        <f>(J6*J7*J9*J10*(J11-J31)*J14)/J16</f>
        <v>12.949902672390754</v>
      </c>
      <c r="L31" s="41">
        <f>(K6*K7*K9*K10*(K11-J31)*J14)/K16</f>
        <v>3.8772163689792678</v>
      </c>
    </row>
    <row r="32" spans="2:12">
      <c r="B32" s="43" t="s">
        <v>96</v>
      </c>
      <c r="C32" s="13">
        <v>14</v>
      </c>
      <c r="D32" s="39">
        <v>62.67</v>
      </c>
      <c r="E32" s="40">
        <f>(D6*D7*D9*D10*(D11-D32)*D14)/D16</f>
        <v>13.497783170068818</v>
      </c>
      <c r="F32" s="41">
        <f>(E6*E7*E9*E10*(E11-D32)*D14)/E16</f>
        <v>8.0825048922567788</v>
      </c>
      <c r="H32" s="43" t="s">
        <v>96</v>
      </c>
      <c r="I32" s="13">
        <v>14</v>
      </c>
      <c r="J32" s="39">
        <v>62.67</v>
      </c>
      <c r="K32" s="40">
        <f>(J6*J7*J9*J10*(J11-J32)*J14)/J16</f>
        <v>13.497783170068818</v>
      </c>
      <c r="L32" s="41">
        <f>(K6*K7*K9*K10*(K11-J32)*J14)/K16</f>
        <v>4.0412524461283894</v>
      </c>
    </row>
    <row r="33" spans="2:12">
      <c r="B33" s="43" t="s">
        <v>96</v>
      </c>
      <c r="C33" s="13">
        <v>15</v>
      </c>
      <c r="D33" s="39">
        <v>75.47</v>
      </c>
      <c r="E33" s="40">
        <f>(D6*D7*D9*D10*(D11-D33)*D14)/D16</f>
        <v>8.5936780160273543</v>
      </c>
      <c r="F33" s="41">
        <f>(E6*E7*E9*E10*(E11-D33)*D14)/E16</f>
        <v>5.1459149796570989</v>
      </c>
      <c r="H33" s="43" t="s">
        <v>96</v>
      </c>
      <c r="I33" s="13">
        <v>15</v>
      </c>
      <c r="J33" s="39">
        <v>75.47</v>
      </c>
      <c r="K33" s="40">
        <f>(J6*J7*J9*J10*(J11-J33)*J14)/J16</f>
        <v>8.5936780160273543</v>
      </c>
      <c r="L33" s="41">
        <f>(K6*K7*K9*K10*(K11-J33)*J14)/K16</f>
        <v>2.5729574898285494</v>
      </c>
    </row>
    <row r="34" spans="2:12">
      <c r="B34" s="43" t="s">
        <v>96</v>
      </c>
      <c r="C34" s="13">
        <v>16</v>
      </c>
      <c r="D34" s="39">
        <v>51.75</v>
      </c>
      <c r="E34" s="40">
        <f>(D6*D7*D9*D10*(D11-D34)*D14)/D16</f>
        <v>17.681597879610447</v>
      </c>
      <c r="F34" s="41">
        <f>(E6*E7*E9*E10*(E11-D34)*D14)/E16</f>
        <v>10.587783161443383</v>
      </c>
      <c r="H34" s="43" t="s">
        <v>96</v>
      </c>
      <c r="I34" s="13">
        <v>16</v>
      </c>
      <c r="J34" s="39">
        <v>51.75</v>
      </c>
      <c r="K34" s="40">
        <f>(J6*J7*J9*J10*(J11-J34)*J14)/J16</f>
        <v>17.681597879610447</v>
      </c>
      <c r="L34" s="41">
        <f>(K6*K7*K9*K10*(K11-J34)*J14)/K16</f>
        <v>5.2938915807216915</v>
      </c>
    </row>
    <row r="36" spans="2:12">
      <c r="B36" s="1"/>
      <c r="C36" s="16" t="s">
        <v>0</v>
      </c>
      <c r="D36" s="16" t="s">
        <v>18</v>
      </c>
      <c r="H36" s="1"/>
      <c r="I36" s="16" t="s">
        <v>0</v>
      </c>
      <c r="J36" s="16" t="s">
        <v>18</v>
      </c>
    </row>
    <row r="37" spans="2:12" ht="15.75">
      <c r="B37" s="44" t="s">
        <v>97</v>
      </c>
      <c r="C37" s="17">
        <v>1</v>
      </c>
      <c r="D37" s="74">
        <f>E19-F19</f>
        <v>7.1506882056149941</v>
      </c>
      <c r="F37" s="26"/>
      <c r="H37" s="44" t="s">
        <v>97</v>
      </c>
      <c r="I37" s="17">
        <v>1</v>
      </c>
      <c r="J37" s="75">
        <f>K19-L19</f>
        <v>12.487022687417227</v>
      </c>
      <c r="L37" s="26"/>
    </row>
    <row r="38" spans="2:12">
      <c r="B38" s="44" t="s">
        <v>97</v>
      </c>
      <c r="C38" s="2">
        <v>2</v>
      </c>
      <c r="D38" s="74">
        <f>E20-F20</f>
        <v>6.2422495277305448</v>
      </c>
      <c r="H38" s="44" t="s">
        <v>97</v>
      </c>
      <c r="I38" s="2">
        <v>2</v>
      </c>
      <c r="J38" s="75">
        <f>K20-L20</f>
        <v>10.900644697678711</v>
      </c>
    </row>
    <row r="39" spans="2:12">
      <c r="B39" s="44" t="s">
        <v>97</v>
      </c>
      <c r="C39" s="2">
        <v>3</v>
      </c>
      <c r="D39" s="74">
        <f t="shared" ref="D39:D52" si="0">E21-F21</f>
        <v>6.2791404385075769</v>
      </c>
      <c r="H39" s="44" t="s">
        <v>97</v>
      </c>
      <c r="I39" s="2">
        <v>3</v>
      </c>
      <c r="J39" s="75">
        <f t="shared" ref="J39:J52" si="1">K21-L21</f>
        <v>10.965066138886366</v>
      </c>
    </row>
    <row r="40" spans="2:12">
      <c r="B40" s="44" t="s">
        <v>97</v>
      </c>
      <c r="C40" s="2">
        <v>4</v>
      </c>
      <c r="D40" s="74">
        <f t="shared" si="0"/>
        <v>5.9010086030429818</v>
      </c>
      <c r="H40" s="44" t="s">
        <v>97</v>
      </c>
      <c r="I40" s="2">
        <v>4</v>
      </c>
      <c r="J40" s="75">
        <f t="shared" si="1"/>
        <v>10.304746366507896</v>
      </c>
    </row>
    <row r="41" spans="2:12">
      <c r="B41" s="44" t="s">
        <v>97</v>
      </c>
      <c r="C41" s="2">
        <v>5</v>
      </c>
      <c r="D41" s="74">
        <f t="shared" si="0"/>
        <v>6.4666692349574983</v>
      </c>
      <c r="H41" s="44" t="s">
        <v>97</v>
      </c>
      <c r="I41" s="2">
        <v>5</v>
      </c>
      <c r="J41" s="75">
        <f t="shared" si="1"/>
        <v>11.292541798358616</v>
      </c>
    </row>
    <row r="42" spans="2:12">
      <c r="B42" s="44" t="s">
        <v>97</v>
      </c>
      <c r="C42" s="2">
        <v>6</v>
      </c>
      <c r="D42" s="74">
        <f t="shared" si="0"/>
        <v>5.5566934357906668</v>
      </c>
      <c r="H42" s="44" t="s">
        <v>97</v>
      </c>
      <c r="I42" s="2">
        <v>6</v>
      </c>
      <c r="J42" s="75">
        <f t="shared" si="1"/>
        <v>9.7034795819031068</v>
      </c>
    </row>
    <row r="43" spans="2:12">
      <c r="B43" s="44" t="s">
        <v>97</v>
      </c>
      <c r="C43" s="2">
        <v>7</v>
      </c>
      <c r="D43" s="74">
        <f t="shared" si="0"/>
        <v>5.4337237332005603</v>
      </c>
      <c r="H43" s="44" t="s">
        <v>97</v>
      </c>
      <c r="I43" s="2">
        <v>7</v>
      </c>
      <c r="J43" s="75">
        <f t="shared" si="1"/>
        <v>9.4887414445442602</v>
      </c>
    </row>
    <row r="44" spans="2:12">
      <c r="B44" s="44" t="s">
        <v>97</v>
      </c>
      <c r="C44" s="2">
        <v>8</v>
      </c>
      <c r="D44" s="74">
        <f t="shared" si="0"/>
        <v>5.250806300597767</v>
      </c>
      <c r="H44" s="44" t="s">
        <v>97</v>
      </c>
      <c r="I44" s="2">
        <v>8</v>
      </c>
      <c r="J44" s="75">
        <f t="shared" si="1"/>
        <v>9.1693184652229665</v>
      </c>
    </row>
    <row r="45" spans="2:12">
      <c r="B45" s="44" t="s">
        <v>97</v>
      </c>
      <c r="C45" s="2">
        <v>9</v>
      </c>
      <c r="D45" s="74">
        <f t="shared" si="0"/>
        <v>5.2385093303387569</v>
      </c>
      <c r="H45" s="44" t="s">
        <v>97</v>
      </c>
      <c r="I45" s="2">
        <v>9</v>
      </c>
      <c r="J45" s="75">
        <f t="shared" si="1"/>
        <v>9.1478446514870821</v>
      </c>
    </row>
    <row r="46" spans="2:12">
      <c r="B46" s="44" t="s">
        <v>97</v>
      </c>
      <c r="C46" s="2">
        <v>10</v>
      </c>
      <c r="D46" s="74">
        <f t="shared" si="0"/>
        <v>5.187784328020336</v>
      </c>
      <c r="H46" s="44" t="s">
        <v>97</v>
      </c>
      <c r="I46" s="2">
        <v>10</v>
      </c>
      <c r="J46" s="75">
        <f t="shared" si="1"/>
        <v>9.0592651698265563</v>
      </c>
    </row>
    <row r="47" spans="2:12">
      <c r="B47" s="44" t="s">
        <v>97</v>
      </c>
      <c r="C47" s="2">
        <v>11</v>
      </c>
      <c r="D47" s="74">
        <f t="shared" si="0"/>
        <v>5.3353479711284706</v>
      </c>
      <c r="H47" s="44" t="s">
        <v>97</v>
      </c>
      <c r="I47" s="2">
        <v>11</v>
      </c>
      <c r="J47" s="75">
        <f t="shared" si="1"/>
        <v>9.3169509346571786</v>
      </c>
    </row>
    <row r="48" spans="2:12">
      <c r="B48" s="44" t="s">
        <v>97</v>
      </c>
      <c r="C48" s="2">
        <v>12</v>
      </c>
      <c r="D48" s="74">
        <f t="shared" si="0"/>
        <v>5.6904229873574153</v>
      </c>
      <c r="H48" s="44" t="s">
        <v>97</v>
      </c>
      <c r="I48" s="2">
        <v>12</v>
      </c>
      <c r="J48" s="75">
        <f t="shared" si="1"/>
        <v>9.9370073062808615</v>
      </c>
    </row>
    <row r="49" spans="2:10">
      <c r="B49" s="44" t="s">
        <v>97</v>
      </c>
      <c r="C49" s="2">
        <v>13</v>
      </c>
      <c r="D49" s="74">
        <f t="shared" si="0"/>
        <v>5.1954699344322188</v>
      </c>
      <c r="H49" s="44" t="s">
        <v>97</v>
      </c>
      <c r="I49" s="2">
        <v>13</v>
      </c>
      <c r="J49" s="75">
        <f t="shared" si="1"/>
        <v>9.0726863034114871</v>
      </c>
    </row>
    <row r="50" spans="2:10">
      <c r="B50" s="44" t="s">
        <v>97</v>
      </c>
      <c r="C50" s="2">
        <v>14</v>
      </c>
      <c r="D50" s="74">
        <f t="shared" si="0"/>
        <v>5.415278277812039</v>
      </c>
      <c r="H50" s="44" t="s">
        <v>97</v>
      </c>
      <c r="I50" s="2">
        <v>14</v>
      </c>
      <c r="J50" s="75">
        <f t="shared" si="1"/>
        <v>9.4565307239404284</v>
      </c>
    </row>
    <row r="51" spans="2:10">
      <c r="B51" s="44" t="s">
        <v>97</v>
      </c>
      <c r="C51" s="2">
        <v>15</v>
      </c>
      <c r="D51" s="74">
        <f t="shared" si="0"/>
        <v>3.4477630363702554</v>
      </c>
      <c r="H51" s="44" t="s">
        <v>97</v>
      </c>
      <c r="I51" s="2">
        <v>15</v>
      </c>
      <c r="J51" s="75">
        <f t="shared" si="1"/>
        <v>6.0207205261988044</v>
      </c>
    </row>
    <row r="52" spans="2:10">
      <c r="B52" s="44" t="s">
        <v>97</v>
      </c>
      <c r="C52" s="2">
        <v>16</v>
      </c>
      <c r="D52" s="74">
        <f t="shared" si="0"/>
        <v>7.0938147181670637</v>
      </c>
      <c r="H52" s="44" t="s">
        <v>97</v>
      </c>
      <c r="I52" s="2">
        <v>16</v>
      </c>
      <c r="J52" s="75">
        <f t="shared" si="1"/>
        <v>12.387706298888755</v>
      </c>
    </row>
  </sheetData>
  <mergeCells count="2">
    <mergeCell ref="D2:E2"/>
    <mergeCell ref="J2:K2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52"/>
  <sheetViews>
    <sheetView workbookViewId="0">
      <pane ySplit="3" topLeftCell="A4" activePane="bottomLeft" state="frozen"/>
      <selection pane="bottomLeft" activeCell="G13" sqref="G13"/>
    </sheetView>
  </sheetViews>
  <sheetFormatPr defaultRowHeight="15"/>
  <cols>
    <col min="2" max="2" width="29" customWidth="1"/>
    <col min="3" max="3" width="21.7109375" customWidth="1"/>
    <col min="4" max="4" width="18.42578125" customWidth="1"/>
    <col min="5" max="5" width="15.85546875" customWidth="1"/>
    <col min="6" max="6" width="15" customWidth="1"/>
    <col min="7" max="7" width="16.42578125" customWidth="1"/>
    <col min="8" max="8" width="29" customWidth="1"/>
    <col min="9" max="9" width="30.7109375" customWidth="1"/>
    <col min="10" max="10" width="22.42578125" customWidth="1"/>
    <col min="11" max="11" width="15.85546875" customWidth="1"/>
    <col min="12" max="12" width="16.5703125" customWidth="1"/>
    <col min="13" max="13" width="17.5703125" customWidth="1"/>
  </cols>
  <sheetData>
    <row r="1" spans="2:11" ht="15.75" thickBot="1"/>
    <row r="2" spans="2:11" ht="19.5" thickBot="1">
      <c r="B2" s="1"/>
      <c r="C2" s="1"/>
      <c r="D2" s="110" t="s">
        <v>62</v>
      </c>
      <c r="E2" s="111"/>
      <c r="H2" s="1"/>
      <c r="I2" s="1"/>
      <c r="J2" s="112" t="s">
        <v>63</v>
      </c>
      <c r="K2" s="113"/>
    </row>
    <row r="3" spans="2:11" ht="15.75">
      <c r="B3" s="5" t="s">
        <v>1</v>
      </c>
      <c r="C3" s="6" t="s">
        <v>2</v>
      </c>
      <c r="D3" s="7" t="s">
        <v>3</v>
      </c>
      <c r="E3" s="8" t="s">
        <v>4</v>
      </c>
      <c r="H3" s="5" t="s">
        <v>1</v>
      </c>
      <c r="I3" s="6" t="s">
        <v>2</v>
      </c>
      <c r="J3" s="7" t="s">
        <v>3</v>
      </c>
      <c r="K3" s="8" t="s">
        <v>4</v>
      </c>
    </row>
    <row r="4" spans="2:11">
      <c r="B4" s="78" t="s">
        <v>21</v>
      </c>
      <c r="C4" s="79" t="s">
        <v>8</v>
      </c>
      <c r="D4" s="81">
        <v>1.67</v>
      </c>
      <c r="E4" s="77">
        <v>1</v>
      </c>
      <c r="H4" s="78" t="s">
        <v>21</v>
      </c>
      <c r="I4" s="79" t="s">
        <v>8</v>
      </c>
      <c r="J4" s="81">
        <v>1.67</v>
      </c>
      <c r="K4" s="80">
        <v>0.5</v>
      </c>
    </row>
    <row r="5" spans="2:11">
      <c r="B5" s="79" t="s">
        <v>7</v>
      </c>
      <c r="C5" s="79" t="s">
        <v>12</v>
      </c>
      <c r="D5" s="79">
        <v>8.33</v>
      </c>
      <c r="E5" s="79">
        <v>8.33</v>
      </c>
      <c r="H5" s="79" t="s">
        <v>7</v>
      </c>
      <c r="I5" s="79" t="s">
        <v>12</v>
      </c>
      <c r="J5" s="79">
        <v>8.33</v>
      </c>
      <c r="K5" s="79">
        <v>8.33</v>
      </c>
    </row>
    <row r="6" spans="2:11">
      <c r="B6" s="79" t="s">
        <v>10</v>
      </c>
      <c r="C6" s="78" t="s">
        <v>43</v>
      </c>
      <c r="D6" s="33">
        <f>D4*D5</f>
        <v>13.911099999999999</v>
      </c>
      <c r="E6" s="33">
        <f>E4*E5</f>
        <v>8.33</v>
      </c>
      <c r="H6" s="79" t="s">
        <v>10</v>
      </c>
      <c r="I6" s="78" t="s">
        <v>43</v>
      </c>
      <c r="J6" s="33">
        <f>J4*J5</f>
        <v>13.911099999999999</v>
      </c>
      <c r="K6" s="33">
        <f>K4*K5</f>
        <v>4.165</v>
      </c>
    </row>
    <row r="7" spans="2:11">
      <c r="B7" s="78" t="s">
        <v>44</v>
      </c>
      <c r="C7" s="79" t="s">
        <v>9</v>
      </c>
      <c r="D7" s="79">
        <v>60</v>
      </c>
      <c r="E7" s="79">
        <v>60</v>
      </c>
      <c r="H7" s="78" t="s">
        <v>44</v>
      </c>
      <c r="I7" s="79" t="s">
        <v>9</v>
      </c>
      <c r="J7" s="79">
        <v>60</v>
      </c>
      <c r="K7" s="79">
        <v>60</v>
      </c>
    </row>
    <row r="8" spans="2:11" s="38" customFormat="1">
      <c r="B8" s="37"/>
      <c r="C8" s="4"/>
      <c r="D8" s="4"/>
      <c r="E8" s="4"/>
      <c r="H8" s="37"/>
      <c r="I8" s="4"/>
      <c r="J8" s="4"/>
      <c r="K8" s="4"/>
    </row>
    <row r="9" spans="2:11" ht="18">
      <c r="B9" s="79" t="s">
        <v>17</v>
      </c>
      <c r="C9" s="78" t="s">
        <v>45</v>
      </c>
      <c r="D9" s="79">
        <v>1</v>
      </c>
      <c r="E9" s="79">
        <v>1</v>
      </c>
      <c r="H9" s="79" t="s">
        <v>17</v>
      </c>
      <c r="I9" s="78" t="s">
        <v>45</v>
      </c>
      <c r="J9" s="79">
        <v>1</v>
      </c>
      <c r="K9" s="79">
        <v>1</v>
      </c>
    </row>
    <row r="10" spans="2:11">
      <c r="B10" s="78" t="s">
        <v>44</v>
      </c>
      <c r="C10" s="78" t="s">
        <v>42</v>
      </c>
      <c r="D10" s="79">
        <f>1/100000</f>
        <v>1.0000000000000001E-5</v>
      </c>
      <c r="E10" s="79">
        <f>1/100000</f>
        <v>1.0000000000000001E-5</v>
      </c>
      <c r="H10" s="78" t="s">
        <v>44</v>
      </c>
      <c r="I10" s="78" t="s">
        <v>42</v>
      </c>
      <c r="J10" s="79">
        <f>1/100000</f>
        <v>1.0000000000000001E-5</v>
      </c>
      <c r="K10" s="79">
        <f>1/100000</f>
        <v>1.0000000000000001E-5</v>
      </c>
    </row>
    <row r="11" spans="2:11" ht="18.75" customHeight="1">
      <c r="B11" s="78" t="s">
        <v>16</v>
      </c>
      <c r="C11" s="79" t="s">
        <v>5</v>
      </c>
      <c r="D11" s="81">
        <v>97.9</v>
      </c>
      <c r="E11" s="81">
        <v>97.9</v>
      </c>
      <c r="H11" s="78" t="s">
        <v>16</v>
      </c>
      <c r="I11" s="79" t="s">
        <v>5</v>
      </c>
      <c r="J11" s="81">
        <v>97.9</v>
      </c>
      <c r="K11" s="81">
        <v>97.9</v>
      </c>
    </row>
    <row r="12" spans="2:11" s="38" customFormat="1" ht="18.75" customHeight="1">
      <c r="B12" s="36"/>
      <c r="C12" s="11"/>
      <c r="D12" s="11"/>
      <c r="E12" s="11"/>
      <c r="H12" s="36"/>
      <c r="I12" s="11"/>
      <c r="J12" s="11"/>
      <c r="K12" s="11"/>
    </row>
    <row r="13" spans="2:11">
      <c r="B13" s="25" t="s">
        <v>36</v>
      </c>
      <c r="C13" s="25" t="s">
        <v>37</v>
      </c>
      <c r="D13" s="76">
        <v>3.99</v>
      </c>
      <c r="E13" s="26"/>
      <c r="H13" s="25" t="s">
        <v>36</v>
      </c>
      <c r="I13" s="25" t="s">
        <v>37</v>
      </c>
      <c r="J13" s="76">
        <v>3.99</v>
      </c>
      <c r="K13" s="26"/>
    </row>
    <row r="14" spans="2:11">
      <c r="B14" s="19" t="s">
        <v>78</v>
      </c>
      <c r="C14" s="80" t="s">
        <v>13</v>
      </c>
      <c r="D14" s="10">
        <f>(D13/D7)*'Com Operating Hours'!E15</f>
        <v>11.225401515151514</v>
      </c>
      <c r="H14" s="19" t="s">
        <v>78</v>
      </c>
      <c r="I14" s="80" t="s">
        <v>13</v>
      </c>
      <c r="J14" s="10">
        <f>(J13/J7)*'Com Operating Hours'!E15</f>
        <v>11.225401515151514</v>
      </c>
    </row>
    <row r="15" spans="2:11">
      <c r="B15" s="36"/>
      <c r="C15" s="11"/>
      <c r="D15" s="12"/>
      <c r="H15" s="36"/>
      <c r="I15" s="11"/>
      <c r="J15" s="12"/>
    </row>
    <row r="16" spans="2:11">
      <c r="B16" s="78" t="s">
        <v>68</v>
      </c>
      <c r="C16" s="78" t="s">
        <v>11</v>
      </c>
      <c r="D16" s="33">
        <v>0.76</v>
      </c>
      <c r="E16" s="33">
        <v>0.76</v>
      </c>
      <c r="H16" s="78" t="s">
        <v>68</v>
      </c>
      <c r="I16" s="78" t="s">
        <v>11</v>
      </c>
      <c r="J16" s="33">
        <v>0.76</v>
      </c>
      <c r="K16" s="33">
        <v>0.76</v>
      </c>
    </row>
    <row r="17" spans="2:12">
      <c r="B17" s="11"/>
      <c r="C17" s="11"/>
      <c r="D17" s="12"/>
      <c r="E17" s="26"/>
      <c r="F17" s="26"/>
      <c r="H17" s="11"/>
      <c r="I17" s="11"/>
      <c r="J17" s="12"/>
      <c r="K17" s="26"/>
      <c r="L17" s="26"/>
    </row>
    <row r="18" spans="2:12" ht="34.5" customHeight="1">
      <c r="B18" s="15" t="s">
        <v>15</v>
      </c>
      <c r="C18" s="15" t="s">
        <v>0</v>
      </c>
      <c r="D18" s="42" t="s">
        <v>46</v>
      </c>
      <c r="E18" s="42" t="s">
        <v>47</v>
      </c>
      <c r="F18" s="42" t="s">
        <v>65</v>
      </c>
      <c r="H18" s="15" t="s">
        <v>15</v>
      </c>
      <c r="I18" s="15" t="s">
        <v>0</v>
      </c>
      <c r="J18" s="42" t="s">
        <v>46</v>
      </c>
      <c r="K18" s="42" t="s">
        <v>47</v>
      </c>
      <c r="L18" s="42" t="s">
        <v>65</v>
      </c>
    </row>
    <row r="19" spans="2:12">
      <c r="B19" s="43" t="s">
        <v>96</v>
      </c>
      <c r="C19" s="13">
        <v>1</v>
      </c>
      <c r="D19" s="3">
        <v>51.38</v>
      </c>
      <c r="E19" s="40">
        <f>(D6*D7*D9*D10*(D11-D19)*D14)/D16</f>
        <v>5.7350963794504546</v>
      </c>
      <c r="F19" s="41">
        <f>(E6*E7*E9*E10*(E11-D19)*D14)/E16</f>
        <v>3.4341894487727274</v>
      </c>
      <c r="H19" s="43" t="s">
        <v>96</v>
      </c>
      <c r="I19" s="13">
        <v>1</v>
      </c>
      <c r="J19" s="3">
        <v>51.38</v>
      </c>
      <c r="K19" s="40">
        <f>(J6*J7*J9*J10*(J11-J19)*J14)/J16</f>
        <v>5.7350963794504546</v>
      </c>
      <c r="L19" s="41">
        <f>(K6*K7*K9*K10*(K11-J19)*J14)/K16</f>
        <v>1.7170947243863637</v>
      </c>
    </row>
    <row r="20" spans="2:12">
      <c r="B20" s="43" t="s">
        <v>96</v>
      </c>
      <c r="C20" s="13">
        <v>2</v>
      </c>
      <c r="D20" s="3">
        <v>57.29</v>
      </c>
      <c r="E20" s="40">
        <f>(D6*D7*D9*D10*(D11-D20)*D14)/D16</f>
        <v>5.0064975057928418</v>
      </c>
      <c r="F20" s="41">
        <f>(E6*E7*E9*E10*(E11-D20)*D14)/E16</f>
        <v>2.9979026980795465</v>
      </c>
      <c r="H20" s="43" t="s">
        <v>96</v>
      </c>
      <c r="I20" s="13">
        <v>2</v>
      </c>
      <c r="J20" s="3">
        <v>57.29</v>
      </c>
      <c r="K20" s="40">
        <f>(J6*J7*J9*J10*(J11-J20)*J14)/J16</f>
        <v>5.0064975057928418</v>
      </c>
      <c r="L20" s="41">
        <f>(K6*K7*K9*K10*(K11-J20)*J14)/K16</f>
        <v>1.4989513490397732</v>
      </c>
    </row>
    <row r="21" spans="2:12">
      <c r="B21" s="43" t="s">
        <v>96</v>
      </c>
      <c r="C21" s="13">
        <v>3</v>
      </c>
      <c r="D21" s="39">
        <v>57.05</v>
      </c>
      <c r="E21" s="40">
        <f>(D6*D7*D9*D10*(D11-D21)*D14)/D16</f>
        <v>5.0360852773119333</v>
      </c>
      <c r="F21" s="41">
        <f>(E6*E7*E9*E10*(E11-D21)*D14)/E16</f>
        <v>3.0156199265340917</v>
      </c>
      <c r="H21" s="43" t="s">
        <v>96</v>
      </c>
      <c r="I21" s="13">
        <v>3</v>
      </c>
      <c r="J21" s="39">
        <v>57.05</v>
      </c>
      <c r="K21" s="40">
        <f>(J6*J7*J9*J10*(J11-J21)*J14)/J16</f>
        <v>5.0360852773119333</v>
      </c>
      <c r="L21" s="41">
        <f>(K6*K7*K9*K10*(K11-J21)*J14)/K16</f>
        <v>1.5078099632670459</v>
      </c>
    </row>
    <row r="22" spans="2:12">
      <c r="B22" s="43" t="s">
        <v>96</v>
      </c>
      <c r="C22" s="13">
        <v>4</v>
      </c>
      <c r="D22" s="39">
        <v>59.51</v>
      </c>
      <c r="E22" s="40">
        <f>(D6*D7*D9*D10*(D11-D22)*D14)/D16</f>
        <v>4.7328106192412509</v>
      </c>
      <c r="F22" s="41">
        <f>(E6*E7*E9*E10*(E11-D22)*D14)/E16</f>
        <v>2.834018334875001</v>
      </c>
      <c r="H22" s="43" t="s">
        <v>96</v>
      </c>
      <c r="I22" s="13">
        <v>4</v>
      </c>
      <c r="J22" s="39">
        <v>59.51</v>
      </c>
      <c r="K22" s="40">
        <f>(J6*J7*J9*J10*(J11-J22)*J14)/J16</f>
        <v>4.7328106192412509</v>
      </c>
      <c r="L22" s="41">
        <f>(K6*K7*K9*K10*(K11-J22)*J14)/K16</f>
        <v>1.4170091674375005</v>
      </c>
    </row>
    <row r="23" spans="2:12">
      <c r="B23" s="43" t="s">
        <v>96</v>
      </c>
      <c r="C23" s="13">
        <v>5</v>
      </c>
      <c r="D23" s="39">
        <v>55.83</v>
      </c>
      <c r="E23" s="40">
        <f>(D6*D7*D9*D10*(D11-D23)*D14)/D16</f>
        <v>5.186489782533978</v>
      </c>
      <c r="F23" s="41">
        <f>(E6*E7*E9*E10*(E11-D23)*D14)/E16</f>
        <v>3.1056825045113641</v>
      </c>
      <c r="H23" s="43" t="s">
        <v>96</v>
      </c>
      <c r="I23" s="13">
        <v>5</v>
      </c>
      <c r="J23" s="39">
        <v>55.83</v>
      </c>
      <c r="K23" s="40">
        <f>(J6*J7*J9*J10*(J11-J23)*J14)/J16</f>
        <v>5.186489782533978</v>
      </c>
      <c r="L23" s="41">
        <f>(K6*K7*K9*K10*(K11-J23)*J14)/K16</f>
        <v>1.552841252255682</v>
      </c>
    </row>
    <row r="24" spans="2:12">
      <c r="B24" s="43" t="s">
        <v>96</v>
      </c>
      <c r="C24" s="13">
        <v>6</v>
      </c>
      <c r="D24" s="39">
        <v>61.75</v>
      </c>
      <c r="E24" s="40">
        <f>(D6*D7*D9*D10*(D11-D24)*D14)/D16</f>
        <v>4.4566580850630677</v>
      </c>
      <c r="F24" s="41">
        <f>(E6*E7*E9*E10*(E11-D24)*D14)/E16</f>
        <v>2.6686575359659095</v>
      </c>
      <c r="H24" s="43" t="s">
        <v>96</v>
      </c>
      <c r="I24" s="13">
        <v>6</v>
      </c>
      <c r="J24" s="39">
        <v>61.75</v>
      </c>
      <c r="K24" s="40">
        <f>(J6*J7*J9*J10*(J11-J24)*J14)/J16</f>
        <v>4.4566580850630677</v>
      </c>
      <c r="L24" s="41">
        <f>(K6*K7*K9*K10*(K11-J24)*J14)/K16</f>
        <v>1.3343287679829547</v>
      </c>
    </row>
    <row r="25" spans="2:12">
      <c r="B25" s="43" t="s">
        <v>96</v>
      </c>
      <c r="C25" s="13">
        <v>7</v>
      </c>
      <c r="D25" s="39">
        <v>62.55</v>
      </c>
      <c r="E25" s="40">
        <f>(D6*D7*D9*D10*(D11-D25)*D14)/D16</f>
        <v>4.3580321799994328</v>
      </c>
      <c r="F25" s="41">
        <f>(E6*E7*E9*E10*(E11-D25)*D14)/E16</f>
        <v>2.6096001077840913</v>
      </c>
      <c r="H25" s="43" t="s">
        <v>96</v>
      </c>
      <c r="I25" s="13">
        <v>7</v>
      </c>
      <c r="J25" s="39">
        <v>62.55</v>
      </c>
      <c r="K25" s="40">
        <f>(J6*J7*J9*J10*(J11-J25)*J14)/J16</f>
        <v>4.3580321799994328</v>
      </c>
      <c r="L25" s="41">
        <f>(K6*K7*K9*K10*(K11-J25)*J14)/K16</f>
        <v>1.3048000538920457</v>
      </c>
    </row>
    <row r="26" spans="2:12">
      <c r="B26" s="43" t="s">
        <v>96</v>
      </c>
      <c r="C26" s="13">
        <v>8</v>
      </c>
      <c r="D26" s="39">
        <v>63.74</v>
      </c>
      <c r="E26" s="40">
        <f>(D6*D7*D9*D10*(D11-D26)*D14)/D16</f>
        <v>4.2113261462172735</v>
      </c>
      <c r="F26" s="41">
        <f>(E6*E7*E9*E10*(E11-D26)*D14)/E16</f>
        <v>2.5217521833636369</v>
      </c>
      <c r="H26" s="43" t="s">
        <v>96</v>
      </c>
      <c r="I26" s="13">
        <v>8</v>
      </c>
      <c r="J26" s="39">
        <v>63.74</v>
      </c>
      <c r="K26" s="40">
        <f>(J6*J7*J9*J10*(J11-J26)*J14)/J16</f>
        <v>4.2113261462172735</v>
      </c>
      <c r="L26" s="41">
        <f>(K6*K7*K9*K10*(K11-J26)*J14)/K16</f>
        <v>1.2608760916818185</v>
      </c>
    </row>
    <row r="27" spans="2:12">
      <c r="B27" s="43" t="s">
        <v>96</v>
      </c>
      <c r="C27" s="13">
        <v>9</v>
      </c>
      <c r="D27" s="39">
        <v>63.82</v>
      </c>
      <c r="E27" s="40">
        <f>(D6*D7*D9*D10*(D11-D27)*D14)/D16</f>
        <v>4.2014635557109097</v>
      </c>
      <c r="F27" s="41">
        <f>(E6*E7*E9*E10*(E11-D27)*D14)/E16</f>
        <v>2.515846440545455</v>
      </c>
      <c r="H27" s="43" t="s">
        <v>96</v>
      </c>
      <c r="I27" s="13">
        <v>9</v>
      </c>
      <c r="J27" s="39">
        <v>63.82</v>
      </c>
      <c r="K27" s="40">
        <f>(J6*J7*J9*J10*(J11-J27)*J14)/J16</f>
        <v>4.2014635557109097</v>
      </c>
      <c r="L27" s="41">
        <f>(K6*K7*K9*K10*(K11-J27)*J14)/K16</f>
        <v>1.2579232202727275</v>
      </c>
    </row>
    <row r="28" spans="2:12">
      <c r="B28" s="43" t="s">
        <v>96</v>
      </c>
      <c r="C28" s="13">
        <v>10</v>
      </c>
      <c r="D28" s="39">
        <v>64.150000000000006</v>
      </c>
      <c r="E28" s="40">
        <f>(D6*D7*D9*D10*(D11-D28)*D14)/D16</f>
        <v>4.1607803698721595</v>
      </c>
      <c r="F28" s="41">
        <f>(E6*E7*E9*E10*(E11-D28)*D14)/E16</f>
        <v>2.4914852514204546</v>
      </c>
      <c r="H28" s="43" t="s">
        <v>96</v>
      </c>
      <c r="I28" s="13">
        <v>10</v>
      </c>
      <c r="J28" s="39">
        <v>64.150000000000006</v>
      </c>
      <c r="K28" s="40">
        <f>(J6*J7*J9*J10*(J11-J28)*J14)/J16</f>
        <v>4.1607803698721595</v>
      </c>
      <c r="L28" s="41">
        <f>(K6*K7*K9*K10*(K11-J28)*J14)/K16</f>
        <v>1.2457426257102273</v>
      </c>
    </row>
    <row r="29" spans="2:12">
      <c r="B29" s="43" t="s">
        <v>96</v>
      </c>
      <c r="C29" s="13">
        <v>11</v>
      </c>
      <c r="D29" s="39">
        <v>63.19</v>
      </c>
      <c r="E29" s="40">
        <f>(D6*D7*D9*D10*(D11-D29)*D14)/D16</f>
        <v>4.2791314559485238</v>
      </c>
      <c r="F29" s="41">
        <f>(E6*E7*E9*E10*(E11-D29)*D14)/E16</f>
        <v>2.562354165238637</v>
      </c>
      <c r="H29" s="43" t="s">
        <v>96</v>
      </c>
      <c r="I29" s="13">
        <v>11</v>
      </c>
      <c r="J29" s="39">
        <v>63.19</v>
      </c>
      <c r="K29" s="40">
        <f>(J6*J7*J9*J10*(J11-J29)*J14)/J16</f>
        <v>4.2791314559485238</v>
      </c>
      <c r="L29" s="41">
        <f>(K6*K7*K9*K10*(K11-J29)*J14)/K16</f>
        <v>1.2811770826193185</v>
      </c>
    </row>
    <row r="30" spans="2:12">
      <c r="B30" s="43" t="s">
        <v>96</v>
      </c>
      <c r="C30" s="13">
        <v>12</v>
      </c>
      <c r="D30" s="39">
        <v>60.88</v>
      </c>
      <c r="E30" s="40">
        <f>(D6*D7*D9*D10*(D11-D30)*D14)/D16</f>
        <v>4.5639137568197734</v>
      </c>
      <c r="F30" s="41">
        <f>(E6*E7*E9*E10*(E11-D30)*D14)/E16</f>
        <v>2.7328824891136367</v>
      </c>
      <c r="H30" s="43" t="s">
        <v>96</v>
      </c>
      <c r="I30" s="13">
        <v>12</v>
      </c>
      <c r="J30" s="39">
        <v>60.88</v>
      </c>
      <c r="K30" s="40">
        <f>(J6*J7*J9*J10*(J11-J30)*J14)/J16</f>
        <v>4.5639137568197734</v>
      </c>
      <c r="L30" s="41">
        <f>(K6*K7*K9*K10*(K11-J30)*J14)/K16</f>
        <v>1.3664412445568184</v>
      </c>
    </row>
    <row r="31" spans="2:12">
      <c r="B31" s="43" t="s">
        <v>96</v>
      </c>
      <c r="C31" s="13">
        <v>13</v>
      </c>
      <c r="D31" s="39">
        <v>64.099999999999994</v>
      </c>
      <c r="E31" s="40">
        <f>(D6*D7*D9*D10*(D11-D31)*D14)/D16</f>
        <v>4.1669444889386371</v>
      </c>
      <c r="F31" s="41">
        <f>(E6*E7*E9*E10*(E11-D31)*D14)/E16</f>
        <v>2.4951763406818195</v>
      </c>
      <c r="H31" s="43" t="s">
        <v>96</v>
      </c>
      <c r="I31" s="13">
        <v>13</v>
      </c>
      <c r="J31" s="39">
        <v>64.099999999999994</v>
      </c>
      <c r="K31" s="40">
        <f>(J6*J7*J9*J10*(J11-J31)*J14)/J16</f>
        <v>4.1669444889386371</v>
      </c>
      <c r="L31" s="41">
        <f>(K6*K7*K9*K10*(K11-J31)*J14)/K16</f>
        <v>1.2475881703409097</v>
      </c>
    </row>
    <row r="32" spans="2:12">
      <c r="B32" s="43" t="s">
        <v>96</v>
      </c>
      <c r="C32" s="13">
        <v>14</v>
      </c>
      <c r="D32" s="39">
        <v>62.67</v>
      </c>
      <c r="E32" s="40">
        <f>(D6*D7*D9*D10*(D11-D32)*D14)/D16</f>
        <v>4.3432382942398862</v>
      </c>
      <c r="F32" s="41">
        <f>(E6*E7*E9*E10*(E11-D32)*D14)/E16</f>
        <v>2.6007414935568183</v>
      </c>
      <c r="H32" s="43" t="s">
        <v>96</v>
      </c>
      <c r="I32" s="13">
        <v>14</v>
      </c>
      <c r="J32" s="39">
        <v>62.67</v>
      </c>
      <c r="K32" s="40">
        <f>(J6*J7*J9*J10*(J11-J32)*J14)/J16</f>
        <v>4.3432382942398862</v>
      </c>
      <c r="L32" s="41">
        <f>(K6*K7*K9*K10*(K11-J32)*J14)/K16</f>
        <v>1.3003707467784091</v>
      </c>
    </row>
    <row r="33" spans="2:12">
      <c r="B33" s="43" t="s">
        <v>96</v>
      </c>
      <c r="C33" s="13">
        <v>15</v>
      </c>
      <c r="D33" s="39">
        <v>75.47</v>
      </c>
      <c r="E33" s="40">
        <f>(D6*D7*D9*D10*(D11-D33)*D14)/D16</f>
        <v>2.7652238132217049</v>
      </c>
      <c r="F33" s="41">
        <f>(E6*E7*E9*E10*(E11-D33)*D14)/E16</f>
        <v>1.6558226426477278</v>
      </c>
      <c r="H33" s="43" t="s">
        <v>96</v>
      </c>
      <c r="I33" s="13">
        <v>15</v>
      </c>
      <c r="J33" s="39">
        <v>75.47</v>
      </c>
      <c r="K33" s="40">
        <f>(J6*J7*J9*J10*(J11-J33)*J14)/J16</f>
        <v>2.7652238132217049</v>
      </c>
      <c r="L33" s="41">
        <f>(K6*K7*K9*K10*(K11-J33)*J14)/K16</f>
        <v>0.82791132132386391</v>
      </c>
    </row>
    <row r="34" spans="2:12">
      <c r="B34" s="43" t="s">
        <v>96</v>
      </c>
      <c r="C34" s="13">
        <v>16</v>
      </c>
      <c r="D34" s="39">
        <v>51.75</v>
      </c>
      <c r="E34" s="40">
        <f>(D6*D7*D9*D10*(D11-D34)*D14)/D16</f>
        <v>5.6894818983585234</v>
      </c>
      <c r="F34" s="41">
        <f>(E6*E7*E9*E10*(E11-D34)*D14)/E16</f>
        <v>3.4068753882386371</v>
      </c>
      <c r="H34" s="43" t="s">
        <v>96</v>
      </c>
      <c r="I34" s="13">
        <v>16</v>
      </c>
      <c r="J34" s="39">
        <v>51.75</v>
      </c>
      <c r="K34" s="40">
        <f>(J6*J7*J9*J10*(J11-J34)*J14)/J16</f>
        <v>5.6894818983585234</v>
      </c>
      <c r="L34" s="41">
        <f>(K6*K7*K9*K10*(K11-J34)*J14)/K16</f>
        <v>1.7034376941193186</v>
      </c>
    </row>
    <row r="36" spans="2:12">
      <c r="B36" s="1"/>
      <c r="C36" s="16" t="s">
        <v>0</v>
      </c>
      <c r="D36" s="16" t="s">
        <v>18</v>
      </c>
      <c r="H36" s="1"/>
      <c r="I36" s="16" t="s">
        <v>0</v>
      </c>
      <c r="J36" s="16" t="s">
        <v>18</v>
      </c>
    </row>
    <row r="37" spans="2:12" ht="15.75">
      <c r="B37" s="44" t="s">
        <v>97</v>
      </c>
      <c r="C37" s="17">
        <v>1</v>
      </c>
      <c r="D37" s="74">
        <f>E19-F19</f>
        <v>2.3009069306777272</v>
      </c>
      <c r="F37" s="26"/>
      <c r="H37" s="44" t="s">
        <v>97</v>
      </c>
      <c r="I37" s="17">
        <v>1</v>
      </c>
      <c r="J37" s="75">
        <f>K19-L19</f>
        <v>4.0180016550640909</v>
      </c>
      <c r="L37" s="26"/>
    </row>
    <row r="38" spans="2:12">
      <c r="B38" s="44" t="s">
        <v>97</v>
      </c>
      <c r="C38" s="79">
        <v>2</v>
      </c>
      <c r="D38" s="74">
        <f>E20-F20</f>
        <v>2.0085948077132953</v>
      </c>
      <c r="H38" s="44" t="s">
        <v>97</v>
      </c>
      <c r="I38" s="79">
        <v>2</v>
      </c>
      <c r="J38" s="75">
        <f>K20-L20</f>
        <v>3.5075461567530688</v>
      </c>
    </row>
    <row r="39" spans="2:12">
      <c r="B39" s="44" t="s">
        <v>97</v>
      </c>
      <c r="C39" s="79">
        <v>3</v>
      </c>
      <c r="D39" s="74">
        <f t="shared" ref="D39:D52" si="0">E21-F21</f>
        <v>2.0204653507778416</v>
      </c>
      <c r="H39" s="44" t="s">
        <v>97</v>
      </c>
      <c r="I39" s="79">
        <v>3</v>
      </c>
      <c r="J39" s="75">
        <f t="shared" ref="J39:J52" si="1">K21-L21</f>
        <v>3.5282753140448877</v>
      </c>
    </row>
    <row r="40" spans="2:12">
      <c r="B40" s="44" t="s">
        <v>97</v>
      </c>
      <c r="C40" s="79">
        <v>4</v>
      </c>
      <c r="D40" s="74">
        <f t="shared" si="0"/>
        <v>1.8987922843662499</v>
      </c>
      <c r="H40" s="44" t="s">
        <v>97</v>
      </c>
      <c r="I40" s="79">
        <v>4</v>
      </c>
      <c r="J40" s="75">
        <f t="shared" si="1"/>
        <v>3.3158014518037504</v>
      </c>
    </row>
    <row r="41" spans="2:12">
      <c r="B41" s="44" t="s">
        <v>97</v>
      </c>
      <c r="C41" s="79">
        <v>5</v>
      </c>
      <c r="D41" s="74">
        <f t="shared" si="0"/>
        <v>2.0808072780226139</v>
      </c>
      <c r="H41" s="44" t="s">
        <v>97</v>
      </c>
      <c r="I41" s="79">
        <v>5</v>
      </c>
      <c r="J41" s="75">
        <f t="shared" si="1"/>
        <v>3.6336485302782959</v>
      </c>
    </row>
    <row r="42" spans="2:12">
      <c r="B42" s="44" t="s">
        <v>97</v>
      </c>
      <c r="C42" s="79">
        <v>6</v>
      </c>
      <c r="D42" s="74">
        <f t="shared" si="0"/>
        <v>1.7880005490971582</v>
      </c>
      <c r="H42" s="44" t="s">
        <v>97</v>
      </c>
      <c r="I42" s="79">
        <v>6</v>
      </c>
      <c r="J42" s="75">
        <f t="shared" si="1"/>
        <v>3.122329317080113</v>
      </c>
    </row>
    <row r="43" spans="2:12">
      <c r="B43" s="44" t="s">
        <v>97</v>
      </c>
      <c r="C43" s="79">
        <v>7</v>
      </c>
      <c r="D43" s="74">
        <f t="shared" si="0"/>
        <v>1.7484320722153415</v>
      </c>
      <c r="H43" s="44" t="s">
        <v>97</v>
      </c>
      <c r="I43" s="79">
        <v>7</v>
      </c>
      <c r="J43" s="75">
        <f t="shared" si="1"/>
        <v>3.0532321261073871</v>
      </c>
    </row>
    <row r="44" spans="2:12">
      <c r="B44" s="44" t="s">
        <v>97</v>
      </c>
      <c r="C44" s="79">
        <v>8</v>
      </c>
      <c r="D44" s="74">
        <f t="shared" si="0"/>
        <v>1.6895739628536366</v>
      </c>
      <c r="H44" s="44" t="s">
        <v>97</v>
      </c>
      <c r="I44" s="79">
        <v>8</v>
      </c>
      <c r="J44" s="75">
        <f t="shared" si="1"/>
        <v>2.9504500545354553</v>
      </c>
    </row>
    <row r="45" spans="2:12">
      <c r="B45" s="44" t="s">
        <v>97</v>
      </c>
      <c r="C45" s="79">
        <v>9</v>
      </c>
      <c r="D45" s="74">
        <f t="shared" si="0"/>
        <v>1.6856171151654546</v>
      </c>
      <c r="H45" s="44" t="s">
        <v>97</v>
      </c>
      <c r="I45" s="79">
        <v>9</v>
      </c>
      <c r="J45" s="75">
        <f t="shared" si="1"/>
        <v>2.9435403354381822</v>
      </c>
    </row>
    <row r="46" spans="2:12">
      <c r="B46" s="44" t="s">
        <v>97</v>
      </c>
      <c r="C46" s="79">
        <v>10</v>
      </c>
      <c r="D46" s="74">
        <f t="shared" si="0"/>
        <v>1.6692951184517049</v>
      </c>
      <c r="H46" s="44" t="s">
        <v>97</v>
      </c>
      <c r="I46" s="79">
        <v>10</v>
      </c>
      <c r="J46" s="75">
        <f t="shared" si="1"/>
        <v>2.915037744161932</v>
      </c>
    </row>
    <row r="47" spans="2:12">
      <c r="B47" s="44" t="s">
        <v>97</v>
      </c>
      <c r="C47" s="79">
        <v>11</v>
      </c>
      <c r="D47" s="74">
        <f t="shared" si="0"/>
        <v>1.7167772907098868</v>
      </c>
      <c r="H47" s="44" t="s">
        <v>97</v>
      </c>
      <c r="I47" s="79">
        <v>11</v>
      </c>
      <c r="J47" s="75">
        <f t="shared" si="1"/>
        <v>2.9979543733292053</v>
      </c>
    </row>
    <row r="48" spans="2:12">
      <c r="B48" s="44" t="s">
        <v>97</v>
      </c>
      <c r="C48" s="79">
        <v>12</v>
      </c>
      <c r="D48" s="74">
        <f t="shared" si="0"/>
        <v>1.8310312677061367</v>
      </c>
      <c r="H48" s="44" t="s">
        <v>97</v>
      </c>
      <c r="I48" s="79">
        <v>12</v>
      </c>
      <c r="J48" s="75">
        <f t="shared" si="1"/>
        <v>3.197472512262955</v>
      </c>
    </row>
    <row r="49" spans="2:10">
      <c r="B49" s="44" t="s">
        <v>97</v>
      </c>
      <c r="C49" s="79">
        <v>13</v>
      </c>
      <c r="D49" s="74">
        <f t="shared" si="0"/>
        <v>1.6717681482568176</v>
      </c>
      <c r="H49" s="44" t="s">
        <v>97</v>
      </c>
      <c r="I49" s="79">
        <v>13</v>
      </c>
      <c r="J49" s="75">
        <f t="shared" si="1"/>
        <v>2.9193563185977274</v>
      </c>
    </row>
    <row r="50" spans="2:10">
      <c r="B50" s="44" t="s">
        <v>97</v>
      </c>
      <c r="C50" s="79">
        <v>14</v>
      </c>
      <c r="D50" s="74">
        <f t="shared" si="0"/>
        <v>1.7424968006830679</v>
      </c>
      <c r="H50" s="44" t="s">
        <v>97</v>
      </c>
      <c r="I50" s="79">
        <v>14</v>
      </c>
      <c r="J50" s="75">
        <f t="shared" si="1"/>
        <v>3.0428675474614773</v>
      </c>
    </row>
    <row r="51" spans="2:10">
      <c r="B51" s="44" t="s">
        <v>97</v>
      </c>
      <c r="C51" s="79">
        <v>15</v>
      </c>
      <c r="D51" s="74">
        <f t="shared" si="0"/>
        <v>1.109401170573977</v>
      </c>
      <c r="H51" s="44" t="s">
        <v>97</v>
      </c>
      <c r="I51" s="79">
        <v>15</v>
      </c>
      <c r="J51" s="75">
        <f t="shared" si="1"/>
        <v>1.937312491897841</v>
      </c>
    </row>
    <row r="52" spans="2:10">
      <c r="B52" s="44" t="s">
        <v>97</v>
      </c>
      <c r="C52" s="79">
        <v>16</v>
      </c>
      <c r="D52" s="74">
        <f t="shared" si="0"/>
        <v>2.2826065101198862</v>
      </c>
      <c r="H52" s="44" t="s">
        <v>97</v>
      </c>
      <c r="I52" s="79">
        <v>16</v>
      </c>
      <c r="J52" s="75">
        <f t="shared" si="1"/>
        <v>3.9860442042392048</v>
      </c>
    </row>
  </sheetData>
  <mergeCells count="2">
    <mergeCell ref="D2:E2"/>
    <mergeCell ref="J2:K2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3"/>
  <sheetViews>
    <sheetView workbookViewId="0">
      <selection activeCell="H29" sqref="H29"/>
    </sheetView>
  </sheetViews>
  <sheetFormatPr defaultRowHeight="15"/>
  <cols>
    <col min="2" max="3" width="33.28515625" customWidth="1"/>
    <col min="4" max="4" width="23.5703125" customWidth="1"/>
    <col min="5" max="5" width="17.140625" customWidth="1"/>
    <col min="6" max="6" width="17.7109375" customWidth="1"/>
    <col min="7" max="8" width="9.5703125" bestFit="1" customWidth="1"/>
  </cols>
  <sheetData>
    <row r="2" spans="2:8" ht="18.75">
      <c r="B2" s="115" t="s">
        <v>53</v>
      </c>
      <c r="C2" s="115"/>
      <c r="D2" s="115"/>
      <c r="E2" s="115"/>
      <c r="F2" s="115"/>
      <c r="G2" s="115"/>
      <c r="H2" s="115"/>
    </row>
    <row r="4" spans="2:8">
      <c r="C4" s="50" t="s">
        <v>54</v>
      </c>
      <c r="D4" s="50" t="s">
        <v>3</v>
      </c>
      <c r="E4" s="50" t="s">
        <v>4</v>
      </c>
    </row>
    <row r="5" spans="2:8">
      <c r="B5" s="116" t="s">
        <v>21</v>
      </c>
      <c r="C5" s="117" t="s">
        <v>8</v>
      </c>
      <c r="D5" s="118">
        <v>1.67</v>
      </c>
      <c r="E5" s="9">
        <v>1</v>
      </c>
    </row>
    <row r="6" spans="2:8">
      <c r="B6" s="116"/>
      <c r="C6" s="117"/>
      <c r="D6" s="118"/>
      <c r="E6" s="9">
        <v>0.5</v>
      </c>
    </row>
    <row r="8" spans="2:8">
      <c r="D8" s="50" t="s">
        <v>127</v>
      </c>
      <c r="E8" s="50" t="s">
        <v>128</v>
      </c>
    </row>
    <row r="9" spans="2:8">
      <c r="B9" s="25" t="s">
        <v>36</v>
      </c>
      <c r="C9" s="25" t="s">
        <v>37</v>
      </c>
      <c r="D9" s="76">
        <v>12.4</v>
      </c>
      <c r="E9" s="45">
        <v>3.99</v>
      </c>
    </row>
    <row r="10" spans="2:8">
      <c r="B10" s="19" t="s">
        <v>78</v>
      </c>
      <c r="C10" s="9" t="s">
        <v>13</v>
      </c>
      <c r="D10" s="10">
        <f>(D9/D12)*'Com Operating Hours'!E15</f>
        <v>34.885959595959591</v>
      </c>
      <c r="E10" s="10">
        <f>(E9/D12)*'Com Operating Hours'!E15</f>
        <v>11.225401515151514</v>
      </c>
    </row>
    <row r="11" spans="2:8">
      <c r="B11" s="36"/>
      <c r="C11" s="11"/>
      <c r="D11" s="12"/>
    </row>
    <row r="12" spans="2:8">
      <c r="B12" s="13" t="s">
        <v>55</v>
      </c>
      <c r="C12" s="13" t="s">
        <v>9</v>
      </c>
      <c r="D12" s="45">
        <v>60</v>
      </c>
    </row>
    <row r="15" spans="2:8" ht="14.45" customHeight="1">
      <c r="B15" s="120" t="s">
        <v>56</v>
      </c>
      <c r="C15" s="51" t="s">
        <v>54</v>
      </c>
      <c r="D15" s="47" t="s">
        <v>57</v>
      </c>
      <c r="E15" s="119" t="s">
        <v>61</v>
      </c>
      <c r="F15" s="119"/>
    </row>
    <row r="16" spans="2:8" ht="14.45" customHeight="1">
      <c r="B16" s="120"/>
      <c r="C16" s="53" t="s">
        <v>58</v>
      </c>
      <c r="D16" s="107" t="s">
        <v>98</v>
      </c>
      <c r="E16" s="107" t="s">
        <v>33</v>
      </c>
      <c r="F16" s="107" t="s">
        <v>34</v>
      </c>
      <c r="G16" s="57"/>
      <c r="H16" s="52"/>
    </row>
    <row r="17" spans="2:6" ht="15.6" customHeight="1">
      <c r="B17" s="120"/>
      <c r="C17" s="53" t="s">
        <v>129</v>
      </c>
      <c r="D17" s="49">
        <f>D5*D12*D10</f>
        <v>3495.5731515151506</v>
      </c>
      <c r="E17" s="49">
        <f>E5*D12*D10</f>
        <v>2093.1575757575756</v>
      </c>
      <c r="F17" s="49">
        <f>E6*D12*D10</f>
        <v>1046.5787878787878</v>
      </c>
    </row>
    <row r="18" spans="2:6">
      <c r="B18" s="120"/>
      <c r="C18" s="107" t="s">
        <v>130</v>
      </c>
      <c r="D18" s="108">
        <f>D5*D12*E10</f>
        <v>1124.7852318181815</v>
      </c>
      <c r="E18" s="108">
        <f>E5*D12*E10</f>
        <v>673.52409090909089</v>
      </c>
      <c r="F18" s="108">
        <f>E6*D12*E10</f>
        <v>336.76204545454544</v>
      </c>
    </row>
    <row r="21" spans="2:6" ht="15.6" customHeight="1">
      <c r="B21" s="114" t="s">
        <v>59</v>
      </c>
      <c r="C21" s="54" t="s">
        <v>20</v>
      </c>
      <c r="D21" s="55" t="s">
        <v>60</v>
      </c>
      <c r="E21" s="55" t="s">
        <v>34</v>
      </c>
    </row>
    <row r="22" spans="2:6" ht="14.45" customHeight="1">
      <c r="B22" s="114"/>
      <c r="C22" s="53" t="s">
        <v>129</v>
      </c>
      <c r="D22" s="56">
        <f>D17-E17</f>
        <v>1402.415575757575</v>
      </c>
      <c r="E22" s="56">
        <f>D17-F17</f>
        <v>2448.9943636363628</v>
      </c>
    </row>
    <row r="23" spans="2:6">
      <c r="B23" s="114"/>
      <c r="C23" s="107" t="s">
        <v>130</v>
      </c>
      <c r="D23" s="56">
        <f>D18-E18</f>
        <v>451.26114090909061</v>
      </c>
      <c r="E23" s="56">
        <f>D18-F18</f>
        <v>788.02318636363611</v>
      </c>
    </row>
  </sheetData>
  <mergeCells count="7">
    <mergeCell ref="B21:B23"/>
    <mergeCell ref="B2:H2"/>
    <mergeCell ref="B5:B6"/>
    <mergeCell ref="C5:C6"/>
    <mergeCell ref="D5:D6"/>
    <mergeCell ref="E15:F15"/>
    <mergeCell ref="B15:B18"/>
  </mergeCells>
  <conditionalFormatting sqref="C17:C18">
    <cfRule type="duplicateValues" dxfId="1" priority="2"/>
  </conditionalFormatting>
  <conditionalFormatting sqref="C22:C23">
    <cfRule type="duplicateValues" dxfId="0" priority="1"/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2:D38"/>
  <sheetViews>
    <sheetView topLeftCell="A22" workbookViewId="0">
      <selection activeCell="D42" sqref="D42"/>
    </sheetView>
  </sheetViews>
  <sheetFormatPr defaultRowHeight="15"/>
  <cols>
    <col min="2" max="2" width="84.85546875" customWidth="1"/>
    <col min="3" max="3" width="67" customWidth="1"/>
    <col min="4" max="4" width="25.5703125" customWidth="1"/>
  </cols>
  <sheetData>
    <row r="2" spans="2:3" ht="18.75">
      <c r="B2" s="20" t="s">
        <v>14</v>
      </c>
    </row>
    <row r="3" spans="2:3">
      <c r="B3" t="s">
        <v>39</v>
      </c>
    </row>
    <row r="4" spans="2:3">
      <c r="B4" t="s">
        <v>40</v>
      </c>
    </row>
    <row r="5" spans="2:3">
      <c r="B5" t="s">
        <v>41</v>
      </c>
    </row>
    <row r="6" spans="2:3" ht="18">
      <c r="B6" t="s">
        <v>38</v>
      </c>
    </row>
    <row r="7" spans="2:3">
      <c r="B7" t="s">
        <v>102</v>
      </c>
    </row>
    <row r="8" spans="2:3">
      <c r="B8" s="26" t="s">
        <v>103</v>
      </c>
    </row>
    <row r="9" spans="2:3">
      <c r="B9" s="26" t="s">
        <v>104</v>
      </c>
      <c r="C9" s="121" t="s">
        <v>124</v>
      </c>
    </row>
    <row r="10" spans="2:3">
      <c r="B10" s="26" t="s">
        <v>120</v>
      </c>
      <c r="C10" s="121"/>
    </row>
    <row r="11" spans="2:3">
      <c r="B11" s="26" t="s">
        <v>121</v>
      </c>
      <c r="C11" s="121"/>
    </row>
    <row r="12" spans="2:3">
      <c r="B12" s="26" t="s">
        <v>122</v>
      </c>
      <c r="C12" s="121"/>
    </row>
    <row r="13" spans="2:3">
      <c r="B13" s="26" t="s">
        <v>123</v>
      </c>
      <c r="C13" s="121"/>
    </row>
    <row r="15" spans="2:3" ht="18.75">
      <c r="B15" s="20" t="s">
        <v>30</v>
      </c>
    </row>
    <row r="16" spans="2:3" ht="18">
      <c r="B16" t="s">
        <v>19</v>
      </c>
      <c r="C16" t="s">
        <v>32</v>
      </c>
    </row>
    <row r="17" spans="2:4">
      <c r="B17" t="s">
        <v>49</v>
      </c>
      <c r="C17" t="s">
        <v>31</v>
      </c>
    </row>
    <row r="18" spans="2:4">
      <c r="B18" t="s">
        <v>48</v>
      </c>
      <c r="C18" t="s">
        <v>27</v>
      </c>
    </row>
    <row r="21" spans="2:4" ht="18.75">
      <c r="B21" s="20" t="s">
        <v>28</v>
      </c>
    </row>
    <row r="22" spans="2:4" ht="15.75">
      <c r="C22" s="22" t="s">
        <v>23</v>
      </c>
      <c r="D22" s="22" t="s">
        <v>24</v>
      </c>
    </row>
    <row r="23" spans="2:4" ht="30">
      <c r="B23" s="14" t="s">
        <v>16</v>
      </c>
      <c r="C23" s="21" t="s">
        <v>70</v>
      </c>
      <c r="D23" s="18" t="s">
        <v>5</v>
      </c>
    </row>
    <row r="24" spans="2:4" ht="18">
      <c r="B24" s="14" t="s">
        <v>25</v>
      </c>
      <c r="C24" s="14" t="s">
        <v>71</v>
      </c>
      <c r="D24" s="2" t="s">
        <v>5</v>
      </c>
    </row>
    <row r="25" spans="2:4" ht="18">
      <c r="B25" s="14" t="s">
        <v>17</v>
      </c>
      <c r="C25" s="14" t="s">
        <v>72</v>
      </c>
      <c r="D25" s="14" t="s">
        <v>6</v>
      </c>
    </row>
    <row r="26" spans="2:4">
      <c r="B26" s="14" t="s">
        <v>7</v>
      </c>
      <c r="C26" s="14" t="s">
        <v>26</v>
      </c>
      <c r="D26" s="2" t="s">
        <v>12</v>
      </c>
    </row>
    <row r="27" spans="2:4">
      <c r="B27" s="14" t="s">
        <v>21</v>
      </c>
      <c r="C27" s="14" t="s">
        <v>73</v>
      </c>
      <c r="D27" s="2" t="s">
        <v>8</v>
      </c>
    </row>
    <row r="28" spans="2:4">
      <c r="B28" s="14" t="s">
        <v>10</v>
      </c>
      <c r="C28" s="14" t="s">
        <v>27</v>
      </c>
      <c r="D28" s="18" t="s">
        <v>43</v>
      </c>
    </row>
    <row r="29" spans="2:4">
      <c r="B29" s="18" t="s">
        <v>68</v>
      </c>
      <c r="C29" s="14" t="s">
        <v>69</v>
      </c>
      <c r="D29" s="9" t="s">
        <v>29</v>
      </c>
    </row>
    <row r="30" spans="2:4">
      <c r="B30" s="14" t="s">
        <v>22</v>
      </c>
      <c r="C30" s="14" t="s">
        <v>74</v>
      </c>
      <c r="D30" s="9" t="s">
        <v>13</v>
      </c>
    </row>
    <row r="31" spans="2:4">
      <c r="B31" s="14" t="s">
        <v>66</v>
      </c>
      <c r="C31" s="14" t="s">
        <v>75</v>
      </c>
      <c r="D31" s="18" t="s">
        <v>50</v>
      </c>
    </row>
    <row r="32" spans="2:4">
      <c r="B32" s="14" t="s">
        <v>67</v>
      </c>
      <c r="C32" s="14" t="s">
        <v>76</v>
      </c>
      <c r="D32" s="18" t="s">
        <v>50</v>
      </c>
    </row>
    <row r="35" spans="2:2" ht="18.75">
      <c r="B35" s="23" t="s">
        <v>131</v>
      </c>
    </row>
    <row r="36" spans="2:2">
      <c r="B36" s="30"/>
    </row>
    <row r="37" spans="2:2">
      <c r="B37" s="32"/>
    </row>
    <row r="38" spans="2:2">
      <c r="B38" s="31"/>
    </row>
  </sheetData>
  <mergeCells count="1">
    <mergeCell ref="C9:C13"/>
  </mergeCells>
  <hyperlinks>
    <hyperlink ref="C9:C13" location="'Calculated Assumptions'!A1" display="See &quot;Calculated Assumptions&quot; tab"/>
  </hyperlinks>
  <pageMargins left="0.7" right="0.7" top="0.75" bottom="0.75" header="0.3" footer="0.3"/>
  <pageSetup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53"/>
  <sheetViews>
    <sheetView workbookViewId="0"/>
  </sheetViews>
  <sheetFormatPr defaultRowHeight="15"/>
  <cols>
    <col min="2" max="2" width="33.42578125" customWidth="1"/>
    <col min="3" max="3" width="27.140625" customWidth="1"/>
    <col min="4" max="7" width="18.42578125" customWidth="1"/>
    <col min="8" max="8" width="24.140625" customWidth="1"/>
    <col min="9" max="9" width="20.42578125" customWidth="1"/>
  </cols>
  <sheetData>
    <row r="1" spans="2:7" ht="15.75" thickBot="1"/>
    <row r="2" spans="2:7">
      <c r="B2" s="93" t="s">
        <v>99</v>
      </c>
      <c r="C2" s="94" t="s">
        <v>101</v>
      </c>
      <c r="D2" s="97" t="s">
        <v>105</v>
      </c>
      <c r="E2" t="s">
        <v>106</v>
      </c>
    </row>
    <row r="3" spans="2:7">
      <c r="B3" s="82">
        <v>1</v>
      </c>
      <c r="C3" s="38">
        <v>1.65</v>
      </c>
      <c r="D3" s="83">
        <v>1.99</v>
      </c>
      <c r="E3" t="s">
        <v>107</v>
      </c>
    </row>
    <row r="4" spans="2:7">
      <c r="B4" s="82">
        <v>2</v>
      </c>
      <c r="C4" s="38">
        <v>1.57</v>
      </c>
      <c r="D4" s="83">
        <v>2.04</v>
      </c>
      <c r="E4" t="s">
        <v>108</v>
      </c>
    </row>
    <row r="5" spans="2:7">
      <c r="B5" s="82">
        <v>3</v>
      </c>
      <c r="C5" s="38">
        <v>2.74</v>
      </c>
      <c r="D5" s="83">
        <v>5</v>
      </c>
    </row>
    <row r="6" spans="2:7">
      <c r="B6" s="82">
        <v>4</v>
      </c>
      <c r="C6" s="38">
        <v>1.47</v>
      </c>
      <c r="D6" s="83">
        <v>4.8</v>
      </c>
    </row>
    <row r="7" spans="2:7">
      <c r="B7" s="82">
        <v>5</v>
      </c>
      <c r="C7" s="38">
        <v>1.4</v>
      </c>
      <c r="D7" s="83">
        <v>2.0299999999999998</v>
      </c>
    </row>
    <row r="8" spans="2:7">
      <c r="B8" s="82">
        <v>6</v>
      </c>
      <c r="C8" s="38">
        <v>1.68</v>
      </c>
      <c r="D8" s="83">
        <v>5.63</v>
      </c>
    </row>
    <row r="9" spans="2:7">
      <c r="B9" s="82">
        <v>7</v>
      </c>
      <c r="C9" s="38">
        <v>1.18</v>
      </c>
      <c r="D9" s="83">
        <v>2.34</v>
      </c>
    </row>
    <row r="10" spans="2:7">
      <c r="B10" s="82">
        <v>8</v>
      </c>
      <c r="C10" s="38">
        <v>1.1599999999999999</v>
      </c>
      <c r="D10" s="83">
        <v>2.06</v>
      </c>
    </row>
    <row r="11" spans="2:7">
      <c r="B11" s="82">
        <v>9</v>
      </c>
      <c r="C11" s="38">
        <v>2.17</v>
      </c>
      <c r="D11" s="83">
        <v>6.35</v>
      </c>
    </row>
    <row r="12" spans="2:7">
      <c r="B12" s="87" t="s">
        <v>111</v>
      </c>
      <c r="C12" s="88">
        <f>AVERAGE(C3:C11)</f>
        <v>1.6688888888888889</v>
      </c>
      <c r="D12" s="89">
        <f>AVERAGE(D3:D11)</f>
        <v>3.5822222222222226</v>
      </c>
    </row>
    <row r="13" spans="2:7" ht="15.75" thickBot="1">
      <c r="B13" s="90" t="s">
        <v>114</v>
      </c>
      <c r="C13" s="91">
        <f>C12/D12</f>
        <v>0.46588089330024807</v>
      </c>
      <c r="D13" s="92"/>
      <c r="E13" s="86"/>
    </row>
    <row r="14" spans="2:7" ht="15.75" thickBot="1"/>
    <row r="15" spans="2:7" ht="16.5" thickBot="1">
      <c r="B15" s="122" t="s">
        <v>109</v>
      </c>
      <c r="C15" s="123"/>
      <c r="D15" s="123"/>
      <c r="E15" s="123"/>
      <c r="F15" s="123"/>
      <c r="G15" s="124"/>
    </row>
    <row r="16" spans="2:7" ht="45">
      <c r="B16" s="93" t="s">
        <v>99</v>
      </c>
      <c r="C16" s="94" t="s">
        <v>100</v>
      </c>
      <c r="D16" s="95" t="s">
        <v>112</v>
      </c>
      <c r="E16" s="95" t="s">
        <v>115</v>
      </c>
      <c r="F16" s="96" t="s">
        <v>116</v>
      </c>
      <c r="G16" s="97" t="s">
        <v>117</v>
      </c>
    </row>
    <row r="17" spans="2:7">
      <c r="B17" s="82">
        <v>1</v>
      </c>
      <c r="C17" s="38">
        <v>16.78</v>
      </c>
      <c r="D17" s="38">
        <v>6.56</v>
      </c>
      <c r="E17" s="38">
        <v>147.6</v>
      </c>
      <c r="F17" s="38">
        <f>D17*E17</f>
        <v>968.25599999999986</v>
      </c>
      <c r="G17" s="83">
        <f>F17/60</f>
        <v>16.137599999999999</v>
      </c>
    </row>
    <row r="18" spans="2:7">
      <c r="B18" s="82">
        <v>2</v>
      </c>
      <c r="C18" s="38">
        <v>7.1</v>
      </c>
      <c r="D18" s="38">
        <v>6.18</v>
      </c>
      <c r="E18" s="38">
        <v>65.599999999999994</v>
      </c>
      <c r="F18" s="38">
        <f t="shared" ref="F18:F25" si="0">D18*E18</f>
        <v>405.40799999999996</v>
      </c>
      <c r="G18" s="83">
        <f t="shared" ref="G18:G25" si="1">F18/60</f>
        <v>6.7567999999999993</v>
      </c>
    </row>
    <row r="19" spans="2:7">
      <c r="B19" s="82">
        <v>3</v>
      </c>
      <c r="C19" s="38">
        <v>20.68</v>
      </c>
      <c r="D19" s="38">
        <v>6.59</v>
      </c>
      <c r="E19" s="38">
        <v>177</v>
      </c>
      <c r="F19" s="38">
        <f t="shared" si="0"/>
        <v>1166.43</v>
      </c>
      <c r="G19" s="83">
        <f t="shared" si="1"/>
        <v>19.4405</v>
      </c>
    </row>
    <row r="20" spans="2:7">
      <c r="B20" s="82">
        <v>4</v>
      </c>
      <c r="C20" s="38">
        <v>10.07</v>
      </c>
      <c r="D20" s="38">
        <v>5.04</v>
      </c>
      <c r="E20" s="38">
        <v>105.22</v>
      </c>
      <c r="F20" s="38">
        <f t="shared" si="0"/>
        <v>530.30880000000002</v>
      </c>
      <c r="G20" s="83">
        <f t="shared" si="1"/>
        <v>8.8384800000000006</v>
      </c>
    </row>
    <row r="21" spans="2:7">
      <c r="B21" s="82">
        <v>5</v>
      </c>
      <c r="C21" s="38">
        <v>15.98</v>
      </c>
      <c r="D21" s="38">
        <v>18.079999999999998</v>
      </c>
      <c r="E21" s="38">
        <v>53.1</v>
      </c>
      <c r="F21" s="38">
        <f t="shared" si="0"/>
        <v>960.04799999999989</v>
      </c>
      <c r="G21" s="83">
        <f t="shared" si="1"/>
        <v>16.000799999999998</v>
      </c>
    </row>
    <row r="22" spans="2:7">
      <c r="B22" s="82">
        <v>6</v>
      </c>
      <c r="C22" s="38">
        <v>14.23</v>
      </c>
      <c r="D22" s="38">
        <v>10.44</v>
      </c>
      <c r="E22" s="38">
        <v>79.7</v>
      </c>
      <c r="F22" s="38">
        <f t="shared" si="0"/>
        <v>832.06799999999998</v>
      </c>
      <c r="G22" s="83">
        <f t="shared" si="1"/>
        <v>13.867799999999999</v>
      </c>
    </row>
    <row r="23" spans="2:7">
      <c r="B23" s="82">
        <v>7</v>
      </c>
      <c r="C23" s="38">
        <v>5.22</v>
      </c>
      <c r="D23" s="38">
        <v>10.57</v>
      </c>
      <c r="E23" s="38">
        <v>36.9</v>
      </c>
      <c r="F23" s="38">
        <f t="shared" si="0"/>
        <v>390.03300000000002</v>
      </c>
      <c r="G23" s="83">
        <f t="shared" si="1"/>
        <v>6.5005500000000005</v>
      </c>
    </row>
    <row r="24" spans="2:7">
      <c r="B24" s="82">
        <v>8</v>
      </c>
      <c r="C24" s="38">
        <v>7.81</v>
      </c>
      <c r="D24" s="38">
        <v>18.059999999999999</v>
      </c>
      <c r="E24" s="38">
        <v>29.4</v>
      </c>
      <c r="F24" s="38">
        <f t="shared" si="0"/>
        <v>530.96399999999994</v>
      </c>
      <c r="G24" s="83">
        <f t="shared" si="1"/>
        <v>8.8493999999999993</v>
      </c>
    </row>
    <row r="25" spans="2:7">
      <c r="B25" s="82">
        <v>9</v>
      </c>
      <c r="C25" s="38">
        <v>13.95</v>
      </c>
      <c r="D25" s="38">
        <v>14.27</v>
      </c>
      <c r="E25" s="38">
        <v>62.7</v>
      </c>
      <c r="F25" s="38">
        <f t="shared" si="0"/>
        <v>894.72900000000004</v>
      </c>
      <c r="G25" s="83">
        <f t="shared" si="1"/>
        <v>14.91215</v>
      </c>
    </row>
    <row r="26" spans="2:7">
      <c r="B26" s="82" t="s">
        <v>111</v>
      </c>
      <c r="C26" s="38">
        <f>AVERAGE(C17:C25)</f>
        <v>12.424444444444445</v>
      </c>
      <c r="D26" s="38"/>
      <c r="E26" s="38"/>
      <c r="F26" s="38"/>
      <c r="G26" s="83">
        <f>AVERAGE(G17:G25)</f>
        <v>12.36712</v>
      </c>
    </row>
    <row r="27" spans="2:7" ht="15.75" thickBot="1">
      <c r="B27" s="90" t="s">
        <v>113</v>
      </c>
      <c r="C27" s="91">
        <f>AVERAGE(C26,G26)</f>
        <v>12.395782222222223</v>
      </c>
      <c r="D27" s="91" t="s">
        <v>118</v>
      </c>
      <c r="E27" s="84"/>
      <c r="F27" s="84"/>
      <c r="G27" s="85"/>
    </row>
    <row r="28" spans="2:7" ht="15.75" thickBot="1"/>
    <row r="29" spans="2:7" ht="16.5" thickBot="1">
      <c r="B29" s="122" t="s">
        <v>110</v>
      </c>
      <c r="C29" s="123"/>
      <c r="D29" s="123"/>
      <c r="E29" s="123"/>
      <c r="F29" s="123"/>
      <c r="G29" s="124"/>
    </row>
    <row r="30" spans="2:7" ht="45">
      <c r="B30" s="98" t="s">
        <v>99</v>
      </c>
      <c r="C30" s="99" t="s">
        <v>100</v>
      </c>
      <c r="D30" s="100" t="s">
        <v>112</v>
      </c>
      <c r="E30" s="100" t="s">
        <v>115</v>
      </c>
      <c r="F30" s="101" t="s">
        <v>116</v>
      </c>
      <c r="G30" s="102" t="s">
        <v>117</v>
      </c>
    </row>
    <row r="31" spans="2:7">
      <c r="B31" s="82">
        <v>1</v>
      </c>
      <c r="C31" s="38">
        <v>7.96</v>
      </c>
      <c r="D31" s="38">
        <v>26.91</v>
      </c>
      <c r="E31" s="38">
        <v>20.9</v>
      </c>
      <c r="F31" s="38">
        <f>D31*E31</f>
        <v>562.41899999999998</v>
      </c>
      <c r="G31" s="83">
        <f>F31/60</f>
        <v>9.3736499999999996</v>
      </c>
    </row>
    <row r="32" spans="2:7">
      <c r="B32" s="82">
        <v>2</v>
      </c>
      <c r="C32" s="38">
        <v>1.18</v>
      </c>
      <c r="D32" s="38">
        <v>8.1199999999999992</v>
      </c>
      <c r="E32" s="38">
        <v>8</v>
      </c>
      <c r="F32" s="38">
        <f t="shared" ref="F32:F33" si="2">D32*E32</f>
        <v>64.959999999999994</v>
      </c>
      <c r="G32" s="83">
        <f t="shared" ref="G32:G33" si="3">F32/60</f>
        <v>1.0826666666666667</v>
      </c>
    </row>
    <row r="33" spans="2:7">
      <c r="B33" s="82">
        <v>3</v>
      </c>
      <c r="C33" s="38">
        <v>2.06</v>
      </c>
      <c r="D33" s="38">
        <v>10.61</v>
      </c>
      <c r="E33" s="38">
        <v>13.07</v>
      </c>
      <c r="F33" s="38">
        <f t="shared" si="2"/>
        <v>138.67269999999999</v>
      </c>
      <c r="G33" s="83">
        <f t="shared" si="3"/>
        <v>2.3112116666666664</v>
      </c>
    </row>
    <row r="34" spans="2:7">
      <c r="B34" s="82" t="s">
        <v>111</v>
      </c>
      <c r="C34" s="38">
        <f>AVERAGE(C31:C33)</f>
        <v>3.7333333333333338</v>
      </c>
      <c r="D34" s="38"/>
      <c r="E34" s="38"/>
      <c r="F34" s="38"/>
      <c r="G34" s="83">
        <f>AVERAGE(G31:G33)</f>
        <v>4.2558427777777776</v>
      </c>
    </row>
    <row r="35" spans="2:7" ht="15.75" thickBot="1">
      <c r="B35" s="90" t="s">
        <v>113</v>
      </c>
      <c r="C35" s="91">
        <f>AVERAGE(C34,G34)</f>
        <v>3.994588055555556</v>
      </c>
      <c r="D35" s="84"/>
      <c r="E35" s="84"/>
      <c r="F35" s="84"/>
      <c r="G35" s="85"/>
    </row>
    <row r="37" spans="2:7" ht="15.75" thickBot="1"/>
    <row r="38" spans="2:7">
      <c r="B38" s="103" t="s">
        <v>99</v>
      </c>
      <c r="C38" s="104" t="s">
        <v>119</v>
      </c>
    </row>
    <row r="39" spans="2:7">
      <c r="B39" s="82">
        <v>1</v>
      </c>
      <c r="C39" s="83">
        <v>108</v>
      </c>
    </row>
    <row r="40" spans="2:7">
      <c r="B40" s="82">
        <v>2</v>
      </c>
      <c r="C40" s="83">
        <v>112</v>
      </c>
    </row>
    <row r="41" spans="2:7">
      <c r="B41" s="82">
        <v>3</v>
      </c>
      <c r="C41" s="83">
        <v>98</v>
      </c>
    </row>
    <row r="42" spans="2:7">
      <c r="B42" s="82">
        <v>4</v>
      </c>
      <c r="C42" s="83">
        <v>99</v>
      </c>
    </row>
    <row r="43" spans="2:7">
      <c r="B43" s="82">
        <v>5</v>
      </c>
      <c r="C43" s="83">
        <v>94</v>
      </c>
    </row>
    <row r="44" spans="2:7">
      <c r="B44" s="82">
        <v>6</v>
      </c>
      <c r="C44" s="83">
        <v>90</v>
      </c>
    </row>
    <row r="45" spans="2:7">
      <c r="B45" s="82">
        <v>7</v>
      </c>
      <c r="C45" s="83">
        <v>97</v>
      </c>
    </row>
    <row r="46" spans="2:7">
      <c r="B46" s="82">
        <v>8</v>
      </c>
      <c r="C46" s="83">
        <v>106</v>
      </c>
    </row>
    <row r="47" spans="2:7">
      <c r="B47" s="82">
        <v>9</v>
      </c>
      <c r="C47" s="83">
        <v>104</v>
      </c>
    </row>
    <row r="48" spans="2:7">
      <c r="B48" s="82">
        <v>10</v>
      </c>
      <c r="C48" s="83">
        <v>90</v>
      </c>
    </row>
    <row r="49" spans="2:3">
      <c r="B49" s="82">
        <v>11</v>
      </c>
      <c r="C49" s="83">
        <v>102.1</v>
      </c>
    </row>
    <row r="50" spans="2:3">
      <c r="B50" s="82">
        <v>12</v>
      </c>
      <c r="C50" s="83">
        <v>92.1</v>
      </c>
    </row>
    <row r="51" spans="2:3">
      <c r="B51" s="82">
        <v>13</v>
      </c>
      <c r="C51" s="83">
        <v>96.4</v>
      </c>
    </row>
    <row r="52" spans="2:3">
      <c r="B52" s="82">
        <v>14</v>
      </c>
      <c r="C52" s="83">
        <v>81.3</v>
      </c>
    </row>
    <row r="53" spans="2:3" ht="15.75" thickBot="1">
      <c r="B53" s="90" t="s">
        <v>111</v>
      </c>
      <c r="C53" s="92">
        <f>AVERAGE(C39:C52)</f>
        <v>97.85</v>
      </c>
    </row>
  </sheetData>
  <mergeCells count="2">
    <mergeCell ref="B15:G15"/>
    <mergeCell ref="B29:G2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5"/>
  <sheetViews>
    <sheetView workbookViewId="0">
      <selection activeCell="H24" sqref="H24"/>
    </sheetView>
  </sheetViews>
  <sheetFormatPr defaultRowHeight="15"/>
  <cols>
    <col min="2" max="2" width="32.28515625" customWidth="1"/>
    <col min="3" max="3" width="24.42578125" customWidth="1"/>
    <col min="4" max="4" width="21" customWidth="1"/>
    <col min="5" max="5" width="22" customWidth="1"/>
    <col min="7" max="7" width="8" bestFit="1" customWidth="1"/>
    <col min="8" max="8" width="88.5703125" customWidth="1"/>
  </cols>
  <sheetData>
    <row r="2" spans="2:8" ht="25.5" customHeight="1">
      <c r="B2" s="125" t="s">
        <v>80</v>
      </c>
      <c r="C2" s="125"/>
      <c r="D2" s="125"/>
      <c r="E2" s="125"/>
      <c r="G2" s="67" t="s">
        <v>94</v>
      </c>
      <c r="H2" s="58" t="s">
        <v>77</v>
      </c>
    </row>
    <row r="3" spans="2:8" ht="29.25" customHeight="1">
      <c r="B3" s="46" t="s">
        <v>52</v>
      </c>
      <c r="C3" s="46" t="s">
        <v>92</v>
      </c>
      <c r="D3" s="63" t="s">
        <v>79</v>
      </c>
      <c r="E3" s="51" t="s">
        <v>51</v>
      </c>
      <c r="G3" s="67"/>
      <c r="H3" s="58"/>
    </row>
    <row r="4" spans="2:8">
      <c r="B4" s="48" t="s">
        <v>81</v>
      </c>
      <c r="C4" s="48">
        <v>53</v>
      </c>
      <c r="D4" s="64">
        <f>C4*52</f>
        <v>2756</v>
      </c>
      <c r="E4" s="68">
        <f>D4/24</f>
        <v>114.83333333333333</v>
      </c>
    </row>
    <row r="5" spans="2:8">
      <c r="B5" s="48" t="s">
        <v>82</v>
      </c>
      <c r="C5" s="48">
        <v>121</v>
      </c>
      <c r="D5" s="64">
        <f t="shared" ref="D5:D15" si="0">C5*52</f>
        <v>6292</v>
      </c>
      <c r="E5" s="68">
        <f t="shared" ref="E5:E14" si="1">D5/24</f>
        <v>262.16666666666669</v>
      </c>
    </row>
    <row r="6" spans="2:8">
      <c r="B6" s="48" t="s">
        <v>83</v>
      </c>
      <c r="C6" s="48">
        <v>82</v>
      </c>
      <c r="D6" s="64">
        <f t="shared" si="0"/>
        <v>4264</v>
      </c>
      <c r="E6" s="68">
        <f t="shared" si="1"/>
        <v>177.66666666666666</v>
      </c>
    </row>
    <row r="7" spans="2:8">
      <c r="B7" s="48" t="s">
        <v>84</v>
      </c>
      <c r="C7" s="48">
        <v>165</v>
      </c>
      <c r="D7" s="64">
        <f t="shared" si="0"/>
        <v>8580</v>
      </c>
      <c r="E7" s="68">
        <f t="shared" si="1"/>
        <v>357.5</v>
      </c>
    </row>
    <row r="8" spans="2:8">
      <c r="B8" s="59" t="s">
        <v>85</v>
      </c>
      <c r="C8" s="59">
        <v>64</v>
      </c>
      <c r="D8" s="64">
        <f t="shared" si="0"/>
        <v>3328</v>
      </c>
      <c r="E8" s="68">
        <f t="shared" si="1"/>
        <v>138.66666666666666</v>
      </c>
    </row>
    <row r="9" spans="2:8">
      <c r="B9" s="59" t="s">
        <v>86</v>
      </c>
      <c r="C9" s="59">
        <v>55</v>
      </c>
      <c r="D9" s="64">
        <f t="shared" si="0"/>
        <v>2860</v>
      </c>
      <c r="E9" s="68">
        <f t="shared" si="1"/>
        <v>119.16666666666667</v>
      </c>
    </row>
    <row r="10" spans="2:8">
      <c r="B10" s="59" t="s">
        <v>87</v>
      </c>
      <c r="C10" s="59">
        <v>56</v>
      </c>
      <c r="D10" s="64">
        <f t="shared" si="0"/>
        <v>2912</v>
      </c>
      <c r="E10" s="68">
        <f t="shared" si="1"/>
        <v>121.33333333333333</v>
      </c>
    </row>
    <row r="11" spans="2:8">
      <c r="B11" s="59" t="s">
        <v>88</v>
      </c>
      <c r="C11" s="59">
        <v>113</v>
      </c>
      <c r="D11" s="64">
        <f t="shared" si="0"/>
        <v>5876</v>
      </c>
      <c r="E11" s="68">
        <f t="shared" si="1"/>
        <v>244.83333333333334</v>
      </c>
    </row>
    <row r="12" spans="2:8">
      <c r="B12" s="59" t="s">
        <v>89</v>
      </c>
      <c r="C12" s="59">
        <v>31</v>
      </c>
      <c r="D12" s="64">
        <f t="shared" si="0"/>
        <v>1612</v>
      </c>
      <c r="E12" s="68">
        <f t="shared" si="1"/>
        <v>67.166666666666671</v>
      </c>
    </row>
    <row r="13" spans="2:8">
      <c r="B13" s="59" t="s">
        <v>90</v>
      </c>
      <c r="C13" s="59">
        <v>56</v>
      </c>
      <c r="D13" s="64">
        <f t="shared" si="0"/>
        <v>2912</v>
      </c>
      <c r="E13" s="68">
        <f t="shared" si="1"/>
        <v>121.33333333333333</v>
      </c>
    </row>
    <row r="14" spans="2:8" ht="15.75" thickBot="1">
      <c r="B14" s="60" t="s">
        <v>91</v>
      </c>
      <c r="C14" s="60">
        <v>61</v>
      </c>
      <c r="D14" s="65">
        <f t="shared" si="0"/>
        <v>3172</v>
      </c>
      <c r="E14" s="69">
        <f t="shared" si="1"/>
        <v>132.16666666666666</v>
      </c>
    </row>
    <row r="15" spans="2:8" ht="15.75" thickBot="1">
      <c r="B15" s="61" t="s">
        <v>93</v>
      </c>
      <c r="C15" s="62">
        <f>AVERAGE(C4:C14)</f>
        <v>77.909090909090907</v>
      </c>
      <c r="D15" s="66">
        <f t="shared" si="0"/>
        <v>4051.272727272727</v>
      </c>
      <c r="E15" s="70">
        <f>D15/24</f>
        <v>168.80303030303028</v>
      </c>
    </row>
  </sheetData>
  <mergeCells count="1">
    <mergeCell ref="B2:E2"/>
  </mergeCells>
  <hyperlinks>
    <hyperlink ref="H2" r:id="rId1"/>
  </hyperlinks>
  <pageMargins left="0.7" right="0.7" top="0.75" bottom="0.75" header="0.3" footer="0.3"/>
  <pageSetup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Savings Summary</vt:lpstr>
      <vt:lpstr>Public Faucet Energy Calcs</vt:lpstr>
      <vt:lpstr>Private Faucet Energy Calcs</vt:lpstr>
      <vt:lpstr>Water Savings</vt:lpstr>
      <vt:lpstr>Assumptions &amp; Terms</vt:lpstr>
      <vt:lpstr>Calculated Assumptions</vt:lpstr>
      <vt:lpstr>Com Operating Hours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Loo, Nicole Y</dc:creator>
  <cp:lastModifiedBy>Loo, Nicole Y</cp:lastModifiedBy>
  <dcterms:created xsi:type="dcterms:W3CDTF">2016-02-24T23:44:17Z</dcterms:created>
  <dcterms:modified xsi:type="dcterms:W3CDTF">2017-04-13T21:27:31Z</dcterms:modified>
</cp:coreProperties>
</file>