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bashar\OneDrive - Sempra Energy\documents\1. Workpapers\0. 2018 scg wp\6. Condensing furnace - RTU\0Submittals\"/>
    </mc:Choice>
  </mc:AlternateContent>
  <xr:revisionPtr revIDLastSave="0" documentId="10_ncr:100000_{17572568-672E-4E94-863D-EEB24980B996}" xr6:coauthVersionLast="31" xr6:coauthVersionMax="31" xr10:uidLastSave="{00000000-0000-0000-0000-000000000000}"/>
  <bookViews>
    <workbookView xWindow="0" yWindow="0" windowWidth="23040" windowHeight="8208" activeTab="1" xr2:uid="{74156445-5A3D-4ABB-8EB8-8705C31FAA4D}"/>
  </bookViews>
  <sheets>
    <sheet name="baseline" sheetId="1" r:id="rId1"/>
    <sheet name="measure" sheetId="2" r:id="rId2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" l="1"/>
  <c r="G30" i="2"/>
  <c r="G29" i="2"/>
  <c r="G28" i="2"/>
  <c r="G31" i="2" s="1"/>
  <c r="L18" i="2"/>
  <c r="H18" i="2"/>
  <c r="O23" i="2"/>
  <c r="O21" i="2"/>
  <c r="O22" i="2"/>
  <c r="O20" i="2"/>
  <c r="L22" i="2"/>
  <c r="L21" i="2"/>
  <c r="L20" i="2"/>
  <c r="H21" i="2"/>
  <c r="H22" i="2"/>
  <c r="H20" i="2"/>
  <c r="L13" i="2"/>
  <c r="L12" i="2"/>
  <c r="L11" i="2"/>
  <c r="L14" i="2"/>
  <c r="L8" i="2"/>
  <c r="L7" i="2"/>
  <c r="L6" i="2"/>
  <c r="L9" i="2"/>
  <c r="H13" i="2"/>
  <c r="H12" i="2"/>
  <c r="H11" i="2"/>
  <c r="H8" i="2"/>
  <c r="H7" i="2"/>
  <c r="H6" i="2"/>
  <c r="H14" i="2"/>
  <c r="H9" i="2"/>
  <c r="V27" i="1"/>
  <c r="V26" i="1"/>
  <c r="V25" i="1"/>
  <c r="S26" i="1"/>
  <c r="S25" i="1"/>
  <c r="O26" i="1"/>
  <c r="O25" i="1"/>
  <c r="K26" i="1"/>
  <c r="K25" i="1"/>
  <c r="G26" i="1"/>
  <c r="G25" i="1"/>
  <c r="S23" i="1"/>
  <c r="O23" i="1"/>
  <c r="K23" i="1"/>
  <c r="G23" i="1"/>
  <c r="S19" i="1"/>
  <c r="S18" i="1"/>
  <c r="S20" i="1"/>
  <c r="S15" i="1"/>
  <c r="S14" i="1"/>
  <c r="S16" i="1"/>
  <c r="S11" i="1"/>
  <c r="S10" i="1"/>
  <c r="S12" i="1"/>
  <c r="S7" i="1"/>
  <c r="S6" i="1"/>
  <c r="S8" i="1"/>
  <c r="O11" i="1"/>
  <c r="O10" i="1"/>
  <c r="O12" i="1"/>
  <c r="O7" i="1"/>
  <c r="O6" i="1"/>
  <c r="O8" i="1"/>
  <c r="K11" i="1"/>
  <c r="K10" i="1"/>
  <c r="K12" i="1"/>
  <c r="K7" i="1"/>
  <c r="K6" i="1"/>
  <c r="K8" i="1"/>
  <c r="G19" i="1"/>
  <c r="G18" i="1"/>
  <c r="G20" i="1"/>
  <c r="G15" i="1"/>
  <c r="G14" i="1"/>
  <c r="G16" i="1"/>
  <c r="G11" i="1"/>
  <c r="G10" i="1"/>
  <c r="G7" i="1"/>
  <c r="G6" i="1"/>
  <c r="G12" i="2" l="1"/>
  <c r="G7" i="2"/>
  <c r="K7" i="2"/>
  <c r="K12" i="2"/>
  <c r="F12" i="1"/>
  <c r="K14" i="2" l="1"/>
  <c r="K9" i="2"/>
  <c r="G14" i="2"/>
  <c r="G9" i="2"/>
  <c r="G24" i="2" l="1"/>
  <c r="R20" i="1"/>
  <c r="R16" i="1"/>
  <c r="R12" i="1"/>
  <c r="R8" i="1"/>
  <c r="N12" i="1"/>
  <c r="N8" i="1"/>
  <c r="J12" i="1"/>
  <c r="J8" i="1"/>
  <c r="F20" i="1"/>
  <c r="F16" i="1"/>
  <c r="G12" i="1"/>
  <c r="F8" i="1"/>
  <c r="G8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Bashar, Raad</author>
  </authors>
  <commentList>
    <comment ref="J7" authorId="0" shapeId="0" xr:uid="{A10A7A33-2A3F-495C-90A4-248E68BA6323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RSMeans Mechanical book 2014</t>
        </r>
      </text>
    </comment>
    <comment ref="N7" authorId="0" shapeId="0" xr:uid="{2177CB32-B468-4B12-95F8-290431AC79DA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RSMeans Mechanical book 2014</t>
        </r>
      </text>
    </comment>
    <comment ref="R7" authorId="0" shapeId="0" xr:uid="{C1FC9F16-60C4-43A6-BC10-E063848C7B54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RSMeans Mechanical book 2014</t>
        </r>
      </text>
    </comment>
    <comment ref="J11" authorId="0" shapeId="0" xr:uid="{4656B8B6-6922-4287-A218-4815A8FFEDC8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RSMeans Mechanical book 2014</t>
        </r>
      </text>
    </comment>
    <comment ref="N11" authorId="0" shapeId="0" xr:uid="{C9CFF28A-0B60-4398-B3C8-1672A9231EF7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RSMeans Mechanical book 2014</t>
        </r>
      </text>
    </comment>
    <comment ref="R11" authorId="0" shapeId="0" xr:uid="{CC837569-07BF-4CA5-A3B5-98972D7E3932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RSMeans Mechanical book 2014</t>
        </r>
      </text>
    </comment>
    <comment ref="R15" authorId="0" shapeId="0" xr:uid="{10CD75F8-728A-4CAF-8441-46C89537DEB9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RSMeans Mechanical book 2014</t>
        </r>
      </text>
    </comment>
    <comment ref="R19" authorId="0" shapeId="0" xr:uid="{E220881E-F4EA-442B-BFF7-F074B462C8D6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RSMeans Mechanical book 2014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Bashar, Raad</author>
  </authors>
  <commentList>
    <comment ref="G8" authorId="0" shapeId="0" xr:uid="{6F153000-C645-4F1F-9E19-C42271FC5742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Vendor estimate</t>
        </r>
      </text>
    </comment>
    <comment ref="K8" authorId="0" shapeId="0" xr:uid="{D50C862D-C06E-4CF7-8EF4-18E125CA2339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Vendor estimate</t>
        </r>
      </text>
    </comment>
    <comment ref="G13" authorId="0" shapeId="0" xr:uid="{1CACAAD4-62AA-42B7-981D-BAB648B220E5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Vendor's estimate</t>
        </r>
      </text>
    </comment>
    <comment ref="K13" authorId="0" shapeId="0" xr:uid="{5821155F-1335-4B5E-95FD-75BC90DF60AB}">
      <text>
        <r>
          <rPr>
            <b/>
            <sz val="9"/>
            <color indexed="81"/>
            <rFont val="Tahoma"/>
            <charset val="1"/>
          </rPr>
          <t>Bashar, Raad:</t>
        </r>
        <r>
          <rPr>
            <sz val="9"/>
            <color indexed="81"/>
            <rFont val="Tahoma"/>
            <charset val="1"/>
          </rPr>
          <t xml:space="preserve">
from Vendor's estimate</t>
        </r>
      </text>
    </comment>
  </commentList>
</comments>
</file>

<file path=xl/sharedStrings.xml><?xml version="1.0" encoding="utf-8"?>
<sst xmlns="http://schemas.openxmlformats.org/spreadsheetml/2006/main" count="62" uniqueCount="27">
  <si>
    <t>Equipment cost</t>
  </si>
  <si>
    <t>Labor cost</t>
  </si>
  <si>
    <t>Unit size</t>
  </si>
  <si>
    <t>MBH</t>
  </si>
  <si>
    <t>Ton</t>
  </si>
  <si>
    <t>$/MBH</t>
  </si>
  <si>
    <t>Vendor-1 (Carrier)</t>
  </si>
  <si>
    <t>Vendor-1 (Reznor)</t>
  </si>
  <si>
    <t>Vendor-2 (Goodman)</t>
  </si>
  <si>
    <t>Vendor-3 (Daikin)</t>
  </si>
  <si>
    <t>Baseline: RTU gas htg 81% AFUE / elec clg 14 SEER</t>
  </si>
  <si>
    <t>Average cost ($/MBH)</t>
  </si>
  <si>
    <t>Overall average ($/MBH)</t>
  </si>
  <si>
    <t>RSMeans Mech. book</t>
  </si>
  <si>
    <t xml:space="preserve">Total </t>
  </si>
  <si>
    <t>Measure: RTU Condensing gas htg 95% AFUE / elec clg 14 SEER</t>
  </si>
  <si>
    <t>Material/parts cost *</t>
  </si>
  <si>
    <t>* PVC Vertical Vent/Condensate Neutralizer Kit</t>
  </si>
  <si>
    <t>Ave. mat. Cost</t>
  </si>
  <si>
    <t>Ave. labor cost</t>
  </si>
  <si>
    <t>Ave. mat. Construction cost</t>
  </si>
  <si>
    <t>Total IMC ($/MBH)</t>
  </si>
  <si>
    <t>IMC mat. Construction cost</t>
  </si>
  <si>
    <t>IMC mat. Cost</t>
  </si>
  <si>
    <t>IMC labor cost</t>
  </si>
  <si>
    <t>IMC cost data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</si>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</sst>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$&quot;#,##0"/>
    <numFmt numFmtId="165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2" fontId="0" fillId="0" borderId="0" xfId="0" applyNumberFormat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2" fontId="0" fillId="0" borderId="1" xfId="0" applyNumberFormat="1" applyBorder="1"/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7" xfId="0" applyBorder="1"/>
    <xf numFmtId="0" fontId="0" fillId="0" borderId="8" xfId="0" applyBorder="1" applyAlignment="1">
      <alignment wrapText="1"/>
    </xf>
    <xf numFmtId="0" fontId="0" fillId="0" borderId="9" xfId="0" applyBorder="1"/>
    <xf numFmtId="0" fontId="0" fillId="0" borderId="0" xfId="0" applyAlignment="1">
      <alignment horizontal="right"/>
    </xf>
    <xf numFmtId="3" fontId="0" fillId="0" borderId="0" xfId="0" applyNumberFormat="1" applyBorder="1"/>
    <xf numFmtId="164" fontId="0" fillId="0" borderId="0" xfId="0" applyNumberFormat="1" applyBorder="1"/>
    <xf numFmtId="165" fontId="0" fillId="0" borderId="2" xfId="0" applyNumberFormat="1" applyBorder="1"/>
    <xf numFmtId="4" fontId="0" fillId="0" borderId="2" xfId="0" applyNumberFormat="1" applyBorder="1"/>
    <xf numFmtId="165" fontId="0" fillId="0" borderId="0" xfId="0" applyNumberFormat="1"/>
    <xf numFmtId="165" fontId="0" fillId="3" borderId="0" xfId="0" applyNumberFormat="1" applyFill="1"/>
    <xf numFmtId="0" fontId="0" fillId="2" borderId="0" xfId="0" applyFill="1" applyAlignment="1">
      <alignment horizontal="center"/>
    </xf>
    <xf numFmtId="165" fontId="0" fillId="0" borderId="0" xfId="0" applyNumberFormat="1" applyBorder="1"/>
    <xf numFmtId="0" fontId="5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356B18-5E82-4038-A6D4-68AF1ED7CC5A}">
  <dimension ref="B1:V29"/>
  <sheetViews>
    <sheetView workbookViewId="0">
      <selection activeCell="W18" sqref="W18"/>
    </sheetView>
  </sheetViews>
  <sheetFormatPr defaultRowHeight="14.4" x14ac:dyDescent="0.3"/>
  <cols>
    <col min="1" max="1" width="4.44140625" customWidth="1"/>
    <col min="3" max="3" width="16.77734375" bestFit="1" customWidth="1"/>
    <col min="4" max="4" width="6.109375" customWidth="1"/>
    <col min="5" max="5" width="7.5546875" customWidth="1"/>
    <col min="6" max="6" width="11.21875" customWidth="1"/>
    <col min="7" max="7" width="9.21875" customWidth="1"/>
    <col min="8" max="8" width="6.44140625" customWidth="1"/>
    <col min="9" max="9" width="7.21875" customWidth="1"/>
    <col min="10" max="10" width="10.44140625" customWidth="1"/>
    <col min="11" max="11" width="8.77734375" customWidth="1"/>
    <col min="12" max="13" width="6.33203125" customWidth="1"/>
    <col min="14" max="14" width="11.21875" customWidth="1"/>
    <col min="15" max="15" width="8.33203125" customWidth="1"/>
    <col min="16" max="16" width="6.5546875" customWidth="1"/>
    <col min="17" max="17" width="7.44140625" customWidth="1"/>
    <col min="18" max="18" width="11" customWidth="1"/>
    <col min="19" max="19" width="9.5546875" customWidth="1"/>
    <col min="21" max="21" width="9.6640625" customWidth="1"/>
  </cols>
  <sheetData>
    <row r="1" spans="2:19" ht="9" customHeight="1" x14ac:dyDescent="0.3"/>
    <row r="2" spans="2:19" ht="15.6" x14ac:dyDescent="0.3">
      <c r="B2" s="1" t="s">
        <v>10</v>
      </c>
    </row>
    <row r="3" spans="2:19" ht="7.8" customHeight="1" x14ac:dyDescent="0.3">
      <c r="B3" s="1"/>
    </row>
    <row r="4" spans="2:19" ht="15" thickBot="1" x14ac:dyDescent="0.35">
      <c r="D4" s="22" t="s">
        <v>2</v>
      </c>
      <c r="E4" s="22"/>
    </row>
    <row r="5" spans="2:19" ht="28.8" x14ac:dyDescent="0.3">
      <c r="D5" s="11" t="s">
        <v>4</v>
      </c>
      <c r="E5" s="12" t="s">
        <v>3</v>
      </c>
      <c r="F5" s="13" t="s">
        <v>13</v>
      </c>
      <c r="G5" s="14" t="s">
        <v>5</v>
      </c>
      <c r="I5" s="12" t="s">
        <v>3</v>
      </c>
      <c r="J5" s="13" t="s">
        <v>6</v>
      </c>
      <c r="K5" s="14" t="s">
        <v>5</v>
      </c>
      <c r="M5" s="12" t="s">
        <v>3</v>
      </c>
      <c r="N5" s="13" t="s">
        <v>8</v>
      </c>
      <c r="O5" s="14" t="s">
        <v>5</v>
      </c>
      <c r="Q5" s="12" t="s">
        <v>3</v>
      </c>
      <c r="R5" s="13" t="s">
        <v>9</v>
      </c>
      <c r="S5" s="14" t="s">
        <v>5</v>
      </c>
    </row>
    <row r="6" spans="2:19" x14ac:dyDescent="0.3">
      <c r="C6" t="s">
        <v>0</v>
      </c>
      <c r="D6" s="10">
        <v>4</v>
      </c>
      <c r="E6" s="4">
        <v>95</v>
      </c>
      <c r="F6" s="17">
        <v>4525</v>
      </c>
      <c r="G6" s="18">
        <f t="shared" ref="G6:G7" si="0">F6/$E$6</f>
        <v>47.631578947368418</v>
      </c>
      <c r="I6" s="4">
        <v>93</v>
      </c>
      <c r="J6" s="16">
        <v>4639</v>
      </c>
      <c r="K6" s="19">
        <f t="shared" ref="K6:K7" si="1">J6/$I$6</f>
        <v>49.881720430107528</v>
      </c>
      <c r="M6" s="4">
        <v>100</v>
      </c>
      <c r="N6" s="17">
        <v>3418</v>
      </c>
      <c r="O6" s="18">
        <f t="shared" ref="O6:O7" si="2">N6/$M$6</f>
        <v>34.18</v>
      </c>
      <c r="Q6" s="4">
        <v>115</v>
      </c>
      <c r="R6" s="17">
        <v>3710</v>
      </c>
      <c r="S6" s="18">
        <f t="shared" ref="S6:S7" si="3">R6/$Q$6</f>
        <v>32.260869565217391</v>
      </c>
    </row>
    <row r="7" spans="2:19" x14ac:dyDescent="0.3">
      <c r="C7" t="s">
        <v>1</v>
      </c>
      <c r="D7" s="10"/>
      <c r="E7" s="4"/>
      <c r="F7" s="17">
        <v>1400</v>
      </c>
      <c r="G7" s="18">
        <f t="shared" si="0"/>
        <v>14.736842105263158</v>
      </c>
      <c r="I7" s="4"/>
      <c r="J7" s="16">
        <v>1400</v>
      </c>
      <c r="K7" s="19">
        <f t="shared" si="1"/>
        <v>15.053763440860216</v>
      </c>
      <c r="M7" s="4"/>
      <c r="N7" s="17">
        <v>1400</v>
      </c>
      <c r="O7" s="18">
        <f t="shared" si="2"/>
        <v>14</v>
      </c>
      <c r="Q7" s="4"/>
      <c r="R7" s="17">
        <v>1400</v>
      </c>
      <c r="S7" s="18">
        <f t="shared" si="3"/>
        <v>12.173913043478262</v>
      </c>
    </row>
    <row r="8" spans="2:19" x14ac:dyDescent="0.3">
      <c r="C8" s="15" t="s">
        <v>14</v>
      </c>
      <c r="D8" s="10"/>
      <c r="E8" s="4"/>
      <c r="F8" s="17">
        <f>SUM(F6:F7)</f>
        <v>5925</v>
      </c>
      <c r="G8" s="18">
        <f>F8/$E$6</f>
        <v>62.368421052631582</v>
      </c>
      <c r="H8" s="2"/>
      <c r="I8" s="9"/>
      <c r="J8" s="16">
        <f>SUM(J6:J7)</f>
        <v>6039</v>
      </c>
      <c r="K8" s="19">
        <f>J8/$I$6</f>
        <v>64.935483870967744</v>
      </c>
      <c r="L8" s="2"/>
      <c r="M8" s="9"/>
      <c r="N8" s="17">
        <f>SUM(N6:N7)</f>
        <v>4818</v>
      </c>
      <c r="O8" s="18">
        <f>N8/$M$6</f>
        <v>48.18</v>
      </c>
      <c r="P8" s="2"/>
      <c r="Q8" s="9"/>
      <c r="R8" s="17">
        <f>SUM(R6:R7)</f>
        <v>5110</v>
      </c>
      <c r="S8" s="18">
        <f>R8/$Q$6</f>
        <v>44.434782608695649</v>
      </c>
    </row>
    <row r="9" spans="2:19" x14ac:dyDescent="0.3">
      <c r="D9" s="10"/>
      <c r="E9" s="4"/>
      <c r="F9" s="17"/>
      <c r="G9" s="18"/>
      <c r="I9" s="4"/>
      <c r="J9" s="16"/>
      <c r="K9" s="19"/>
      <c r="M9" s="4"/>
      <c r="N9" s="17"/>
      <c r="O9" s="18"/>
      <c r="Q9" s="4"/>
      <c r="R9" s="17"/>
      <c r="S9" s="18"/>
    </row>
    <row r="10" spans="2:19" x14ac:dyDescent="0.3">
      <c r="C10" t="s">
        <v>0</v>
      </c>
      <c r="D10" s="10">
        <v>5</v>
      </c>
      <c r="E10" s="4">
        <v>112</v>
      </c>
      <c r="F10" s="17">
        <v>5275</v>
      </c>
      <c r="G10" s="18">
        <f t="shared" ref="G10:G11" si="4">F10/$E$10</f>
        <v>47.098214285714285</v>
      </c>
      <c r="I10" s="4">
        <v>103</v>
      </c>
      <c r="J10" s="16">
        <v>5129</v>
      </c>
      <c r="K10" s="19">
        <f t="shared" ref="K10:K11" si="5">J10/$I$10</f>
        <v>49.796116504854368</v>
      </c>
      <c r="M10" s="4">
        <v>120</v>
      </c>
      <c r="N10" s="17">
        <v>3677</v>
      </c>
      <c r="O10" s="18">
        <f t="shared" ref="O10:O11" si="6">N10/$M$10</f>
        <v>30.641666666666666</v>
      </c>
      <c r="Q10" s="4">
        <v>140</v>
      </c>
      <c r="R10" s="17">
        <v>3846</v>
      </c>
      <c r="S10" s="18">
        <f t="shared" ref="S10:S11" si="7">R10/$Q$10</f>
        <v>27.471428571428572</v>
      </c>
    </row>
    <row r="11" spans="2:19" x14ac:dyDescent="0.3">
      <c r="C11" t="s">
        <v>1</v>
      </c>
      <c r="D11" s="10"/>
      <c r="E11" s="4"/>
      <c r="F11" s="17">
        <v>1500</v>
      </c>
      <c r="G11" s="18">
        <f t="shared" si="4"/>
        <v>13.392857142857142</v>
      </c>
      <c r="I11" s="4"/>
      <c r="J11" s="16">
        <v>1500</v>
      </c>
      <c r="K11" s="19">
        <f t="shared" si="5"/>
        <v>14.563106796116505</v>
      </c>
      <c r="M11" s="4"/>
      <c r="N11" s="17">
        <v>1500</v>
      </c>
      <c r="O11" s="18">
        <f t="shared" si="6"/>
        <v>12.5</v>
      </c>
      <c r="Q11" s="4"/>
      <c r="R11" s="17">
        <v>1500</v>
      </c>
      <c r="S11" s="18">
        <f t="shared" si="7"/>
        <v>10.714285714285714</v>
      </c>
    </row>
    <row r="12" spans="2:19" x14ac:dyDescent="0.3">
      <c r="C12" s="15" t="s">
        <v>14</v>
      </c>
      <c r="D12" s="10"/>
      <c r="E12" s="4"/>
      <c r="F12" s="17">
        <f>SUM(F10:F11)</f>
        <v>6775</v>
      </c>
      <c r="G12" s="18">
        <f>F12/$E$10</f>
        <v>60.491071428571431</v>
      </c>
      <c r="H12" s="2"/>
      <c r="I12" s="9"/>
      <c r="J12" s="16">
        <f>SUM(J10:J11)</f>
        <v>6629</v>
      </c>
      <c r="K12" s="19">
        <f>J12/$I$10</f>
        <v>64.359223300970868</v>
      </c>
      <c r="L12" s="2"/>
      <c r="M12" s="9"/>
      <c r="N12" s="17">
        <f>SUM(N10:N11)</f>
        <v>5177</v>
      </c>
      <c r="O12" s="18">
        <f>N12/$M$10</f>
        <v>43.141666666666666</v>
      </c>
      <c r="P12" s="2"/>
      <c r="Q12" s="9"/>
      <c r="R12" s="17">
        <f>SUM(R10:R11)</f>
        <v>5346</v>
      </c>
      <c r="S12" s="18">
        <f>R12/$Q$10</f>
        <v>38.185714285714283</v>
      </c>
    </row>
    <row r="13" spans="2:19" x14ac:dyDescent="0.3">
      <c r="D13" s="10"/>
      <c r="E13" s="4"/>
      <c r="F13" s="17"/>
      <c r="G13" s="18"/>
      <c r="H13" s="2"/>
      <c r="I13" s="9"/>
      <c r="J13" s="3"/>
      <c r="K13" s="5"/>
      <c r="M13" s="4"/>
      <c r="N13" s="3"/>
      <c r="O13" s="5"/>
      <c r="Q13" s="4"/>
      <c r="R13" s="17"/>
      <c r="S13" s="18"/>
    </row>
    <row r="14" spans="2:19" x14ac:dyDescent="0.3">
      <c r="C14" t="s">
        <v>0</v>
      </c>
      <c r="D14" s="10">
        <v>7.5</v>
      </c>
      <c r="E14" s="4">
        <v>170</v>
      </c>
      <c r="F14" s="17">
        <v>8125</v>
      </c>
      <c r="G14" s="18">
        <f t="shared" ref="G14:G15" si="8">F14/$E$14</f>
        <v>47.794117647058826</v>
      </c>
      <c r="I14" s="4"/>
      <c r="J14" s="3"/>
      <c r="K14" s="5"/>
      <c r="M14" s="4"/>
      <c r="N14" s="3"/>
      <c r="O14" s="5"/>
      <c r="Q14" s="4">
        <v>210</v>
      </c>
      <c r="R14" s="17">
        <v>6230</v>
      </c>
      <c r="S14" s="18">
        <f t="shared" ref="S14:S15" si="9">R14/$Q$14</f>
        <v>29.666666666666668</v>
      </c>
    </row>
    <row r="15" spans="2:19" x14ac:dyDescent="0.3">
      <c r="C15" t="s">
        <v>1</v>
      </c>
      <c r="D15" s="10"/>
      <c r="E15" s="4"/>
      <c r="F15" s="17">
        <v>1700</v>
      </c>
      <c r="G15" s="18">
        <f t="shared" si="8"/>
        <v>10</v>
      </c>
      <c r="I15" s="4"/>
      <c r="J15" s="3"/>
      <c r="K15" s="5"/>
      <c r="M15" s="4"/>
      <c r="N15" s="3"/>
      <c r="O15" s="5"/>
      <c r="Q15" s="4"/>
      <c r="R15" s="17">
        <v>1700</v>
      </c>
      <c r="S15" s="18">
        <f t="shared" si="9"/>
        <v>8.0952380952380949</v>
      </c>
    </row>
    <row r="16" spans="2:19" x14ac:dyDescent="0.3">
      <c r="C16" s="15" t="s">
        <v>14</v>
      </c>
      <c r="D16" s="10"/>
      <c r="E16" s="4"/>
      <c r="F16" s="17">
        <f>SUM(F14:F15)</f>
        <v>9825</v>
      </c>
      <c r="G16" s="18">
        <f>F16/$E$14</f>
        <v>57.794117647058826</v>
      </c>
      <c r="H16" s="2"/>
      <c r="I16" s="9"/>
      <c r="J16" s="3"/>
      <c r="K16" s="5"/>
      <c r="M16" s="4"/>
      <c r="N16" s="3"/>
      <c r="O16" s="5"/>
      <c r="Q16" s="4"/>
      <c r="R16" s="17">
        <f>SUM(R14:R15)</f>
        <v>7930</v>
      </c>
      <c r="S16" s="18">
        <f>R16/$Q$14</f>
        <v>37.761904761904759</v>
      </c>
    </row>
    <row r="17" spans="3:22" x14ac:dyDescent="0.3">
      <c r="D17" s="10"/>
      <c r="E17" s="4"/>
      <c r="F17" s="17"/>
      <c r="G17" s="18"/>
      <c r="I17" s="4"/>
      <c r="J17" s="3"/>
      <c r="K17" s="5"/>
      <c r="M17" s="4"/>
      <c r="N17" s="3"/>
      <c r="O17" s="5"/>
      <c r="Q17" s="4"/>
      <c r="R17" s="17"/>
      <c r="S17" s="18"/>
    </row>
    <row r="18" spans="3:22" x14ac:dyDescent="0.3">
      <c r="C18" t="s">
        <v>0</v>
      </c>
      <c r="D18" s="10">
        <v>10</v>
      </c>
      <c r="E18" s="4">
        <v>200</v>
      </c>
      <c r="F18" s="17">
        <v>11600</v>
      </c>
      <c r="G18" s="18">
        <f t="shared" ref="G18:G19" si="10">F18/$E$18</f>
        <v>58</v>
      </c>
      <c r="I18" s="4"/>
      <c r="J18" s="3"/>
      <c r="K18" s="5"/>
      <c r="M18" s="4"/>
      <c r="N18" s="3"/>
      <c r="O18" s="5"/>
      <c r="Q18" s="4">
        <v>210</v>
      </c>
      <c r="R18" s="17">
        <v>7154</v>
      </c>
      <c r="S18" s="18">
        <f t="shared" ref="S18:S19" si="11">R18/$Q$18</f>
        <v>34.06666666666667</v>
      </c>
    </row>
    <row r="19" spans="3:22" x14ac:dyDescent="0.3">
      <c r="C19" t="s">
        <v>1</v>
      </c>
      <c r="D19" s="10"/>
      <c r="E19" s="4"/>
      <c r="F19" s="17">
        <v>1975</v>
      </c>
      <c r="G19" s="18">
        <f t="shared" si="10"/>
        <v>9.875</v>
      </c>
      <c r="I19" s="4"/>
      <c r="J19" s="3"/>
      <c r="K19" s="5"/>
      <c r="M19" s="4"/>
      <c r="N19" s="3"/>
      <c r="O19" s="5"/>
      <c r="Q19" s="4"/>
      <c r="R19" s="17">
        <v>1975</v>
      </c>
      <c r="S19" s="18">
        <f t="shared" si="11"/>
        <v>9.4047619047619051</v>
      </c>
    </row>
    <row r="20" spans="3:22" x14ac:dyDescent="0.3">
      <c r="C20" s="15" t="s">
        <v>14</v>
      </c>
      <c r="D20" s="10"/>
      <c r="E20" s="4"/>
      <c r="F20" s="17">
        <f>SUM(F18:F19)</f>
        <v>13575</v>
      </c>
      <c r="G20" s="18">
        <f>F20/$E$18</f>
        <v>67.875</v>
      </c>
      <c r="H20" s="2"/>
      <c r="I20" s="9"/>
      <c r="J20" s="3"/>
      <c r="K20" s="5"/>
      <c r="M20" s="4"/>
      <c r="N20" s="3"/>
      <c r="O20" s="5"/>
      <c r="Q20" s="4"/>
      <c r="R20" s="17">
        <f>SUM(R18:R19)</f>
        <v>9129</v>
      </c>
      <c r="S20" s="18">
        <f>R20/$Q$18</f>
        <v>43.471428571428568</v>
      </c>
    </row>
    <row r="21" spans="3:22" ht="15" thickBot="1" x14ac:dyDescent="0.35">
      <c r="D21" s="10"/>
      <c r="E21" s="6"/>
      <c r="F21" s="7"/>
      <c r="G21" s="8"/>
      <c r="I21" s="6"/>
      <c r="J21" s="7"/>
      <c r="K21" s="8"/>
      <c r="M21" s="6"/>
      <c r="N21" s="7"/>
      <c r="O21" s="8"/>
      <c r="Q21" s="6"/>
      <c r="R21" s="7"/>
      <c r="S21" s="8"/>
    </row>
    <row r="23" spans="3:22" x14ac:dyDescent="0.3">
      <c r="C23" t="s">
        <v>11</v>
      </c>
      <c r="F23" s="20"/>
      <c r="G23" s="20">
        <f>AVERAGE(G8,G12,G16,G20)</f>
        <v>62.132152532065462</v>
      </c>
      <c r="H23" s="20"/>
      <c r="I23" s="20"/>
      <c r="J23" s="20"/>
      <c r="K23" s="20">
        <f>AVERAGE(K8,K12,K16,K20)</f>
        <v>64.647353585969313</v>
      </c>
      <c r="L23" s="20"/>
      <c r="M23" s="20"/>
      <c r="N23" s="20"/>
      <c r="O23" s="20">
        <f>AVERAGE(O8,O12,O16,O20)</f>
        <v>45.660833333333329</v>
      </c>
      <c r="P23" s="20"/>
      <c r="Q23" s="20"/>
      <c r="R23" s="20"/>
      <c r="S23" s="20">
        <f>AVERAGE(S8,S12,S16,S20)</f>
        <v>40.963457556935815</v>
      </c>
      <c r="V23" s="20"/>
    </row>
    <row r="24" spans="3:22" x14ac:dyDescent="0.3"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</row>
    <row r="25" spans="3:22" x14ac:dyDescent="0.3">
      <c r="C25" t="s">
        <v>18</v>
      </c>
      <c r="F25" s="20"/>
      <c r="G25" s="20">
        <f>AVERAGE(G6,G10,G14,G18)</f>
        <v>50.130977720035382</v>
      </c>
      <c r="H25" s="20"/>
      <c r="I25" s="20"/>
      <c r="J25" s="20"/>
      <c r="K25" s="20">
        <f>AVERAGE(K6,K10,K14,K18)</f>
        <v>49.838918467480951</v>
      </c>
      <c r="L25" s="20"/>
      <c r="M25" s="20"/>
      <c r="N25" s="20"/>
      <c r="O25" s="20">
        <f>AVERAGE(O6,O10,O14,O18)</f>
        <v>32.410833333333329</v>
      </c>
      <c r="P25" s="20"/>
      <c r="Q25" s="20"/>
      <c r="R25" s="20"/>
      <c r="S25" s="20">
        <f>AVERAGE(S6,S10,S14,S18)</f>
        <v>30.866407867494829</v>
      </c>
      <c r="V25" s="20">
        <f>AVERAGE(G25:S25)</f>
        <v>40.811784347086117</v>
      </c>
    </row>
    <row r="26" spans="3:22" x14ac:dyDescent="0.3">
      <c r="C26" t="s">
        <v>19</v>
      </c>
      <c r="F26" s="20"/>
      <c r="G26" s="20">
        <f>AVERAGE(G7,G11,G15,G19)</f>
        <v>12.001174812030076</v>
      </c>
      <c r="H26" s="20"/>
      <c r="I26" s="20"/>
      <c r="J26" s="20"/>
      <c r="K26" s="20">
        <f>AVERAGE(K7,K11,K15,K19)</f>
        <v>14.808435118488362</v>
      </c>
      <c r="L26" s="20"/>
      <c r="M26" s="20"/>
      <c r="N26" s="20"/>
      <c r="O26" s="20">
        <f>AVERAGE(O7,O11,O15,O19)</f>
        <v>13.25</v>
      </c>
      <c r="P26" s="20"/>
      <c r="Q26" s="20"/>
      <c r="R26" s="20"/>
      <c r="S26" s="20">
        <f>AVERAGE(S7,S11,S15,S19)</f>
        <v>10.097049689440993</v>
      </c>
      <c r="V26" s="20">
        <f>AVERAGE(G26:S26)</f>
        <v>12.539164904989857</v>
      </c>
    </row>
    <row r="27" spans="3:22" x14ac:dyDescent="0.3">
      <c r="C27" t="s">
        <v>26</v>
      </c>
      <c r="V27" s="20">
        <f>SUM(V25:V26)</f>
        <v>53.350949252075978</v>
      </c>
    </row>
    <row r="28" spans="3:22" x14ac:dyDescent="0.3">
      <c r="V28" s="20"/>
    </row>
    <row r="29" spans="3:22" x14ac:dyDescent="0.3">
      <c r="C29" t="s">
        <v>12</v>
      </c>
      <c r="F29" s="21">
        <f>AVERAGE(G23:S23)</f>
        <v>53.350949252075985</v>
      </c>
    </row>
  </sheetData>
  <mergeCells count="1">
    <mergeCell ref="D4:E4"/>
  </mergeCells>
  <pageMargins left="0.7" right="0.7" top="0.75" bottom="0.75" header="0.3" footer="0.3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2108BB-F42B-4F40-BC00-CEF2B6CFA81C}">
  <dimension ref="B1:O31"/>
  <sheetViews>
    <sheetView tabSelected="1" topLeftCell="A10" workbookViewId="0">
      <selection activeCell="L27" sqref="L27"/>
    </sheetView>
  </sheetViews>
  <sheetFormatPr defaultRowHeight="14.4" x14ac:dyDescent="0.3"/>
  <cols>
    <col min="1" max="1" width="3.44140625" customWidth="1"/>
    <col min="3" max="3" width="21.33203125" bestFit="1" customWidth="1"/>
    <col min="4" max="4" width="6.88671875" customWidth="1"/>
    <col min="11" max="11" width="10" customWidth="1"/>
    <col min="12" max="12" width="9.6640625" customWidth="1"/>
  </cols>
  <sheetData>
    <row r="1" spans="2:14" ht="11.4" customHeight="1" x14ac:dyDescent="0.3"/>
    <row r="2" spans="2:14" ht="15.6" x14ac:dyDescent="0.3">
      <c r="B2" s="1" t="s">
        <v>15</v>
      </c>
    </row>
    <row r="3" spans="2:14" ht="7.8" customHeight="1" x14ac:dyDescent="0.3">
      <c r="B3" s="1"/>
    </row>
    <row r="4" spans="2:14" ht="15" thickBot="1" x14ac:dyDescent="0.35">
      <c r="D4" s="22" t="s">
        <v>2</v>
      </c>
      <c r="E4" s="22"/>
    </row>
    <row r="5" spans="2:14" ht="28.8" x14ac:dyDescent="0.3">
      <c r="D5" s="11" t="s">
        <v>4</v>
      </c>
      <c r="E5" s="12" t="s">
        <v>3</v>
      </c>
      <c r="F5" s="12" t="s">
        <v>3</v>
      </c>
      <c r="G5" s="13" t="s">
        <v>6</v>
      </c>
      <c r="H5" s="14" t="s">
        <v>5</v>
      </c>
      <c r="J5" s="12" t="s">
        <v>3</v>
      </c>
      <c r="K5" s="13" t="s">
        <v>7</v>
      </c>
      <c r="L5" s="14" t="s">
        <v>5</v>
      </c>
    </row>
    <row r="6" spans="2:14" x14ac:dyDescent="0.3">
      <c r="C6" t="s">
        <v>0</v>
      </c>
      <c r="D6" s="10">
        <v>4</v>
      </c>
      <c r="E6" s="4">
        <v>95</v>
      </c>
      <c r="F6" s="4">
        <v>100</v>
      </c>
      <c r="G6" s="16">
        <v>6250</v>
      </c>
      <c r="H6" s="19">
        <f t="shared" ref="H6:H8" si="0">G6/$F$6</f>
        <v>62.5</v>
      </c>
      <c r="J6" s="4">
        <v>96</v>
      </c>
      <c r="K6" s="17">
        <v>6161</v>
      </c>
      <c r="L6" s="18">
        <f t="shared" ref="L6:L8" si="1">K6/$J$6</f>
        <v>64.177083333333329</v>
      </c>
    </row>
    <row r="7" spans="2:14" x14ac:dyDescent="0.3">
      <c r="C7" t="s">
        <v>16</v>
      </c>
      <c r="D7" s="10"/>
      <c r="E7" s="4"/>
      <c r="F7" s="4"/>
      <c r="G7" s="17">
        <f>31+85</f>
        <v>116</v>
      </c>
      <c r="H7" s="19">
        <f t="shared" si="0"/>
        <v>1.1599999999999999</v>
      </c>
      <c r="J7" s="4"/>
      <c r="K7" s="17">
        <f>31+85</f>
        <v>116</v>
      </c>
      <c r="L7" s="18">
        <f t="shared" si="1"/>
        <v>1.2083333333333333</v>
      </c>
      <c r="N7" t="s">
        <v>17</v>
      </c>
    </row>
    <row r="8" spans="2:14" x14ac:dyDescent="0.3">
      <c r="C8" t="s">
        <v>1</v>
      </c>
      <c r="D8" s="10"/>
      <c r="E8" s="4"/>
      <c r="F8" s="4"/>
      <c r="G8" s="17">
        <v>2600</v>
      </c>
      <c r="H8" s="19">
        <f t="shared" si="0"/>
        <v>26</v>
      </c>
      <c r="J8" s="4"/>
      <c r="K8" s="17">
        <v>2600</v>
      </c>
      <c r="L8" s="18">
        <f t="shared" si="1"/>
        <v>27.083333333333332</v>
      </c>
    </row>
    <row r="9" spans="2:14" x14ac:dyDescent="0.3">
      <c r="C9" s="15" t="s">
        <v>14</v>
      </c>
      <c r="D9" s="10"/>
      <c r="E9" s="4"/>
      <c r="F9" s="9"/>
      <c r="G9" s="16">
        <f>SUM(G6:G8)</f>
        <v>8966</v>
      </c>
      <c r="H9" s="19">
        <f>G9/$F$6</f>
        <v>89.66</v>
      </c>
      <c r="I9" s="2"/>
      <c r="J9" s="9"/>
      <c r="K9" s="17">
        <f>SUM(K6:K8)</f>
        <v>8877</v>
      </c>
      <c r="L9" s="18">
        <f>K9/$J$6</f>
        <v>92.46875</v>
      </c>
    </row>
    <row r="10" spans="2:14" x14ac:dyDescent="0.3">
      <c r="D10" s="10"/>
      <c r="E10" s="4"/>
      <c r="F10" s="4"/>
      <c r="G10" s="16"/>
      <c r="H10" s="19"/>
      <c r="J10" s="4"/>
      <c r="K10" s="17"/>
      <c r="L10" s="18"/>
    </row>
    <row r="11" spans="2:14" x14ac:dyDescent="0.3">
      <c r="C11" t="s">
        <v>0</v>
      </c>
      <c r="D11" s="10">
        <v>5</v>
      </c>
      <c r="E11" s="4">
        <v>112</v>
      </c>
      <c r="F11" s="4">
        <v>110</v>
      </c>
      <c r="G11" s="16">
        <v>6920</v>
      </c>
      <c r="H11" s="19">
        <f t="shared" ref="H11:H13" si="2">G11/$F$11</f>
        <v>62.909090909090907</v>
      </c>
      <c r="J11" s="4">
        <v>96</v>
      </c>
      <c r="K11" s="17">
        <v>6702</v>
      </c>
      <c r="L11" s="18">
        <f t="shared" ref="L11:L13" si="3">K11/$J$11</f>
        <v>69.8125</v>
      </c>
    </row>
    <row r="12" spans="2:14" x14ac:dyDescent="0.3">
      <c r="C12" t="s">
        <v>16</v>
      </c>
      <c r="D12" s="10"/>
      <c r="E12" s="4"/>
      <c r="F12" s="4"/>
      <c r="G12" s="17">
        <f>38+115</f>
        <v>153</v>
      </c>
      <c r="H12" s="19">
        <f t="shared" si="2"/>
        <v>1.3909090909090909</v>
      </c>
      <c r="J12" s="4"/>
      <c r="K12" s="17">
        <f>38+115</f>
        <v>153</v>
      </c>
      <c r="L12" s="18">
        <f t="shared" si="3"/>
        <v>1.59375</v>
      </c>
    </row>
    <row r="13" spans="2:14" x14ac:dyDescent="0.3">
      <c r="C13" t="s">
        <v>1</v>
      </c>
      <c r="D13" s="10"/>
      <c r="E13" s="4"/>
      <c r="F13" s="4"/>
      <c r="G13" s="17">
        <v>3000</v>
      </c>
      <c r="H13" s="19">
        <f t="shared" si="2"/>
        <v>27.272727272727273</v>
      </c>
      <c r="J13" s="4"/>
      <c r="K13" s="17">
        <v>3000</v>
      </c>
      <c r="L13" s="18">
        <f t="shared" si="3"/>
        <v>31.25</v>
      </c>
      <c r="N13" t="s">
        <v>17</v>
      </c>
    </row>
    <row r="14" spans="2:14" x14ac:dyDescent="0.3">
      <c r="C14" s="15" t="s">
        <v>14</v>
      </c>
      <c r="D14" s="10"/>
      <c r="E14" s="4"/>
      <c r="F14" s="9"/>
      <c r="G14" s="16">
        <f>SUM(G11:G13)</f>
        <v>10073</v>
      </c>
      <c r="H14" s="19">
        <f>G14/$F$11</f>
        <v>91.572727272727278</v>
      </c>
      <c r="I14" s="2"/>
      <c r="J14" s="9"/>
      <c r="K14" s="17">
        <f>SUM(K11:K13)</f>
        <v>9855</v>
      </c>
      <c r="L14" s="18">
        <f>K14/$J$11</f>
        <v>102.65625</v>
      </c>
    </row>
    <row r="15" spans="2:14" x14ac:dyDescent="0.3">
      <c r="D15" s="10"/>
      <c r="E15" s="4"/>
      <c r="F15" s="9"/>
      <c r="G15" s="3"/>
      <c r="H15" s="5"/>
      <c r="J15" s="9"/>
      <c r="K15" s="3"/>
      <c r="L15" s="5"/>
    </row>
    <row r="16" spans="2:14" ht="15" thickBot="1" x14ac:dyDescent="0.35">
      <c r="D16" s="10"/>
      <c r="E16" s="6"/>
      <c r="F16" s="6"/>
      <c r="G16" s="7"/>
      <c r="H16" s="8"/>
      <c r="J16" s="6"/>
      <c r="K16" s="7"/>
      <c r="L16" s="8"/>
    </row>
    <row r="18" spans="2:15" x14ac:dyDescent="0.3">
      <c r="C18" t="s">
        <v>11</v>
      </c>
      <c r="F18" s="20"/>
      <c r="G18" s="20"/>
      <c r="H18" s="20">
        <f>AVERAGE(H9,H14)</f>
        <v>90.616363636363644</v>
      </c>
      <c r="I18" s="20"/>
      <c r="L18" s="20">
        <f>AVERAGE(L9,L14)</f>
        <v>97.5625</v>
      </c>
    </row>
    <row r="20" spans="2:15" x14ac:dyDescent="0.3">
      <c r="C20" t="s">
        <v>18</v>
      </c>
      <c r="H20" s="20">
        <f>AVERAGE(H6,H11)</f>
        <v>62.704545454545453</v>
      </c>
      <c r="L20" s="20">
        <f>AVERAGE(L6,L11)</f>
        <v>66.994791666666657</v>
      </c>
      <c r="O20" s="20">
        <f>AVERAGE(H20:L20)</f>
        <v>64.849668560606062</v>
      </c>
    </row>
    <row r="21" spans="2:15" x14ac:dyDescent="0.3">
      <c r="C21" t="s">
        <v>20</v>
      </c>
      <c r="H21" s="20">
        <f t="shared" ref="H21:H22" si="4">AVERAGE(H7,H12)</f>
        <v>1.2754545454545454</v>
      </c>
      <c r="L21" s="20">
        <f t="shared" ref="L21:L22" si="5">AVERAGE(L7,L12)</f>
        <v>1.4010416666666665</v>
      </c>
      <c r="O21" s="20">
        <f t="shared" ref="O21:O22" si="6">AVERAGE(H21:L21)</f>
        <v>1.338248106060606</v>
      </c>
    </row>
    <row r="22" spans="2:15" x14ac:dyDescent="0.3">
      <c r="C22" t="s">
        <v>19</v>
      </c>
      <c r="H22" s="20">
        <f t="shared" si="4"/>
        <v>26.636363636363637</v>
      </c>
      <c r="L22" s="20">
        <f t="shared" si="5"/>
        <v>29.166666666666664</v>
      </c>
      <c r="O22" s="20">
        <f t="shared" si="6"/>
        <v>27.901515151515149</v>
      </c>
    </row>
    <row r="23" spans="2:15" x14ac:dyDescent="0.3">
      <c r="O23" s="20">
        <f>SUM(O20:O22)</f>
        <v>94.089431818181822</v>
      </c>
    </row>
    <row r="24" spans="2:15" x14ac:dyDescent="0.3">
      <c r="C24" t="s">
        <v>12</v>
      </c>
      <c r="G24" s="21">
        <f>AVERAGE(H18:L18)</f>
        <v>94.089431818181822</v>
      </c>
    </row>
    <row r="25" spans="2:15" ht="15" thickBot="1" x14ac:dyDescent="0.35">
      <c r="B25" s="7"/>
      <c r="C25" s="7"/>
      <c r="D25" s="7"/>
      <c r="E25" s="7"/>
      <c r="F25" s="7"/>
      <c r="G25" s="7"/>
      <c r="H25" s="7"/>
      <c r="I25" s="7"/>
      <c r="J25" s="7"/>
      <c r="K25" s="7"/>
    </row>
    <row r="26" spans="2:15" x14ac:dyDescent="0.3">
      <c r="B26" s="3"/>
      <c r="C26" s="3"/>
      <c r="D26" s="3"/>
      <c r="E26" s="3"/>
      <c r="F26" s="3"/>
      <c r="G26" s="3"/>
      <c r="H26" s="3"/>
      <c r="I26" s="3"/>
      <c r="J26" s="3"/>
      <c r="K26" s="3"/>
    </row>
    <row r="27" spans="2:15" x14ac:dyDescent="0.3">
      <c r="B27" s="3"/>
      <c r="C27" s="24" t="s">
        <v>25</v>
      </c>
      <c r="D27" s="3"/>
      <c r="E27" s="3"/>
      <c r="F27" s="3"/>
      <c r="G27" s="3"/>
      <c r="H27" s="3"/>
      <c r="I27" s="3"/>
      <c r="J27" s="3"/>
      <c r="K27" s="3"/>
    </row>
    <row r="28" spans="2:15" x14ac:dyDescent="0.3">
      <c r="B28" s="3"/>
      <c r="C28" t="s">
        <v>23</v>
      </c>
      <c r="D28" s="3"/>
      <c r="E28" s="3"/>
      <c r="F28" s="3"/>
      <c r="G28" s="23">
        <f>O20-baseline!V25</f>
        <v>24.037884213519945</v>
      </c>
      <c r="H28" s="3"/>
      <c r="I28" s="3"/>
      <c r="J28" s="3"/>
      <c r="K28" s="3"/>
    </row>
    <row r="29" spans="2:15" x14ac:dyDescent="0.3">
      <c r="B29" s="3"/>
      <c r="C29" t="s">
        <v>22</v>
      </c>
      <c r="D29" s="3"/>
      <c r="E29" s="3"/>
      <c r="F29" s="3"/>
      <c r="G29" s="23">
        <f>O21-0</f>
        <v>1.338248106060606</v>
      </c>
      <c r="H29" s="3"/>
      <c r="I29" s="3"/>
      <c r="J29" s="3"/>
      <c r="K29" s="3"/>
    </row>
    <row r="30" spans="2:15" x14ac:dyDescent="0.3">
      <c r="B30" s="3"/>
      <c r="C30" t="s">
        <v>24</v>
      </c>
      <c r="D30" s="3"/>
      <c r="E30" s="3"/>
      <c r="F30" s="3"/>
      <c r="G30" s="23">
        <f>O22-baseline!V26</f>
        <v>15.362350246525292</v>
      </c>
      <c r="H30" s="3"/>
      <c r="I30" s="3"/>
      <c r="J30" s="3"/>
      <c r="K30" s="3"/>
    </row>
    <row r="31" spans="2:15" x14ac:dyDescent="0.3">
      <c r="C31" t="s">
        <v>21</v>
      </c>
      <c r="G31" s="21">
        <f>SUM(G28:G30)</f>
        <v>40.738482566105844</v>
      </c>
    </row>
  </sheetData>
  <mergeCells count="1">
    <mergeCell ref="D4:E4"/>
  </mergeCell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baseline</vt:lpstr>
      <vt:lpstr>measure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Bashar, Raad</dc:creator>
  <cp:lastModifiedBy>Bashar, Raad</cp:lastModifiedBy>
  <dcterms:created xsi:type="dcterms:W3CDTF">2018-09-21T18:21:44Z</dcterms:created>
  <dcterms:modified xsi:type="dcterms:W3CDTF">2018-09-25T18:24:09Z</dcterms:modified>
</cp:coreProperties>
</file>