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amarque4\OneDrive - Sempra Energy\Documents\WP Review\Chan\Undercounter Dishwasher\Final\"/>
    </mc:Choice>
  </mc:AlternateContent>
  <xr:revisionPtr revIDLastSave="0" documentId="10_ncr:100000_{B948C66A-67FD-480A-B1C4-A9F528C2D9DD}" xr6:coauthVersionLast="31" xr6:coauthVersionMax="31" xr10:uidLastSave="{00000000-0000-0000-0000-000000000000}"/>
  <bookViews>
    <workbookView xWindow="0" yWindow="0" windowWidth="28800" windowHeight="14010" xr2:uid="{00000000-000D-0000-FFFF-FFFF00000000}"/>
  </bookViews>
  <sheets>
    <sheet name="pricing" sheetId="1" r:id="rId1"/>
  </sheets>
  <definedNames>
    <definedName name="_Toc410659570" localSheetId="0">pricing!$K$11</definedName>
    <definedName name="_Toc410659571" localSheetId="0">pricing!$K$16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1" l="1"/>
  <c r="D24" i="1"/>
  <c r="G23" i="1"/>
  <c r="D22" i="1"/>
  <c r="G21" i="1"/>
  <c r="M20" i="1"/>
  <c r="P20" i="1" s="1"/>
  <c r="D20" i="1"/>
  <c r="M19" i="1"/>
  <c r="P19" i="1" s="1"/>
  <c r="N8" i="1"/>
  <c r="H8" i="1"/>
  <c r="G8" i="1"/>
  <c r="N9" i="1" s="1"/>
  <c r="N7" i="1"/>
  <c r="M14" i="1" s="1"/>
  <c r="P14" i="1" s="1"/>
  <c r="N6" i="1"/>
  <c r="M36" i="1" s="1"/>
  <c r="N5" i="1"/>
  <c r="M18" i="1" s="1"/>
  <c r="P18" i="1" s="1"/>
  <c r="N4" i="1"/>
  <c r="M13" i="1" s="1"/>
  <c r="P13" i="1" s="1"/>
  <c r="J3" i="1"/>
  <c r="I3" i="1"/>
  <c r="M38" i="1" l="1"/>
  <c r="M21" i="1"/>
  <c r="P21" i="1" s="1"/>
  <c r="O9" i="1"/>
  <c r="L38" i="1" s="1"/>
  <c r="O8" i="1"/>
  <c r="L37" i="1" s="1"/>
  <c r="O5" i="1"/>
  <c r="L35" i="1" s="1"/>
  <c r="M35" i="1"/>
  <c r="O6" i="1"/>
  <c r="L36" i="1" s="1"/>
</calcChain>
</file>

<file path=xl/sharedStrings.xml><?xml version="1.0" encoding="utf-8"?>
<sst xmlns="http://schemas.openxmlformats.org/spreadsheetml/2006/main" count="211" uniqueCount="96">
  <si>
    <t>type</t>
  </si>
  <si>
    <t>low</t>
  </si>
  <si>
    <t>brand</t>
  </si>
  <si>
    <t>CMA</t>
  </si>
  <si>
    <t>Jackson</t>
  </si>
  <si>
    <t>Hobart</t>
  </si>
  <si>
    <t>Noble</t>
  </si>
  <si>
    <t>model</t>
  </si>
  <si>
    <t>L1x16</t>
  </si>
  <si>
    <t>EE</t>
  </si>
  <si>
    <t>Price</t>
  </si>
  <si>
    <t>Delta 5E</t>
  </si>
  <si>
    <t>LXePR-3</t>
  </si>
  <si>
    <t>Avenger LT</t>
  </si>
  <si>
    <t>LXeC-3</t>
  </si>
  <si>
    <t>DG</t>
  </si>
  <si>
    <t>UL30</t>
  </si>
  <si>
    <t>gpr</t>
  </si>
  <si>
    <t>hi</t>
  </si>
  <si>
    <t>UC65E</t>
  </si>
  <si>
    <t>UC60E</t>
  </si>
  <si>
    <t>UC50E</t>
  </si>
  <si>
    <t>180UCD</t>
  </si>
  <si>
    <t>booster kw</t>
  </si>
  <si>
    <t>DishStar HT</t>
  </si>
  <si>
    <t>LXeR-1</t>
  </si>
  <si>
    <t>Avenger HT-E</t>
  </si>
  <si>
    <t>LXeH-1</t>
  </si>
  <si>
    <t>UH30-E</t>
  </si>
  <si>
    <t>Dishwasher Type</t>
  </si>
  <si>
    <t>Gallons per Rack (gal/rack)</t>
  </si>
  <si>
    <t>Idle Energy Rate</t>
  </si>
  <si>
    <t>High Temperature Tier 1</t>
  </si>
  <si>
    <t>&lt;0.86*</t>
  </si>
  <si>
    <t>≤ 0.50 kW</t>
  </si>
  <si>
    <t>High Temperature Tier 2</t>
  </si>
  <si>
    <t>&lt;0.73**</t>
  </si>
  <si>
    <t>≤ 0.43 kW</t>
  </si>
  <si>
    <t>Low Temperature Tier 1</t>
  </si>
  <si>
    <t>&lt;1.19*</t>
  </si>
  <si>
    <t>Low Temperature Tier 2</t>
  </si>
  <si>
    <t>&lt;1.01**</t>
  </si>
  <si>
    <t>Tier 2</t>
  </si>
  <si>
    <t>Tier 1</t>
  </si>
  <si>
    <t>cost</t>
  </si>
  <si>
    <t>Low Temperature Base</t>
  </si>
  <si>
    <t>High Temperature Base</t>
  </si>
  <si>
    <t>IMC</t>
  </si>
  <si>
    <t>webrestaurant store</t>
  </si>
  <si>
    <t>katom</t>
  </si>
  <si>
    <t>Insinger</t>
  </si>
  <si>
    <t>RL-30</t>
  </si>
  <si>
    <t>Jet Tech</t>
  </si>
  <si>
    <t>Delta 1200</t>
  </si>
  <si>
    <t>X33</t>
  </si>
  <si>
    <t>Electrolux</t>
  </si>
  <si>
    <t>Champion</t>
  </si>
  <si>
    <t>UH-130B</t>
  </si>
  <si>
    <t>UL-130</t>
  </si>
  <si>
    <t>Measure Code</t>
  </si>
  <si>
    <t>Measure Application Type</t>
  </si>
  <si>
    <t>Equipment Cost</t>
  </si>
  <si>
    <t>Labor / Installation Cost</t>
  </si>
  <si>
    <t>Maintenance / Other Cost</t>
  </si>
  <si>
    <t>Total Base Case Cost</t>
  </si>
  <si>
    <t>Base High Temp</t>
  </si>
  <si>
    <t>Base Low Temp</t>
  </si>
  <si>
    <t>N/A</t>
  </si>
  <si>
    <t>Total Measure Case Cost</t>
  </si>
  <si>
    <t>FNEW HI Tier 1</t>
  </si>
  <si>
    <t>NC, ROB</t>
  </si>
  <si>
    <t>FNEW HI Tier 2</t>
  </si>
  <si>
    <t>FNEW LO Tier 1</t>
  </si>
  <si>
    <t>FNEW LO Tier 2</t>
  </si>
  <si>
    <t>Installation Type</t>
  </si>
  <si>
    <t>Incremental Measure Cost</t>
  </si>
  <si>
    <t>Full Measure Cost</t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</si>
  <si>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</si>
  <si>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Baseline</t>
    </r>
  </si>
  <si>
    <t>ROB</t>
  </si>
  <si>
    <t>(MEC + MLC) – (BEC + BLC)</t>
  </si>
  <si>
    <t>NEW/NC</t>
  </si>
  <si>
    <t>RET/ER</t>
  </si>
  <si>
    <t>MEC + MLC</t>
  </si>
  <si>
    <t>REF</t>
  </si>
  <si>
    <t>REA</t>
  </si>
  <si>
    <t>Full and Incremental Measure Cost Equations</t>
  </si>
  <si>
    <t>ROB/NC</t>
  </si>
  <si>
    <t>Full and Incremental Costs</t>
  </si>
  <si>
    <t>http://www.webstaurantstore.com/4321/under-counter-dishwashers.html</t>
  </si>
  <si>
    <t>https://www.katom.com/cat/undercounter-dishwashers.html</t>
  </si>
  <si>
    <t>source</t>
  </si>
  <si>
    <t>website</t>
  </si>
  <si>
    <t>no</t>
  </si>
  <si>
    <t>Table 21 Base Case Costs</t>
  </si>
  <si>
    <t>Table 22 Measure Case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</si>
</sst>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0" fillId="0" borderId="0" xfId="1" applyNumberFormat="1" applyFont="1"/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4" fontId="0" fillId="0" borderId="0" xfId="0" applyNumberFormat="1"/>
    <xf numFmtId="0" fontId="2" fillId="2" borderId="0" xfId="0" applyFont="1" applyFill="1" applyBorder="1" applyAlignment="1">
      <alignment vertical="center" wrapText="1"/>
    </xf>
    <xf numFmtId="164" fontId="2" fillId="2" borderId="0" xfId="1" applyNumberFormat="1" applyFont="1" applyFill="1" applyBorder="1" applyAlignment="1">
      <alignment vertical="center" wrapText="1"/>
    </xf>
    <xf numFmtId="0" fontId="2" fillId="2" borderId="0" xfId="0" applyFont="1" applyFill="1"/>
    <xf numFmtId="164" fontId="2" fillId="2" borderId="0" xfId="1" applyNumberFormat="1" applyFont="1" applyFill="1"/>
    <xf numFmtId="164" fontId="2" fillId="2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0" fillId="0" borderId="4" xfId="0" applyNumberFormat="1" applyBorder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9" fontId="0" fillId="0" borderId="0" xfId="0" applyNumberFormat="1"/>
    <xf numFmtId="0" fontId="0" fillId="0" borderId="0" xfId="0" applyFill="1"/>
    <xf numFmtId="164" fontId="0" fillId="0" borderId="0" xfId="1" applyNumberFormat="1" applyFont="1" applyFill="1"/>
    <xf numFmtId="0" fontId="7" fillId="0" borderId="0" xfId="2"/>
    <xf numFmtId="0" fontId="0" fillId="6" borderId="8" xfId="0" applyFill="1" applyBorder="1"/>
    <xf numFmtId="0" fontId="0" fillId="6" borderId="0" xfId="0" applyFill="1" applyBorder="1"/>
    <xf numFmtId="164" fontId="0" fillId="6" borderId="0" xfId="1" applyNumberFormat="1" applyFont="1" applyFill="1" applyBorder="1"/>
    <xf numFmtId="164" fontId="0" fillId="6" borderId="9" xfId="1" applyNumberFormat="1" applyFont="1" applyFill="1" applyBorder="1"/>
    <xf numFmtId="0" fontId="0" fillId="0" borderId="8" xfId="0" applyBorder="1"/>
    <xf numFmtId="0" fontId="0" fillId="0" borderId="0" xfId="0" applyBorder="1"/>
    <xf numFmtId="164" fontId="0" fillId="0" borderId="0" xfId="1" applyNumberFormat="1" applyFont="1" applyBorder="1"/>
    <xf numFmtId="164" fontId="0" fillId="0" borderId="9" xfId="1" applyNumberFormat="1" applyFont="1" applyBorder="1"/>
    <xf numFmtId="0" fontId="0" fillId="3" borderId="8" xfId="0" applyFill="1" applyBorder="1"/>
    <xf numFmtId="0" fontId="0" fillId="3" borderId="0" xfId="0" applyFill="1" applyBorder="1"/>
    <xf numFmtId="164" fontId="0" fillId="3" borderId="0" xfId="1" applyNumberFormat="1" applyFont="1" applyFill="1" applyBorder="1"/>
    <xf numFmtId="164" fontId="0" fillId="3" borderId="9" xfId="1" applyNumberFormat="1" applyFont="1" applyFill="1" applyBorder="1"/>
    <xf numFmtId="165" fontId="0" fillId="0" borderId="0" xfId="0" applyNumberFormat="1" applyBorder="1"/>
    <xf numFmtId="165" fontId="0" fillId="3" borderId="0" xfId="0" applyNumberFormat="1" applyFill="1" applyBorder="1"/>
    <xf numFmtId="165" fontId="0" fillId="6" borderId="0" xfId="0" applyNumberFormat="1" applyFill="1" applyBorder="1"/>
    <xf numFmtId="0" fontId="0" fillId="0" borderId="0" xfId="0" applyBorder="1" applyAlignment="1">
      <alignment horizontal="left"/>
    </xf>
    <xf numFmtId="0" fontId="0" fillId="6" borderId="10" xfId="0" applyFill="1" applyBorder="1"/>
    <xf numFmtId="0" fontId="0" fillId="6" borderId="11" xfId="0" applyFill="1" applyBorder="1"/>
    <xf numFmtId="165" fontId="0" fillId="6" borderId="11" xfId="0" applyNumberFormat="1" applyFill="1" applyBorder="1"/>
    <xf numFmtId="164" fontId="0" fillId="6" borderId="4" xfId="1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2" xfId="0" applyBorder="1"/>
    <xf numFmtId="0" fontId="0" fillId="0" borderId="8" xfId="0" applyFill="1" applyBorder="1"/>
    <xf numFmtId="0" fontId="0" fillId="0" borderId="0" xfId="0" applyFill="1" applyBorder="1"/>
    <xf numFmtId="164" fontId="0" fillId="0" borderId="0" xfId="1" applyNumberFormat="1" applyFont="1" applyFill="1" applyBorder="1"/>
    <xf numFmtId="0" fontId="0" fillId="6" borderId="5" xfId="0" applyFill="1" applyBorder="1"/>
    <xf numFmtId="0" fontId="0" fillId="6" borderId="6" xfId="0" applyFill="1" applyBorder="1"/>
    <xf numFmtId="164" fontId="0" fillId="6" borderId="6" xfId="1" applyNumberFormat="1" applyFont="1" applyFill="1" applyBorder="1"/>
    <xf numFmtId="164" fontId="0" fillId="6" borderId="7" xfId="1" applyNumberFormat="1" applyFont="1" applyFill="1" applyBorder="1"/>
    <xf numFmtId="164" fontId="0" fillId="6" borderId="11" xfId="1" applyNumberFormat="1" applyFont="1" applyFill="1" applyBorder="1"/>
    <xf numFmtId="0" fontId="2" fillId="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katom.com/cat/undercounter-dishwashers.html" TargetMode="External"/><Relationship Id="rId1" Type="http://schemas.openxmlformats.org/officeDocument/2006/relationships/hyperlink" Target="http://www.webstaurantstore.com/4321/under-counter-dishwasher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workbookViewId="0">
      <selection activeCell="K17" sqref="K17"/>
    </sheetView>
  </sheetViews>
  <sheetFormatPr defaultRowHeight="15" x14ac:dyDescent="0.25"/>
  <cols>
    <col min="2" max="2" width="13" customWidth="1"/>
    <col min="3" max="3" width="13.28515625" customWidth="1"/>
    <col min="4" max="4" width="10.7109375" customWidth="1"/>
    <col min="7" max="7" width="30.28515625" customWidth="1"/>
    <col min="8" max="8" width="20.28515625" customWidth="1"/>
    <col min="11" max="11" width="26.28515625" customWidth="1"/>
    <col min="12" max="12" width="25.5703125" customWidth="1"/>
    <col min="13" max="13" width="16.42578125" customWidth="1"/>
    <col min="14" max="14" width="18.140625" customWidth="1"/>
    <col min="15" max="15" width="16.42578125" customWidth="1"/>
    <col min="16" max="16" width="17.140625" customWidth="1"/>
  </cols>
  <sheetData>
    <row r="1" spans="1:16" x14ac:dyDescent="0.25">
      <c r="F1" t="s">
        <v>91</v>
      </c>
      <c r="G1" t="s">
        <v>48</v>
      </c>
      <c r="H1" t="s">
        <v>49</v>
      </c>
      <c r="I1" s="8">
        <v>42769</v>
      </c>
    </row>
    <row r="2" spans="1:16" ht="15.75" thickBot="1" x14ac:dyDescent="0.3">
      <c r="F2" t="s">
        <v>92</v>
      </c>
      <c r="G2" s="25" t="s">
        <v>89</v>
      </c>
      <c r="H2" s="25" t="s">
        <v>90</v>
      </c>
      <c r="I2" s="8"/>
    </row>
    <row r="3" spans="1:16" ht="16.5" customHeight="1" thickBot="1" x14ac:dyDescent="0.3">
      <c r="A3" s="46" t="s">
        <v>0</v>
      </c>
      <c r="B3" s="47" t="s">
        <v>2</v>
      </c>
      <c r="C3" s="47" t="s">
        <v>7</v>
      </c>
      <c r="D3" s="47" t="s">
        <v>23</v>
      </c>
      <c r="E3" s="47" t="s">
        <v>9</v>
      </c>
      <c r="F3" s="47" t="s">
        <v>17</v>
      </c>
      <c r="G3" s="47" t="s">
        <v>10</v>
      </c>
      <c r="H3" s="48" t="s">
        <v>10</v>
      </c>
      <c r="I3">
        <f>COUNT(F4:F13)</f>
        <v>10</v>
      </c>
      <c r="J3">
        <f>COUNT(F16:F27)</f>
        <v>12</v>
      </c>
      <c r="K3" s="1" t="s">
        <v>29</v>
      </c>
      <c r="L3" s="2" t="s">
        <v>30</v>
      </c>
      <c r="M3" s="2" t="s">
        <v>31</v>
      </c>
      <c r="N3" s="9" t="s">
        <v>44</v>
      </c>
      <c r="O3" s="9" t="s">
        <v>47</v>
      </c>
    </row>
    <row r="4" spans="1:16" ht="15.75" thickBot="1" x14ac:dyDescent="0.3">
      <c r="A4" s="52" t="s">
        <v>1</v>
      </c>
      <c r="B4" s="53" t="s">
        <v>3</v>
      </c>
      <c r="C4" s="53" t="s">
        <v>8</v>
      </c>
      <c r="D4" s="53" t="s">
        <v>67</v>
      </c>
      <c r="E4" s="53" t="s">
        <v>93</v>
      </c>
      <c r="F4" s="53">
        <v>1.7</v>
      </c>
      <c r="G4" s="54">
        <v>3908</v>
      </c>
      <c r="H4" s="55">
        <v>3907</v>
      </c>
      <c r="K4" s="6" t="s">
        <v>46</v>
      </c>
      <c r="L4" s="7"/>
      <c r="M4" s="7"/>
      <c r="N4" s="10">
        <f>AVERAGE(G20:H20,H27)</f>
        <v>3773.3333333333335</v>
      </c>
      <c r="O4" s="11"/>
    </row>
    <row r="5" spans="1:16" ht="15.75" thickBot="1" x14ac:dyDescent="0.3">
      <c r="A5" s="30" t="s">
        <v>1</v>
      </c>
      <c r="B5" s="31" t="s">
        <v>4</v>
      </c>
      <c r="C5" s="31" t="s">
        <v>11</v>
      </c>
      <c r="D5" s="31" t="s">
        <v>67</v>
      </c>
      <c r="E5" s="31" t="s">
        <v>43</v>
      </c>
      <c r="F5" s="31">
        <v>1.1599999999999999</v>
      </c>
      <c r="G5" s="32">
        <v>3247</v>
      </c>
      <c r="H5" s="33"/>
      <c r="K5" s="3" t="s">
        <v>32</v>
      </c>
      <c r="L5" s="4" t="s">
        <v>33</v>
      </c>
      <c r="M5" s="4" t="s">
        <v>34</v>
      </c>
      <c r="N5" s="12">
        <f>AVERAGE(G16,G18:G19,G22:G23,G24,H25:H26)</f>
        <v>4148.9624999999996</v>
      </c>
      <c r="O5" s="13">
        <f>N5-N4</f>
        <v>375.62916666666615</v>
      </c>
    </row>
    <row r="6" spans="1:16" ht="15.75" thickBot="1" x14ac:dyDescent="0.3">
      <c r="A6" s="30" t="s">
        <v>1</v>
      </c>
      <c r="B6" s="31" t="s">
        <v>5</v>
      </c>
      <c r="C6" s="31" t="s">
        <v>12</v>
      </c>
      <c r="D6" s="31" t="s">
        <v>67</v>
      </c>
      <c r="E6" s="31" t="s">
        <v>43</v>
      </c>
      <c r="F6" s="31">
        <v>1.1399999999999999</v>
      </c>
      <c r="G6" s="32">
        <v>6923</v>
      </c>
      <c r="H6" s="33"/>
      <c r="K6" s="3" t="s">
        <v>35</v>
      </c>
      <c r="L6" s="4" t="s">
        <v>36</v>
      </c>
      <c r="M6" s="4" t="s">
        <v>37</v>
      </c>
      <c r="N6" s="12">
        <f>AVERAGE(G17,G21)</f>
        <v>4431.0499999999993</v>
      </c>
      <c r="O6" s="13">
        <f>N6-N4</f>
        <v>657.71666666666579</v>
      </c>
    </row>
    <row r="7" spans="1:16" ht="15.75" thickBot="1" x14ac:dyDescent="0.3">
      <c r="A7" s="26" t="s">
        <v>1</v>
      </c>
      <c r="B7" s="27" t="s">
        <v>4</v>
      </c>
      <c r="C7" s="27" t="s">
        <v>13</v>
      </c>
      <c r="D7" s="27" t="s">
        <v>67</v>
      </c>
      <c r="E7" s="27" t="s">
        <v>93</v>
      </c>
      <c r="F7" s="27">
        <v>1.2</v>
      </c>
      <c r="G7" s="28">
        <v>3062</v>
      </c>
      <c r="H7" s="29">
        <v>3282</v>
      </c>
      <c r="K7" s="3" t="s">
        <v>45</v>
      </c>
      <c r="L7" s="4"/>
      <c r="M7" s="4"/>
      <c r="N7" s="12">
        <f>AVERAGE(G4:G4,G10,G7,H11,H13)</f>
        <v>3531.8</v>
      </c>
      <c r="O7" s="11"/>
    </row>
    <row r="8" spans="1:16" ht="15.75" thickBot="1" x14ac:dyDescent="0.3">
      <c r="A8" s="34" t="s">
        <v>1</v>
      </c>
      <c r="B8" s="35" t="s">
        <v>5</v>
      </c>
      <c r="C8" s="35" t="s">
        <v>14</v>
      </c>
      <c r="D8" s="35" t="s">
        <v>67</v>
      </c>
      <c r="E8" s="35" t="s">
        <v>42</v>
      </c>
      <c r="F8" s="35">
        <v>0.74</v>
      </c>
      <c r="G8" s="36">
        <f>6086*0.85</f>
        <v>5173.0999999999995</v>
      </c>
      <c r="H8" s="37">
        <f>6086*0.85</f>
        <v>5173.0999999999995</v>
      </c>
      <c r="K8" s="3" t="s">
        <v>38</v>
      </c>
      <c r="L8" s="4" t="s">
        <v>39</v>
      </c>
      <c r="M8" s="4" t="s">
        <v>34</v>
      </c>
      <c r="N8" s="12">
        <f>AVERAGE(G5:G6,G9,H12)</f>
        <v>4153.25</v>
      </c>
      <c r="O8" s="13">
        <f>N8-N7</f>
        <v>621.44999999999982</v>
      </c>
    </row>
    <row r="9" spans="1:16" ht="15.75" thickBot="1" x14ac:dyDescent="0.3">
      <c r="A9" s="30" t="s">
        <v>1</v>
      </c>
      <c r="B9" s="31" t="s">
        <v>6</v>
      </c>
      <c r="C9" s="31" t="s">
        <v>15</v>
      </c>
      <c r="D9" s="31" t="s">
        <v>67</v>
      </c>
      <c r="E9" s="31" t="s">
        <v>43</v>
      </c>
      <c r="F9" s="31">
        <v>1.1599999999999999</v>
      </c>
      <c r="G9" s="32">
        <v>3249</v>
      </c>
      <c r="H9" s="33"/>
      <c r="K9" s="3" t="s">
        <v>40</v>
      </c>
      <c r="L9" s="4" t="s">
        <v>41</v>
      </c>
      <c r="M9" s="4" t="s">
        <v>37</v>
      </c>
      <c r="N9" s="12">
        <f>G8</f>
        <v>5173.0999999999995</v>
      </c>
      <c r="O9" s="13">
        <f>N9-N7</f>
        <v>1641.2999999999993</v>
      </c>
    </row>
    <row r="10" spans="1:16" x14ac:dyDescent="0.25">
      <c r="A10" s="26" t="s">
        <v>1</v>
      </c>
      <c r="B10" s="27" t="s">
        <v>6</v>
      </c>
      <c r="C10" s="27" t="s">
        <v>16</v>
      </c>
      <c r="D10" s="27" t="s">
        <v>67</v>
      </c>
      <c r="E10" s="27" t="s">
        <v>93</v>
      </c>
      <c r="F10" s="27">
        <v>1.2</v>
      </c>
      <c r="G10" s="28">
        <v>3029</v>
      </c>
      <c r="H10" s="29"/>
    </row>
    <row r="11" spans="1:16" ht="15.75" thickBot="1" x14ac:dyDescent="0.3">
      <c r="A11" s="26" t="s">
        <v>1</v>
      </c>
      <c r="B11" s="27" t="s">
        <v>4</v>
      </c>
      <c r="C11" s="27" t="s">
        <v>53</v>
      </c>
      <c r="D11" s="27" t="s">
        <v>67</v>
      </c>
      <c r="E11" s="27" t="s">
        <v>93</v>
      </c>
      <c r="F11" s="27">
        <v>2.23</v>
      </c>
      <c r="G11" s="28"/>
      <c r="H11" s="29">
        <v>3660</v>
      </c>
      <c r="K11" s="17" t="s">
        <v>94</v>
      </c>
    </row>
    <row r="12" spans="1:16" ht="17.25" customHeight="1" thickBot="1" x14ac:dyDescent="0.3">
      <c r="A12" s="30" t="s">
        <v>1</v>
      </c>
      <c r="B12" s="31" t="s">
        <v>52</v>
      </c>
      <c r="C12" s="31" t="s">
        <v>54</v>
      </c>
      <c r="D12" s="31" t="s">
        <v>67</v>
      </c>
      <c r="E12" s="31" t="s">
        <v>43</v>
      </c>
      <c r="F12" s="31">
        <v>1</v>
      </c>
      <c r="G12" s="32"/>
      <c r="H12" s="33">
        <v>3194</v>
      </c>
      <c r="K12" s="14" t="s">
        <v>59</v>
      </c>
      <c r="L12" s="2" t="s">
        <v>60</v>
      </c>
      <c r="M12" s="2" t="s">
        <v>61</v>
      </c>
      <c r="N12" s="2" t="s">
        <v>62</v>
      </c>
      <c r="O12" s="2" t="s">
        <v>63</v>
      </c>
      <c r="P12" s="2" t="s">
        <v>64</v>
      </c>
    </row>
    <row r="13" spans="1:16" ht="15.75" thickBot="1" x14ac:dyDescent="0.3">
      <c r="A13" s="42" t="s">
        <v>1</v>
      </c>
      <c r="B13" s="43" t="s">
        <v>56</v>
      </c>
      <c r="C13" s="43" t="s">
        <v>58</v>
      </c>
      <c r="D13" s="43" t="s">
        <v>67</v>
      </c>
      <c r="E13" s="43" t="s">
        <v>93</v>
      </c>
      <c r="F13" s="43">
        <v>1.5</v>
      </c>
      <c r="G13" s="56"/>
      <c r="H13" s="45">
        <v>4000</v>
      </c>
      <c r="K13" s="3" t="s">
        <v>65</v>
      </c>
      <c r="L13" s="15"/>
      <c r="M13" s="18">
        <f>N4</f>
        <v>3773.3333333333335</v>
      </c>
      <c r="N13" s="4" t="s">
        <v>67</v>
      </c>
      <c r="O13" s="4" t="s">
        <v>67</v>
      </c>
      <c r="P13" s="18">
        <f>M13</f>
        <v>3773.3333333333335</v>
      </c>
    </row>
    <row r="14" spans="1:16" ht="15.75" thickBot="1" x14ac:dyDescent="0.3">
      <c r="A14" s="49"/>
      <c r="B14" s="50"/>
      <c r="C14" s="50"/>
      <c r="D14" s="50"/>
      <c r="E14" s="50"/>
      <c r="F14" s="50"/>
      <c r="G14" s="51"/>
      <c r="H14" s="51"/>
      <c r="I14" s="31"/>
      <c r="K14" s="3" t="s">
        <v>66</v>
      </c>
      <c r="L14" s="16"/>
      <c r="M14" s="18">
        <f>N7</f>
        <v>3531.8</v>
      </c>
      <c r="N14" s="4" t="s">
        <v>67</v>
      </c>
      <c r="O14" s="4" t="s">
        <v>67</v>
      </c>
      <c r="P14" s="18">
        <f>M14</f>
        <v>3531.8</v>
      </c>
    </row>
    <row r="15" spans="1:16" ht="15.75" thickBot="1" x14ac:dyDescent="0.3">
      <c r="A15" s="46" t="s">
        <v>0</v>
      </c>
      <c r="B15" s="47" t="s">
        <v>2</v>
      </c>
      <c r="C15" s="47" t="s">
        <v>7</v>
      </c>
      <c r="D15" s="47" t="s">
        <v>23</v>
      </c>
      <c r="E15" s="47" t="s">
        <v>9</v>
      </c>
      <c r="F15" s="47" t="s">
        <v>17</v>
      </c>
      <c r="G15" s="47" t="s">
        <v>10</v>
      </c>
      <c r="H15" s="48" t="s">
        <v>10</v>
      </c>
    </row>
    <row r="16" spans="1:16" ht="15.75" thickBot="1" x14ac:dyDescent="0.3">
      <c r="A16" s="30" t="s">
        <v>18</v>
      </c>
      <c r="B16" s="31" t="s">
        <v>3</v>
      </c>
      <c r="C16" s="31" t="s">
        <v>19</v>
      </c>
      <c r="D16" s="38">
        <v>4</v>
      </c>
      <c r="E16" s="31" t="s">
        <v>43</v>
      </c>
      <c r="F16" s="31">
        <v>0.8</v>
      </c>
      <c r="G16" s="32">
        <v>4042</v>
      </c>
      <c r="H16" s="33">
        <v>4042</v>
      </c>
      <c r="K16" s="17" t="s">
        <v>95</v>
      </c>
    </row>
    <row r="17" spans="1:16" ht="33.75" customHeight="1" thickBot="1" x14ac:dyDescent="0.3">
      <c r="A17" s="34" t="s">
        <v>18</v>
      </c>
      <c r="B17" s="35" t="s">
        <v>3</v>
      </c>
      <c r="C17" s="35" t="s">
        <v>20</v>
      </c>
      <c r="D17" s="39">
        <v>6.53</v>
      </c>
      <c r="E17" s="35" t="s">
        <v>42</v>
      </c>
      <c r="F17" s="35">
        <v>0.7</v>
      </c>
      <c r="G17" s="36">
        <v>3944</v>
      </c>
      <c r="H17" s="37"/>
      <c r="K17" s="14" t="s">
        <v>59</v>
      </c>
      <c r="L17" s="2" t="s">
        <v>60</v>
      </c>
      <c r="M17" s="2" t="s">
        <v>61</v>
      </c>
      <c r="N17" s="2" t="s">
        <v>62</v>
      </c>
      <c r="O17" s="2" t="s">
        <v>63</v>
      </c>
      <c r="P17" s="2" t="s">
        <v>68</v>
      </c>
    </row>
    <row r="18" spans="1:16" ht="15.75" thickBot="1" x14ac:dyDescent="0.3">
      <c r="A18" s="30" t="s">
        <v>18</v>
      </c>
      <c r="B18" s="31" t="s">
        <v>3</v>
      </c>
      <c r="C18" s="31" t="s">
        <v>21</v>
      </c>
      <c r="D18" s="38">
        <v>6</v>
      </c>
      <c r="E18" s="31" t="s">
        <v>43</v>
      </c>
      <c r="F18" s="31">
        <v>0.8</v>
      </c>
      <c r="G18" s="32">
        <v>3811</v>
      </c>
      <c r="H18" s="33">
        <v>3811</v>
      </c>
      <c r="K18" s="3" t="s">
        <v>69</v>
      </c>
      <c r="L18" s="4" t="s">
        <v>70</v>
      </c>
      <c r="M18" s="18">
        <f>N5</f>
        <v>4148.9624999999996</v>
      </c>
      <c r="N18" s="4" t="s">
        <v>67</v>
      </c>
      <c r="O18" s="4" t="s">
        <v>67</v>
      </c>
      <c r="P18" s="18">
        <f>M18</f>
        <v>4148.9624999999996</v>
      </c>
    </row>
    <row r="19" spans="1:16" ht="15.75" thickBot="1" x14ac:dyDescent="0.3">
      <c r="A19" s="30" t="s">
        <v>18</v>
      </c>
      <c r="B19" s="31" t="s">
        <v>3</v>
      </c>
      <c r="C19" s="31" t="s">
        <v>22</v>
      </c>
      <c r="D19" s="38">
        <v>5.3</v>
      </c>
      <c r="E19" s="31" t="s">
        <v>43</v>
      </c>
      <c r="F19" s="31">
        <v>0.75</v>
      </c>
      <c r="G19" s="32">
        <v>5042</v>
      </c>
      <c r="H19" s="33">
        <v>5042</v>
      </c>
      <c r="K19" s="3" t="s">
        <v>71</v>
      </c>
      <c r="L19" s="4" t="s">
        <v>70</v>
      </c>
      <c r="M19" s="18">
        <f>N6</f>
        <v>4431.0499999999993</v>
      </c>
      <c r="N19" s="4" t="s">
        <v>67</v>
      </c>
      <c r="O19" s="4" t="s">
        <v>67</v>
      </c>
      <c r="P19" s="18">
        <f>M19</f>
        <v>4431.0499999999993</v>
      </c>
    </row>
    <row r="20" spans="1:16" ht="15.75" thickBot="1" x14ac:dyDescent="0.3">
      <c r="A20" s="26" t="s">
        <v>18</v>
      </c>
      <c r="B20" s="27" t="s">
        <v>4</v>
      </c>
      <c r="C20" s="27" t="s">
        <v>24</v>
      </c>
      <c r="D20" s="40">
        <f>38.8*208/1000</f>
        <v>8.0703999999999994</v>
      </c>
      <c r="E20" s="27" t="s">
        <v>93</v>
      </c>
      <c r="F20" s="27">
        <v>1.1000000000000001</v>
      </c>
      <c r="G20" s="28">
        <v>4012</v>
      </c>
      <c r="H20" s="29">
        <v>3049</v>
      </c>
      <c r="K20" s="3" t="s">
        <v>72</v>
      </c>
      <c r="L20" s="4" t="s">
        <v>70</v>
      </c>
      <c r="M20" s="18">
        <f>N8</f>
        <v>4153.25</v>
      </c>
      <c r="N20" s="4" t="s">
        <v>67</v>
      </c>
      <c r="O20" s="4" t="s">
        <v>67</v>
      </c>
      <c r="P20" s="18">
        <f>M20</f>
        <v>4153.25</v>
      </c>
    </row>
    <row r="21" spans="1:16" ht="15.75" thickBot="1" x14ac:dyDescent="0.3">
      <c r="A21" s="34" t="s">
        <v>18</v>
      </c>
      <c r="B21" s="35" t="s">
        <v>5</v>
      </c>
      <c r="C21" s="35" t="s">
        <v>25</v>
      </c>
      <c r="D21" s="39">
        <v>4.9000000000000004</v>
      </c>
      <c r="E21" s="35" t="s">
        <v>42</v>
      </c>
      <c r="F21" s="35">
        <v>0.62</v>
      </c>
      <c r="G21" s="36">
        <f>5786*0.85</f>
        <v>4918.0999999999995</v>
      </c>
      <c r="H21" s="37"/>
      <c r="K21" s="3" t="s">
        <v>73</v>
      </c>
      <c r="L21" s="4" t="s">
        <v>70</v>
      </c>
      <c r="M21" s="18">
        <f>N9</f>
        <v>5173.0999999999995</v>
      </c>
      <c r="N21" s="4" t="s">
        <v>67</v>
      </c>
      <c r="O21" s="4" t="s">
        <v>67</v>
      </c>
      <c r="P21" s="18">
        <f>M21</f>
        <v>5173.0999999999995</v>
      </c>
    </row>
    <row r="22" spans="1:16" x14ac:dyDescent="0.25">
      <c r="A22" s="30" t="s">
        <v>18</v>
      </c>
      <c r="B22" s="31" t="s">
        <v>4</v>
      </c>
      <c r="C22" s="31" t="s">
        <v>26</v>
      </c>
      <c r="D22" s="38">
        <f>38.8*208/1000</f>
        <v>8.0703999999999994</v>
      </c>
      <c r="E22" s="31" t="s">
        <v>43</v>
      </c>
      <c r="F22" s="31">
        <v>0.73</v>
      </c>
      <c r="G22" s="32">
        <v>4130</v>
      </c>
      <c r="H22" s="33">
        <v>3323</v>
      </c>
    </row>
    <row r="23" spans="1:16" x14ac:dyDescent="0.25">
      <c r="A23" s="30" t="s">
        <v>18</v>
      </c>
      <c r="B23" s="31" t="s">
        <v>5</v>
      </c>
      <c r="C23" s="31" t="s">
        <v>27</v>
      </c>
      <c r="D23" s="38">
        <v>4.9000000000000004</v>
      </c>
      <c r="E23" s="31" t="s">
        <v>43</v>
      </c>
      <c r="F23" s="31">
        <v>0.74</v>
      </c>
      <c r="G23" s="32">
        <f>5402*0.85</f>
        <v>4591.7</v>
      </c>
      <c r="H23" s="33"/>
      <c r="K23" s="17" t="s">
        <v>86</v>
      </c>
    </row>
    <row r="24" spans="1:16" ht="15" customHeight="1" x14ac:dyDescent="0.25">
      <c r="A24" s="30" t="s">
        <v>18</v>
      </c>
      <c r="B24" s="31" t="s">
        <v>6</v>
      </c>
      <c r="C24" s="31" t="s">
        <v>28</v>
      </c>
      <c r="D24" s="38">
        <f>38.8*208/1000</f>
        <v>8.0703999999999994</v>
      </c>
      <c r="E24" s="31" t="s">
        <v>43</v>
      </c>
      <c r="F24" s="31">
        <v>0.73</v>
      </c>
      <c r="G24" s="32">
        <v>3279</v>
      </c>
      <c r="H24" s="33"/>
      <c r="K24" s="57" t="s">
        <v>74</v>
      </c>
      <c r="L24" s="57" t="s">
        <v>75</v>
      </c>
      <c r="M24" s="57" t="s">
        <v>76</v>
      </c>
      <c r="N24" s="57"/>
    </row>
    <row r="25" spans="1:16" ht="17.25" x14ac:dyDescent="0.25">
      <c r="A25" s="30" t="s">
        <v>18</v>
      </c>
      <c r="B25" s="31" t="s">
        <v>50</v>
      </c>
      <c r="C25" s="31" t="s">
        <v>51</v>
      </c>
      <c r="D25" s="38">
        <v>3.5</v>
      </c>
      <c r="E25" s="31" t="s">
        <v>43</v>
      </c>
      <c r="F25" s="31">
        <v>0.79</v>
      </c>
      <c r="G25" s="31"/>
      <c r="H25" s="33">
        <v>3085</v>
      </c>
      <c r="K25" s="57"/>
      <c r="L25" s="57"/>
      <c r="M25" s="19" t="s">
        <v>77</v>
      </c>
      <c r="N25" s="19" t="s">
        <v>78</v>
      </c>
    </row>
    <row r="26" spans="1:16" ht="15" customHeight="1" x14ac:dyDescent="0.25">
      <c r="A26" s="30" t="s">
        <v>18</v>
      </c>
      <c r="B26" s="31" t="s">
        <v>55</v>
      </c>
      <c r="C26" s="41">
        <v>502316</v>
      </c>
      <c r="D26" s="38">
        <v>6</v>
      </c>
      <c r="E26" s="31" t="s">
        <v>43</v>
      </c>
      <c r="F26" s="31">
        <v>0.8</v>
      </c>
      <c r="G26" s="31"/>
      <c r="H26" s="33">
        <v>5211</v>
      </c>
      <c r="K26" s="20" t="s">
        <v>79</v>
      </c>
      <c r="L26" s="58" t="s">
        <v>80</v>
      </c>
      <c r="M26" s="58" t="s">
        <v>80</v>
      </c>
      <c r="N26" s="58" t="s">
        <v>67</v>
      </c>
    </row>
    <row r="27" spans="1:16" ht="15.75" thickBot="1" x14ac:dyDescent="0.3">
      <c r="A27" s="42" t="s">
        <v>18</v>
      </c>
      <c r="B27" s="43" t="s">
        <v>56</v>
      </c>
      <c r="C27" s="43" t="s">
        <v>57</v>
      </c>
      <c r="D27" s="44">
        <v>6</v>
      </c>
      <c r="E27" s="43" t="s">
        <v>93</v>
      </c>
      <c r="F27" s="43">
        <v>1.8</v>
      </c>
      <c r="G27" s="43"/>
      <c r="H27" s="45">
        <v>4259</v>
      </c>
      <c r="K27" s="20" t="s">
        <v>81</v>
      </c>
      <c r="L27" s="58"/>
      <c r="M27" s="58"/>
      <c r="N27" s="58"/>
    </row>
    <row r="28" spans="1:16" ht="30" x14ac:dyDescent="0.25">
      <c r="A28" s="23"/>
      <c r="B28" s="23"/>
      <c r="C28" s="23"/>
      <c r="D28" s="23"/>
      <c r="E28" s="23"/>
      <c r="F28" s="23"/>
      <c r="G28" s="23"/>
      <c r="H28" s="24"/>
      <c r="K28" s="20" t="s">
        <v>82</v>
      </c>
      <c r="L28" s="20" t="s">
        <v>80</v>
      </c>
      <c r="M28" s="20" t="s">
        <v>83</v>
      </c>
      <c r="N28" s="20" t="s">
        <v>80</v>
      </c>
    </row>
    <row r="29" spans="1:16" x14ac:dyDescent="0.25">
      <c r="H29" s="5"/>
      <c r="K29" s="20" t="s">
        <v>84</v>
      </c>
      <c r="L29" s="20" t="s">
        <v>80</v>
      </c>
      <c r="M29" s="20" t="s">
        <v>83</v>
      </c>
      <c r="N29" s="20" t="s">
        <v>67</v>
      </c>
    </row>
    <row r="30" spans="1:16" x14ac:dyDescent="0.25">
      <c r="K30" s="20" t="s">
        <v>85</v>
      </c>
      <c r="L30" s="20" t="s">
        <v>83</v>
      </c>
      <c r="M30" s="20" t="s">
        <v>83</v>
      </c>
      <c r="N30" s="20" t="s">
        <v>67</v>
      </c>
    </row>
    <row r="31" spans="1:16" x14ac:dyDescent="0.25">
      <c r="C31" s="22"/>
    </row>
    <row r="32" spans="1:16" x14ac:dyDescent="0.25">
      <c r="K32" s="17" t="s">
        <v>88</v>
      </c>
    </row>
    <row r="33" spans="11:14" ht="15" customHeight="1" x14ac:dyDescent="0.25">
      <c r="K33" s="57" t="s">
        <v>74</v>
      </c>
      <c r="L33" s="57" t="s">
        <v>75</v>
      </c>
      <c r="M33" s="57" t="s">
        <v>76</v>
      </c>
      <c r="N33" s="57"/>
    </row>
    <row r="34" spans="11:14" ht="17.25" x14ac:dyDescent="0.25">
      <c r="K34" s="57"/>
      <c r="L34" s="57"/>
      <c r="M34" s="19" t="s">
        <v>77</v>
      </c>
      <c r="N34" s="19" t="s">
        <v>78</v>
      </c>
    </row>
    <row r="35" spans="11:14" ht="15" customHeight="1" x14ac:dyDescent="0.25">
      <c r="K35" s="20" t="s">
        <v>87</v>
      </c>
      <c r="L35" s="21">
        <f>O5</f>
        <v>375.62916666666615</v>
      </c>
      <c r="M35" s="21">
        <f>N5</f>
        <v>4148.9624999999996</v>
      </c>
      <c r="N35" s="20" t="s">
        <v>67</v>
      </c>
    </row>
    <row r="36" spans="11:14" x14ac:dyDescent="0.25">
      <c r="K36" s="20" t="s">
        <v>87</v>
      </c>
      <c r="L36" s="21">
        <f>O6</f>
        <v>657.71666666666579</v>
      </c>
      <c r="M36" s="21">
        <f>N6</f>
        <v>4431.0499999999993</v>
      </c>
      <c r="N36" s="20" t="s">
        <v>67</v>
      </c>
    </row>
    <row r="37" spans="11:14" x14ac:dyDescent="0.25">
      <c r="K37" s="20" t="s">
        <v>87</v>
      </c>
      <c r="L37" s="21">
        <f>O8</f>
        <v>621.44999999999982</v>
      </c>
      <c r="M37" s="21">
        <f>N8</f>
        <v>4153.25</v>
      </c>
      <c r="N37" s="20" t="s">
        <v>67</v>
      </c>
    </row>
    <row r="38" spans="11:14" x14ac:dyDescent="0.25">
      <c r="K38" s="20" t="s">
        <v>87</v>
      </c>
      <c r="L38" s="21">
        <f>O9</f>
        <v>1641.2999999999993</v>
      </c>
      <c r="M38" s="21">
        <f>N9</f>
        <v>5173.0999999999995</v>
      </c>
      <c r="N38" s="20" t="s">
        <v>67</v>
      </c>
    </row>
  </sheetData>
  <mergeCells count="9">
    <mergeCell ref="L33:L34"/>
    <mergeCell ref="K33:K34"/>
    <mergeCell ref="M33:N33"/>
    <mergeCell ref="K24:K25"/>
    <mergeCell ref="L24:L25"/>
    <mergeCell ref="M24:N24"/>
    <mergeCell ref="L26:L27"/>
    <mergeCell ref="M26:M27"/>
    <mergeCell ref="N26:N27"/>
  </mergeCells>
  <hyperlinks>
    <hyperlink ref="G2" r:id="rId1" xr:uid="{00000000-0004-0000-0000-000000000000}"/>
    <hyperlink ref="H2" r:id="rId2" xr:uid="{00000000-0004-0000-0000-000001000000}"/>
  </hyperlinks>
  <pageMargins left="0.7" right="0.7" top="0.75" bottom="0.75" header="0.3" footer="0.3"/>
  <pageSetup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pricing</vt:lpstr>
      <vt:lpstr>pricing!_Toc410659570</vt:lpstr>
      <vt:lpstr>pricing!_Toc410659571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Livchak 2013</dc:creator>
  <cp:lastModifiedBy>Marquez, Andres</cp:lastModifiedBy>
  <dcterms:created xsi:type="dcterms:W3CDTF">2017-02-03T01:12:57Z</dcterms:created>
  <dcterms:modified xsi:type="dcterms:W3CDTF">2018-09-21T18:23:10Z</dcterms:modified>
</cp:coreProperties>
</file>