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arque4\OneDrive - Sempra Energy\Documents\WP Review\Chan\Undercounter Dishwasher\Final\"/>
    </mc:Choice>
  </mc:AlternateContent>
  <xr:revisionPtr revIDLastSave="0" documentId="10_ncr:100000_{15A5A5FE-7562-455C-8D4B-2FCD015747E8}" xr6:coauthVersionLast="31" xr6:coauthVersionMax="31" xr10:uidLastSave="{00000000-0000-0000-0000-000000000000}"/>
  <bookViews>
    <workbookView xWindow="480" yWindow="105" windowWidth="27795" windowHeight="12585" xr2:uid="{00000000-000D-0000-FFFF-FFFF00000000}"/>
  </bookViews>
  <sheets>
    <sheet name="Savings Calculations" sheetId="3" r:id="rId1"/>
  </sheets>
  <definedNames>
    <definedName name="ClimateZones">#REF!</definedName>
    <definedName name="ClimateZoneTemp">#REF!</definedName>
  </definedNames>
  <calcPr calcId="179017"/>
</workbook>
</file>

<file path=xl/calcChain.xml><?xml version="1.0" encoding="utf-8"?>
<calcChain xmlns="http://schemas.openxmlformats.org/spreadsheetml/2006/main">
  <c r="Z6" i="3" l="1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C21" i="3" l="1"/>
  <c r="D21" i="3" s="1"/>
  <c r="E21" i="3" s="1"/>
  <c r="I21" i="3" l="1"/>
  <c r="M21" i="3"/>
  <c r="R21" i="3"/>
  <c r="K21" i="3"/>
  <c r="P21" i="3"/>
  <c r="T21" i="3"/>
  <c r="F21" i="3"/>
  <c r="G21" i="3" s="1"/>
  <c r="Q21" i="3" l="1"/>
  <c r="J21" i="3"/>
  <c r="N21" i="3"/>
  <c r="S21" i="3"/>
  <c r="L21" i="3"/>
  <c r="U21" i="3"/>
  <c r="AB21" i="3"/>
  <c r="AD21" i="3"/>
  <c r="W21" i="3"/>
  <c r="Y21" i="3"/>
  <c r="X21" i="3" l="1"/>
  <c r="AE21" i="3"/>
  <c r="AC21" i="3"/>
  <c r="F5" i="3" l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4" i="3"/>
  <c r="C24" i="3" l="1"/>
  <c r="F24" i="3" s="1"/>
  <c r="G24" i="3" s="1"/>
  <c r="C23" i="3"/>
  <c r="C20" i="3"/>
  <c r="F20" i="3" s="1"/>
  <c r="G20" i="3" s="1"/>
  <c r="G19" i="3"/>
  <c r="D19" i="3"/>
  <c r="E19" i="3" s="1"/>
  <c r="T19" i="3" s="1"/>
  <c r="G18" i="3"/>
  <c r="D18" i="3"/>
  <c r="E18" i="3" s="1"/>
  <c r="M17" i="3"/>
  <c r="I17" i="3"/>
  <c r="G17" i="3"/>
  <c r="D17" i="3"/>
  <c r="E17" i="3" s="1"/>
  <c r="T17" i="3" s="1"/>
  <c r="G16" i="3"/>
  <c r="D16" i="3"/>
  <c r="E16" i="3" s="1"/>
  <c r="R16" i="3" s="1"/>
  <c r="G15" i="3"/>
  <c r="D15" i="3"/>
  <c r="E15" i="3" s="1"/>
  <c r="T15" i="3" s="1"/>
  <c r="G14" i="3"/>
  <c r="D14" i="3"/>
  <c r="E14" i="3" s="1"/>
  <c r="G13" i="3"/>
  <c r="D13" i="3"/>
  <c r="E13" i="3" s="1"/>
  <c r="T13" i="3" s="1"/>
  <c r="G12" i="3"/>
  <c r="D12" i="3"/>
  <c r="E12" i="3" s="1"/>
  <c r="P12" i="3" s="1"/>
  <c r="G11" i="3"/>
  <c r="D11" i="3"/>
  <c r="E11" i="3" s="1"/>
  <c r="T11" i="3" s="1"/>
  <c r="G10" i="3"/>
  <c r="D10" i="3"/>
  <c r="E10" i="3" s="1"/>
  <c r="G9" i="3"/>
  <c r="D9" i="3"/>
  <c r="E9" i="3" s="1"/>
  <c r="R9" i="3" s="1"/>
  <c r="G8" i="3"/>
  <c r="D8" i="3"/>
  <c r="E8" i="3" s="1"/>
  <c r="I8" i="3" s="1"/>
  <c r="G7" i="3"/>
  <c r="D7" i="3"/>
  <c r="E7" i="3" s="1"/>
  <c r="I7" i="3" s="1"/>
  <c r="G6" i="3"/>
  <c r="D6" i="3"/>
  <c r="E6" i="3" s="1"/>
  <c r="G5" i="3"/>
  <c r="D5" i="3"/>
  <c r="E5" i="3" s="1"/>
  <c r="M5" i="3" s="1"/>
  <c r="G4" i="3"/>
  <c r="D4" i="3"/>
  <c r="E4" i="3" s="1"/>
  <c r="K4" i="3" s="1"/>
  <c r="R7" i="3" l="1"/>
  <c r="M9" i="3"/>
  <c r="R8" i="3"/>
  <c r="I13" i="3"/>
  <c r="M13" i="3"/>
  <c r="I9" i="3"/>
  <c r="I11" i="3"/>
  <c r="I15" i="3"/>
  <c r="I19" i="3"/>
  <c r="M11" i="3"/>
  <c r="Y11" i="3" s="1"/>
  <c r="M15" i="3"/>
  <c r="M19" i="3"/>
  <c r="S20" i="3"/>
  <c r="Q20" i="3"/>
  <c r="U20" i="3"/>
  <c r="J20" i="3"/>
  <c r="L20" i="3"/>
  <c r="N20" i="3"/>
  <c r="D20" i="3"/>
  <c r="E20" i="3" s="1"/>
  <c r="K20" i="3" s="1"/>
  <c r="S6" i="3"/>
  <c r="U6" i="3"/>
  <c r="Q6" i="3"/>
  <c r="L6" i="3"/>
  <c r="N6" i="3"/>
  <c r="J6" i="3"/>
  <c r="S10" i="3"/>
  <c r="Q10" i="3"/>
  <c r="U10" i="3"/>
  <c r="L10" i="3"/>
  <c r="N10" i="3"/>
  <c r="J10" i="3"/>
  <c r="Q12" i="3"/>
  <c r="S12" i="3"/>
  <c r="U12" i="3"/>
  <c r="J12" i="3"/>
  <c r="L12" i="3"/>
  <c r="N12" i="3"/>
  <c r="S14" i="3"/>
  <c r="U14" i="3"/>
  <c r="Q14" i="3"/>
  <c r="L14" i="3"/>
  <c r="J14" i="3"/>
  <c r="N14" i="3"/>
  <c r="U16" i="3"/>
  <c r="Q16" i="3"/>
  <c r="S16" i="3"/>
  <c r="L16" i="3"/>
  <c r="N16" i="3"/>
  <c r="J16" i="3"/>
  <c r="S18" i="3"/>
  <c r="Q18" i="3"/>
  <c r="U18" i="3"/>
  <c r="L18" i="3"/>
  <c r="N18" i="3"/>
  <c r="J18" i="3"/>
  <c r="R5" i="3"/>
  <c r="Q7" i="3"/>
  <c r="S7" i="3"/>
  <c r="U7" i="3"/>
  <c r="J7" i="3"/>
  <c r="L7" i="3"/>
  <c r="N7" i="3"/>
  <c r="S8" i="3"/>
  <c r="U8" i="3"/>
  <c r="Q8" i="3"/>
  <c r="L8" i="3"/>
  <c r="N8" i="3"/>
  <c r="J8" i="3"/>
  <c r="U9" i="3"/>
  <c r="Q9" i="3"/>
  <c r="S9" i="3"/>
  <c r="N9" i="3"/>
  <c r="J9" i="3"/>
  <c r="L9" i="3"/>
  <c r="Q11" i="3"/>
  <c r="U11" i="3"/>
  <c r="S11" i="3"/>
  <c r="J11" i="3"/>
  <c r="N11" i="3"/>
  <c r="L11" i="3"/>
  <c r="U13" i="3"/>
  <c r="Q13" i="3"/>
  <c r="S13" i="3"/>
  <c r="N13" i="3"/>
  <c r="L13" i="3"/>
  <c r="J13" i="3"/>
  <c r="Q15" i="3"/>
  <c r="S15" i="3"/>
  <c r="U15" i="3"/>
  <c r="J15" i="3"/>
  <c r="L15" i="3"/>
  <c r="N15" i="3"/>
  <c r="U17" i="3"/>
  <c r="Q17" i="3"/>
  <c r="S17" i="3"/>
  <c r="N17" i="3"/>
  <c r="J17" i="3"/>
  <c r="L17" i="3"/>
  <c r="Q19" i="3"/>
  <c r="S19" i="3"/>
  <c r="U19" i="3"/>
  <c r="J19" i="3"/>
  <c r="N19" i="3"/>
  <c r="L19" i="3"/>
  <c r="D23" i="3"/>
  <c r="E23" i="3" s="1"/>
  <c r="I23" i="3" s="1"/>
  <c r="F23" i="3"/>
  <c r="G23" i="3" s="1"/>
  <c r="U24" i="3"/>
  <c r="Q24" i="3"/>
  <c r="S24" i="3"/>
  <c r="N24" i="3"/>
  <c r="J24" i="3"/>
  <c r="L24" i="3"/>
  <c r="S5" i="3"/>
  <c r="U5" i="3"/>
  <c r="Q5" i="3"/>
  <c r="L5" i="3"/>
  <c r="J5" i="3"/>
  <c r="N5" i="3"/>
  <c r="I5" i="3"/>
  <c r="Y5" i="3" s="1"/>
  <c r="J4" i="3"/>
  <c r="Q4" i="3"/>
  <c r="S4" i="3"/>
  <c r="U4" i="3"/>
  <c r="L4" i="3"/>
  <c r="N4" i="3"/>
  <c r="D24" i="3"/>
  <c r="E24" i="3" s="1"/>
  <c r="K24" i="3" s="1"/>
  <c r="T4" i="3"/>
  <c r="P4" i="3"/>
  <c r="R4" i="3"/>
  <c r="M4" i="3"/>
  <c r="I4" i="3"/>
  <c r="T6" i="3"/>
  <c r="P6" i="3"/>
  <c r="K6" i="3"/>
  <c r="T10" i="3"/>
  <c r="I10" i="3"/>
  <c r="M10" i="3"/>
  <c r="T14" i="3"/>
  <c r="I14" i="3"/>
  <c r="M14" i="3"/>
  <c r="P14" i="3"/>
  <c r="P16" i="3"/>
  <c r="T18" i="3"/>
  <c r="I18" i="3"/>
  <c r="M18" i="3"/>
  <c r="P18" i="3"/>
  <c r="R23" i="3"/>
  <c r="P23" i="3"/>
  <c r="M6" i="3"/>
  <c r="T7" i="3"/>
  <c r="P7" i="3"/>
  <c r="K7" i="3"/>
  <c r="W7" i="3" s="1"/>
  <c r="R14" i="3"/>
  <c r="Y17" i="3"/>
  <c r="R18" i="3"/>
  <c r="M7" i="3"/>
  <c r="Y7" i="3" s="1"/>
  <c r="T8" i="3"/>
  <c r="P8" i="3"/>
  <c r="K8" i="3"/>
  <c r="W8" i="3" s="1"/>
  <c r="Y9" i="3"/>
  <c r="R11" i="3"/>
  <c r="K11" i="3"/>
  <c r="W11" i="3" s="1"/>
  <c r="P11" i="3"/>
  <c r="R13" i="3"/>
  <c r="K13" i="3"/>
  <c r="P13" i="3"/>
  <c r="R15" i="3"/>
  <c r="K15" i="3"/>
  <c r="W15" i="3" s="1"/>
  <c r="P15" i="3"/>
  <c r="R17" i="3"/>
  <c r="K17" i="3"/>
  <c r="W17" i="3" s="1"/>
  <c r="P17" i="3"/>
  <c r="R19" i="3"/>
  <c r="K19" i="3"/>
  <c r="P19" i="3"/>
  <c r="T20" i="3"/>
  <c r="P10" i="3"/>
  <c r="T12" i="3"/>
  <c r="AD12" i="3" s="1"/>
  <c r="I12" i="3"/>
  <c r="M12" i="3"/>
  <c r="T16" i="3"/>
  <c r="I16" i="3"/>
  <c r="M16" i="3"/>
  <c r="R10" i="3"/>
  <c r="R12" i="3"/>
  <c r="AB12" i="3" s="1"/>
  <c r="Y13" i="3"/>
  <c r="T5" i="3"/>
  <c r="P5" i="3"/>
  <c r="K5" i="3"/>
  <c r="I6" i="3"/>
  <c r="R6" i="3"/>
  <c r="M8" i="3"/>
  <c r="Y8" i="3" s="1"/>
  <c r="T9" i="3"/>
  <c r="P9" i="3"/>
  <c r="K9" i="3"/>
  <c r="W9" i="3" s="1"/>
  <c r="K10" i="3"/>
  <c r="K12" i="3"/>
  <c r="K14" i="3"/>
  <c r="K16" i="3"/>
  <c r="K18" i="3"/>
  <c r="R24" i="3"/>
  <c r="X16" i="3"/>
  <c r="W13" i="3" l="1"/>
  <c r="W19" i="3"/>
  <c r="M23" i="3"/>
  <c r="M20" i="3"/>
  <c r="AE20" i="3"/>
  <c r="X12" i="3"/>
  <c r="Y19" i="3"/>
  <c r="X14" i="3"/>
  <c r="P24" i="3"/>
  <c r="AC20" i="3"/>
  <c r="K23" i="3"/>
  <c r="W23" i="3" s="1"/>
  <c r="Y15" i="3"/>
  <c r="T23" i="3"/>
  <c r="AD23" i="3" s="1"/>
  <c r="AC5" i="3"/>
  <c r="X18" i="3"/>
  <c r="X10" i="3"/>
  <c r="AE5" i="3"/>
  <c r="I20" i="3"/>
  <c r="T24" i="3"/>
  <c r="AD24" i="3" s="1"/>
  <c r="I24" i="3"/>
  <c r="M24" i="3"/>
  <c r="U23" i="3"/>
  <c r="S23" i="3"/>
  <c r="Q23" i="3"/>
  <c r="N23" i="3"/>
  <c r="L23" i="3"/>
  <c r="J23" i="3"/>
  <c r="X23" i="3" s="1"/>
  <c r="R20" i="3"/>
  <c r="W5" i="3"/>
  <c r="P20" i="3"/>
  <c r="X9" i="3"/>
  <c r="AB23" i="3"/>
  <c r="AE16" i="3"/>
  <c r="AC16" i="3"/>
  <c r="AE10" i="3"/>
  <c r="AC10" i="3"/>
  <c r="AE15" i="3"/>
  <c r="AC15" i="3"/>
  <c r="AC6" i="3"/>
  <c r="AE6" i="3"/>
  <c r="Y18" i="3"/>
  <c r="W18" i="3"/>
  <c r="X8" i="3"/>
  <c r="AD6" i="3"/>
  <c r="AB6" i="3"/>
  <c r="AB24" i="3"/>
  <c r="X17" i="3"/>
  <c r="AE13" i="3"/>
  <c r="AC13" i="3"/>
  <c r="X5" i="3"/>
  <c r="Z5" i="3"/>
  <c r="AE18" i="3"/>
  <c r="AC18" i="3"/>
  <c r="AE12" i="3"/>
  <c r="AC12" i="3"/>
  <c r="X11" i="3"/>
  <c r="AB14" i="3"/>
  <c r="AD14" i="3"/>
  <c r="X20" i="3"/>
  <c r="AE17" i="3"/>
  <c r="AC17" i="3"/>
  <c r="X13" i="3"/>
  <c r="AD9" i="3"/>
  <c r="AB9" i="3"/>
  <c r="AC7" i="3"/>
  <c r="AE7" i="3"/>
  <c r="AC4" i="3"/>
  <c r="AE4" i="3"/>
  <c r="AE24" i="3"/>
  <c r="AC24" i="3"/>
  <c r="Y16" i="3"/>
  <c r="W16" i="3"/>
  <c r="Y12" i="3"/>
  <c r="W12" i="3"/>
  <c r="AC8" i="3"/>
  <c r="AE8" i="3"/>
  <c r="Y20" i="3"/>
  <c r="W20" i="3"/>
  <c r="AD19" i="3"/>
  <c r="AB19" i="3"/>
  <c r="AD17" i="3"/>
  <c r="AB17" i="3"/>
  <c r="AD15" i="3"/>
  <c r="AB15" i="3"/>
  <c r="AD13" i="3"/>
  <c r="AB13" i="3"/>
  <c r="AD11" i="3"/>
  <c r="AB11" i="3"/>
  <c r="AD8" i="3"/>
  <c r="AB8" i="3"/>
  <c r="X6" i="3"/>
  <c r="Y23" i="3"/>
  <c r="Z24" i="3"/>
  <c r="X24" i="3"/>
  <c r="AD7" i="3"/>
  <c r="AB7" i="3"/>
  <c r="AB16" i="3"/>
  <c r="AD16" i="3"/>
  <c r="AE14" i="3"/>
  <c r="AC14" i="3"/>
  <c r="X19" i="3"/>
  <c r="AB10" i="3"/>
  <c r="AD10" i="3"/>
  <c r="X4" i="3"/>
  <c r="Z4" i="3"/>
  <c r="AE19" i="3"/>
  <c r="AC19" i="3"/>
  <c r="X15" i="3"/>
  <c r="AE11" i="3"/>
  <c r="AC11" i="3"/>
  <c r="X7" i="3"/>
  <c r="Y6" i="3"/>
  <c r="W6" i="3"/>
  <c r="AD5" i="3"/>
  <c r="AB5" i="3"/>
  <c r="AE9" i="3"/>
  <c r="AC9" i="3"/>
  <c r="AD20" i="3"/>
  <c r="AB18" i="3"/>
  <c r="AD18" i="3"/>
  <c r="Y14" i="3"/>
  <c r="W14" i="3"/>
  <c r="Y10" i="3"/>
  <c r="W10" i="3"/>
  <c r="Y4" i="3"/>
  <c r="W4" i="3"/>
  <c r="AD4" i="3"/>
  <c r="AB4" i="3"/>
  <c r="AB20" i="3" l="1"/>
  <c r="AC23" i="3"/>
  <c r="AE23" i="3"/>
  <c r="Z23" i="3"/>
  <c r="Y24" i="3"/>
  <c r="W24" i="3"/>
</calcChain>
</file>

<file path=xl/sharedStrings.xml><?xml version="1.0" encoding="utf-8"?>
<sst xmlns="http://schemas.openxmlformats.org/spreadsheetml/2006/main" count="88" uniqueCount="46">
  <si>
    <t>Utility</t>
  </si>
  <si>
    <t>PG&amp;E</t>
  </si>
  <si>
    <t>CZ01</t>
  </si>
  <si>
    <t>CZ02</t>
  </si>
  <si>
    <t>CZ03</t>
  </si>
  <si>
    <t>PG&amp;E/SoCalGas</t>
  </si>
  <si>
    <t>CZ04</t>
  </si>
  <si>
    <t>CZ05</t>
  </si>
  <si>
    <t>SoCalGas/SDG&amp;E/SCE</t>
  </si>
  <si>
    <t>CZ06</t>
  </si>
  <si>
    <t>SoCalGas/SDG&amp;E</t>
  </si>
  <si>
    <t>CZ07</t>
  </si>
  <si>
    <t>CZ08</t>
  </si>
  <si>
    <t>SoCalGas/SCE</t>
  </si>
  <si>
    <t>CZ09</t>
  </si>
  <si>
    <t>CZ10</t>
  </si>
  <si>
    <t>CZ11</t>
  </si>
  <si>
    <t>CZ12</t>
  </si>
  <si>
    <t>PG&amp;E/SoCalGas/SCE</t>
  </si>
  <si>
    <t>CZ13</t>
  </si>
  <si>
    <t>CZ14</t>
  </si>
  <si>
    <t>CZ15</t>
  </si>
  <si>
    <t>CZ16</t>
  </si>
  <si>
    <t>SoCalGas</t>
  </si>
  <si>
    <t>SDG&amp;E</t>
  </si>
  <si>
    <t>SCE</t>
  </si>
  <si>
    <t>Equation 2 – Base Case Primary Gas Water Heating Energy Consumption per Gallon</t>
  </si>
  <si>
    <t>Converting to therms results in:</t>
  </si>
  <si>
    <t>The following equation calculates the energy required to raise the primary water from 70°F to 140°F in a building with gas water heating.</t>
  </si>
  <si>
    <t>Btu/gal</t>
  </si>
  <si>
    <t>therm/gal</t>
  </si>
  <si>
    <t>Wh/gal</t>
  </si>
  <si>
    <t>kWh/gal</t>
  </si>
  <si>
    <t>1 btu</t>
  </si>
  <si>
    <t>wh</t>
  </si>
  <si>
    <t>Climate</t>
  </si>
  <si>
    <t>High Temp</t>
  </si>
  <si>
    <t>Low Temp</t>
  </si>
  <si>
    <t>Tier 1</t>
  </si>
  <si>
    <t>Tier 2</t>
  </si>
  <si>
    <t>Gas (Therm)</t>
  </si>
  <si>
    <t>Elec (kWh)</t>
  </si>
  <si>
    <t>Baseline</t>
  </si>
  <si>
    <t>High Temp Savings</t>
  </si>
  <si>
    <t>Low Temp Savings</t>
  </si>
  <si>
    <t>Ave Groundwater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</si>
</sst>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00"/>
    <numFmt numFmtId="166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9">
    <xf numFmtId="0" fontId="0" fillId="0" borderId="0" xfId="0"/>
    <xf numFmtId="0" fontId="2" fillId="2" borderId="1" xfId="0" applyFont="1" applyFill="1" applyBorder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/>
    <xf numFmtId="164" fontId="0" fillId="0" borderId="0" xfId="0" applyNumberFormat="1" applyFont="1" applyAlignment="1">
      <alignment horizontal="center"/>
    </xf>
    <xf numFmtId="166" fontId="2" fillId="0" borderId="0" xfId="0" applyNumberFormat="1" applyFont="1"/>
    <xf numFmtId="165" fontId="2" fillId="0" borderId="0" xfId="0" applyNumberFormat="1" applyFont="1"/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/>
    <xf numFmtId="0" fontId="0" fillId="0" borderId="7" xfId="0" applyFont="1" applyFill="1" applyBorder="1" applyAlignment="1">
      <alignment horizontal="center"/>
    </xf>
    <xf numFmtId="0" fontId="2" fillId="0" borderId="7" xfId="0" applyFont="1" applyBorder="1"/>
    <xf numFmtId="164" fontId="2" fillId="2" borderId="1" xfId="0" applyNumberFormat="1" applyFont="1" applyFill="1" applyBorder="1" applyAlignment="1">
      <alignment horizontal="center"/>
    </xf>
    <xf numFmtId="1" fontId="0" fillId="0" borderId="0" xfId="0" applyNumberFormat="1"/>
    <xf numFmtId="1" fontId="0" fillId="0" borderId="15" xfId="0" applyNumberFormat="1" applyBorder="1"/>
    <xf numFmtId="1" fontId="0" fillId="0" borderId="0" xfId="0" applyNumberFormat="1" applyBorder="1"/>
    <xf numFmtId="1" fontId="0" fillId="0" borderId="8" xfId="0" applyNumberFormat="1" applyBorder="1"/>
    <xf numFmtId="1" fontId="0" fillId="0" borderId="14" xfId="0" applyNumberForma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11" xfId="0" applyNumberFormat="1" applyBorder="1"/>
    <xf numFmtId="1" fontId="0" fillId="0" borderId="16" xfId="0" applyNumberFormat="1" applyBorder="1"/>
    <xf numFmtId="1" fontId="0" fillId="0" borderId="6" xfId="0" applyNumberFormat="1" applyBorder="1"/>
    <xf numFmtId="0" fontId="0" fillId="2" borderId="6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1" fontId="0" fillId="2" borderId="0" xfId="0" applyNumberFormat="1" applyFont="1" applyFill="1" applyBorder="1" applyAlignment="1">
      <alignment vertical="center"/>
    </xf>
    <xf numFmtId="0" fontId="0" fillId="2" borderId="0" xfId="0" applyFont="1" applyFill="1" applyBorder="1"/>
    <xf numFmtId="3" fontId="0" fillId="2" borderId="8" xfId="0" applyNumberFormat="1" applyFont="1" applyFill="1" applyBorder="1" applyAlignment="1">
      <alignment vertical="center"/>
    </xf>
    <xf numFmtId="1" fontId="0" fillId="2" borderId="14" xfId="0" applyNumberFormat="1" applyFont="1" applyFill="1" applyBorder="1" applyAlignment="1">
      <alignment vertical="center"/>
    </xf>
    <xf numFmtId="3" fontId="0" fillId="2" borderId="7" xfId="0" applyNumberFormat="1" applyFont="1" applyFill="1" applyBorder="1" applyAlignment="1">
      <alignment vertical="center"/>
    </xf>
    <xf numFmtId="1" fontId="0" fillId="2" borderId="7" xfId="0" applyNumberFormat="1" applyFont="1" applyFill="1" applyBorder="1" applyAlignment="1">
      <alignment vertical="center"/>
    </xf>
    <xf numFmtId="0" fontId="0" fillId="2" borderId="7" xfId="0" applyFont="1" applyFill="1" applyBorder="1"/>
    <xf numFmtId="3" fontId="0" fillId="2" borderId="3" xfId="0" applyNumberFormat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6" xfId="0" applyFill="1" applyBorder="1" applyAlignment="1">
      <alignment vertical="center"/>
    </xf>
  </cellXfs>
  <cellStyles count="23">
    <cellStyle name="Comma 2" xfId="1" xr:uid="{00000000-0005-0000-0000-000000000000}"/>
    <cellStyle name="Comma 2 2" xfId="2" xr:uid="{00000000-0005-0000-0000-000001000000}"/>
    <cellStyle name="Comma 3" xfId="3" xr:uid="{00000000-0005-0000-0000-000002000000}"/>
    <cellStyle name="Currency 2" xfId="4" xr:uid="{00000000-0005-0000-0000-000003000000}"/>
    <cellStyle name="Currency 2 2" xfId="5" xr:uid="{00000000-0005-0000-0000-000004000000}"/>
    <cellStyle name="Currency 2 2 2" xfId="6" xr:uid="{00000000-0005-0000-0000-000005000000}"/>
    <cellStyle name="Currency 2 3" xfId="7" xr:uid="{00000000-0005-0000-0000-000006000000}"/>
    <cellStyle name="Currency 3" xfId="8" xr:uid="{00000000-0005-0000-0000-000007000000}"/>
    <cellStyle name="Currency 4" xfId="9" xr:uid="{00000000-0005-0000-0000-000008000000}"/>
    <cellStyle name="Hyperlink 2" xfId="10" xr:uid="{00000000-0005-0000-0000-000009000000}"/>
    <cellStyle name="Hyperlink 3" xfId="11" xr:uid="{00000000-0005-0000-0000-00000A000000}"/>
    <cellStyle name="Normal" xfId="0" builtinId="0"/>
    <cellStyle name="Normal 2" xfId="12" xr:uid="{00000000-0005-0000-0000-00000C000000}"/>
    <cellStyle name="Normal 2 2" xfId="13" xr:uid="{00000000-0005-0000-0000-00000D000000}"/>
    <cellStyle name="Normal 3" xfId="14" xr:uid="{00000000-0005-0000-0000-00000E000000}"/>
    <cellStyle name="Normal 4" xfId="15" xr:uid="{00000000-0005-0000-0000-00000F000000}"/>
    <cellStyle name="Normal 5" xfId="16" xr:uid="{00000000-0005-0000-0000-000010000000}"/>
    <cellStyle name="Normal 6" xfId="17" xr:uid="{00000000-0005-0000-0000-000011000000}"/>
    <cellStyle name="Normal 6 2" xfId="18" xr:uid="{00000000-0005-0000-0000-000012000000}"/>
    <cellStyle name="Normal 6 3" xfId="19" xr:uid="{00000000-0005-0000-0000-000013000000}"/>
    <cellStyle name="Percent 2" xfId="20" xr:uid="{00000000-0005-0000-0000-000014000000}"/>
    <cellStyle name="Percent 2 2" xfId="21" xr:uid="{00000000-0005-0000-0000-000015000000}"/>
    <cellStyle name="Percent 3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4</xdr:col>
      <xdr:colOff>228600</xdr:colOff>
      <xdr:row>29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6525" y="381000"/>
          <a:ext cx="26670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276225</xdr:colOff>
      <xdr:row>30</xdr:row>
      <xdr:rowOff>85725</xdr:rowOff>
    </xdr:from>
    <xdr:to>
      <xdr:col>7</xdr:col>
      <xdr:colOff>257175</xdr:colOff>
      <xdr:row>34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847725"/>
          <a:ext cx="241935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200025</xdr:colOff>
      <xdr:row>35</xdr:row>
      <xdr:rowOff>38100</xdr:rowOff>
    </xdr:from>
    <xdr:to>
      <xdr:col>5</xdr:col>
      <xdr:colOff>361950</xdr:colOff>
      <xdr:row>37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4950" y="1752600"/>
          <a:ext cx="7715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276225</xdr:colOff>
      <xdr:row>38</xdr:row>
      <xdr:rowOff>123825</xdr:rowOff>
    </xdr:from>
    <xdr:to>
      <xdr:col>6</xdr:col>
      <xdr:colOff>276225</xdr:colOff>
      <xdr:row>40</xdr:row>
      <xdr:rowOff>95250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2409825"/>
          <a:ext cx="18288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542925</xdr:colOff>
      <xdr:row>42</xdr:row>
      <xdr:rowOff>85725</xdr:rowOff>
    </xdr:from>
    <xdr:to>
      <xdr:col>6</xdr:col>
      <xdr:colOff>28575</xdr:colOff>
      <xdr:row>44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3133725"/>
          <a:ext cx="13144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171450</xdr:colOff>
      <xdr:row>46</xdr:row>
      <xdr:rowOff>142875</xdr:rowOff>
    </xdr:from>
    <xdr:to>
      <xdr:col>5</xdr:col>
      <xdr:colOff>419100</xdr:colOff>
      <xdr:row>48</xdr:row>
      <xdr:rowOff>114300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7975" y="3952875"/>
          <a:ext cx="329565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1"/>
  <sheetViews>
    <sheetView tabSelected="1" topLeftCell="H1" workbookViewId="0">
      <selection activeCell="AE4" sqref="AE4"/>
    </sheetView>
  </sheetViews>
  <sheetFormatPr defaultRowHeight="15" x14ac:dyDescent="0.25"/>
  <cols>
    <col min="3" max="3" width="21.5703125" customWidth="1"/>
    <col min="9" max="9" width="10.7109375" customWidth="1"/>
    <col min="10" max="10" width="12.28515625" customWidth="1"/>
    <col min="11" max="11" width="19" customWidth="1"/>
    <col min="12" max="12" width="26" customWidth="1"/>
    <col min="14" max="14" width="15" customWidth="1"/>
    <col min="23" max="23" width="11.5703125" customWidth="1"/>
    <col min="24" max="24" width="9.42578125" customWidth="1"/>
  </cols>
  <sheetData>
    <row r="1" spans="1:31" ht="15.75" thickBot="1" x14ac:dyDescent="0.3">
      <c r="I1" s="43" t="s">
        <v>36</v>
      </c>
      <c r="J1" s="44"/>
      <c r="K1" s="43" t="s">
        <v>36</v>
      </c>
      <c r="L1" s="44"/>
      <c r="M1" s="50" t="s">
        <v>36</v>
      </c>
      <c r="N1" s="45"/>
      <c r="O1" s="12"/>
      <c r="P1" s="43" t="s">
        <v>37</v>
      </c>
      <c r="Q1" s="44"/>
      <c r="R1" s="43" t="s">
        <v>37</v>
      </c>
      <c r="S1" s="44"/>
      <c r="T1" s="43" t="s">
        <v>37</v>
      </c>
      <c r="U1" s="45"/>
      <c r="V1" s="12"/>
      <c r="W1" s="51" t="s">
        <v>43</v>
      </c>
      <c r="X1" s="52"/>
      <c r="Y1" s="51" t="s">
        <v>43</v>
      </c>
      <c r="Z1" s="52"/>
      <c r="AA1" s="27"/>
      <c r="AB1" s="51" t="s">
        <v>44</v>
      </c>
      <c r="AC1" s="52"/>
      <c r="AD1" s="53" t="s">
        <v>44</v>
      </c>
      <c r="AE1" s="54"/>
    </row>
    <row r="2" spans="1:31" ht="15.75" thickBot="1" x14ac:dyDescent="0.3">
      <c r="I2" s="46" t="s">
        <v>42</v>
      </c>
      <c r="J2" s="47"/>
      <c r="K2" s="46" t="s">
        <v>38</v>
      </c>
      <c r="L2" s="47"/>
      <c r="M2" s="48" t="s">
        <v>39</v>
      </c>
      <c r="N2" s="49"/>
      <c r="O2" s="12"/>
      <c r="P2" s="46" t="s">
        <v>42</v>
      </c>
      <c r="Q2" s="47"/>
      <c r="R2" s="46" t="s">
        <v>38</v>
      </c>
      <c r="S2" s="47"/>
      <c r="T2" s="48" t="s">
        <v>39</v>
      </c>
      <c r="U2" s="49"/>
      <c r="V2" s="12"/>
      <c r="W2" s="55" t="s">
        <v>38</v>
      </c>
      <c r="X2" s="56"/>
      <c r="Y2" s="57" t="s">
        <v>39</v>
      </c>
      <c r="Z2" s="56"/>
      <c r="AA2" s="28"/>
      <c r="AB2" s="55" t="s">
        <v>38</v>
      </c>
      <c r="AC2" s="56"/>
      <c r="AD2" s="57" t="s">
        <v>39</v>
      </c>
      <c r="AE2" s="58"/>
    </row>
    <row r="3" spans="1:31" ht="15.75" thickBot="1" x14ac:dyDescent="0.3">
      <c r="A3" s="13" t="s">
        <v>0</v>
      </c>
      <c r="B3" s="13" t="s">
        <v>35</v>
      </c>
      <c r="C3" s="14" t="s">
        <v>45</v>
      </c>
      <c r="D3" s="13" t="s">
        <v>29</v>
      </c>
      <c r="E3" s="15" t="s">
        <v>30</v>
      </c>
      <c r="F3" s="13" t="s">
        <v>31</v>
      </c>
      <c r="G3" s="15" t="s">
        <v>32</v>
      </c>
      <c r="H3" s="13"/>
      <c r="I3" s="11" t="s">
        <v>40</v>
      </c>
      <c r="J3" s="8" t="s">
        <v>41</v>
      </c>
      <c r="K3" s="11" t="s">
        <v>40</v>
      </c>
      <c r="L3" s="8" t="s">
        <v>41</v>
      </c>
      <c r="M3" s="8" t="s">
        <v>40</v>
      </c>
      <c r="N3" s="10" t="s">
        <v>41</v>
      </c>
      <c r="O3" s="10"/>
      <c r="P3" s="11" t="s">
        <v>40</v>
      </c>
      <c r="Q3" s="8" t="s">
        <v>41</v>
      </c>
      <c r="R3" s="11" t="s">
        <v>40</v>
      </c>
      <c r="S3" s="8" t="s">
        <v>41</v>
      </c>
      <c r="T3" s="8" t="s">
        <v>40</v>
      </c>
      <c r="U3" s="10" t="s">
        <v>41</v>
      </c>
      <c r="V3" s="9"/>
      <c r="W3" s="29" t="s">
        <v>40</v>
      </c>
      <c r="X3" s="30" t="s">
        <v>41</v>
      </c>
      <c r="Y3" s="30" t="s">
        <v>40</v>
      </c>
      <c r="Z3" s="31" t="s">
        <v>41</v>
      </c>
      <c r="AA3" s="32"/>
      <c r="AB3" s="29" t="s">
        <v>40</v>
      </c>
      <c r="AC3" s="30" t="s">
        <v>41</v>
      </c>
      <c r="AD3" s="30" t="s">
        <v>40</v>
      </c>
      <c r="AE3" s="31" t="s">
        <v>41</v>
      </c>
    </row>
    <row r="4" spans="1:31" x14ac:dyDescent="0.25">
      <c r="A4" t="s">
        <v>1</v>
      </c>
      <c r="B4" t="s">
        <v>2</v>
      </c>
      <c r="C4" s="5">
        <v>51.379589041095869</v>
      </c>
      <c r="D4" s="4">
        <f>((140-C4)*8.2)/0.77</f>
        <v>943.74983099092708</v>
      </c>
      <c r="E4" s="6">
        <f>D4/100000</f>
        <v>9.4374983099092709E-3</v>
      </c>
      <c r="F4" s="4">
        <f>((140-C4)*8.2*0.293)/0.98</f>
        <v>217.26469323455413</v>
      </c>
      <c r="G4" s="7">
        <f>F4/1000</f>
        <v>0.21726469323455413</v>
      </c>
      <c r="I4" s="24">
        <f>1*50*E4*365*0.97</f>
        <v>167.06731383116889</v>
      </c>
      <c r="J4" s="25">
        <f>1789+3395+(G4*1*50*0.03*365)</f>
        <v>5302.952419545918</v>
      </c>
      <c r="K4" s="25">
        <f>0.86*50*E4*365*0.97</f>
        <v>143.67788989480522</v>
      </c>
      <c r="L4" s="25">
        <f>1538+1886+(G4*0.86*50*0.03*365)</f>
        <v>3526.2990808094896</v>
      </c>
      <c r="M4" s="25">
        <f>0.73*50*E4*365*0.97</f>
        <v>121.95913909675326</v>
      </c>
      <c r="N4" s="26">
        <f>1306+1622+(G4*0.73*50*0.03*365)</f>
        <v>3014.8352662685206</v>
      </c>
      <c r="O4" s="17"/>
      <c r="P4" s="24">
        <f>1.7*50*E4*365*0.97</f>
        <v>284.01443351298707</v>
      </c>
      <c r="Q4" s="25">
        <f>1886+(G4*1.7*50*0.03*365)</f>
        <v>2088.2191132280614</v>
      </c>
      <c r="R4" s="25">
        <f>1.19*50*E4*365*0.97</f>
        <v>198.81010345909093</v>
      </c>
      <c r="S4" s="25">
        <f>1886+(G4*1.19*50*0.03*365)</f>
        <v>2027.553379259643</v>
      </c>
      <c r="T4" s="25">
        <f>1.01*50*E4*365*0.97</f>
        <v>168.73798696948054</v>
      </c>
      <c r="U4" s="26">
        <f>1622+(G4*1.01*50*0.03*365)</f>
        <v>1742.1419437413776</v>
      </c>
      <c r="V4" s="17"/>
      <c r="W4" s="33">
        <f>I4-K4</f>
        <v>23.38942393636367</v>
      </c>
      <c r="X4" s="34">
        <f>J4-L4</f>
        <v>1776.6533387364284</v>
      </c>
      <c r="Y4" s="35">
        <f>I4-M4</f>
        <v>45.108174734415627</v>
      </c>
      <c r="Z4" s="34">
        <f>J4-N4</f>
        <v>2288.1171532773974</v>
      </c>
      <c r="AA4" s="36"/>
      <c r="AB4" s="33">
        <f>P4-R4</f>
        <v>85.204330053896143</v>
      </c>
      <c r="AC4" s="34">
        <f>Q4-S4</f>
        <v>60.665733968418408</v>
      </c>
      <c r="AD4" s="35">
        <f>P4-T4</f>
        <v>115.27644654350652</v>
      </c>
      <c r="AE4" s="37">
        <f>Q4-U4</f>
        <v>346.07716948668372</v>
      </c>
    </row>
    <row r="5" spans="1:31" x14ac:dyDescent="0.25">
      <c r="A5" t="s">
        <v>1</v>
      </c>
      <c r="B5" t="s">
        <v>3</v>
      </c>
      <c r="C5" s="5">
        <v>57.293835616438336</v>
      </c>
      <c r="D5" s="4">
        <f t="shared" ref="D5:D24" si="0">((140-C5)*8.2)/0.77</f>
        <v>880.7669453833837</v>
      </c>
      <c r="E5" s="6">
        <f t="shared" ref="E5:E24" si="1">D5/100000</f>
        <v>8.8076694538338374E-3</v>
      </c>
      <c r="F5" s="4">
        <f t="shared" ref="F5:F24" si="2">((140-C5)*8.2*0.293)/0.98</f>
        <v>202.76513321218897</v>
      </c>
      <c r="G5" s="7">
        <f t="shared" ref="G5:G24" si="3">F5/1000</f>
        <v>0.20276513321218897</v>
      </c>
      <c r="I5" s="18">
        <f t="shared" ref="I5:I24" si="4">1*50*E5*365*0.97</f>
        <v>155.9177685064935</v>
      </c>
      <c r="J5" s="19">
        <f>1789+3395+(G5*1*50*0.03*365)</f>
        <v>5295.0139104336731</v>
      </c>
      <c r="K5" s="19">
        <f t="shared" ref="K5:K24" si="5">0.86*50*E5*365*0.97</f>
        <v>134.08928091558442</v>
      </c>
      <c r="L5" s="19">
        <f>1538+1886+(G5*0.86*50*0.03*365)</f>
        <v>3519.4719629729593</v>
      </c>
      <c r="M5" s="19">
        <f t="shared" ref="M5:M24" si="6">0.73*50*E5*365*0.97</f>
        <v>113.81997100974026</v>
      </c>
      <c r="N5" s="20">
        <f>1306+1622+(G5*0.73*50*0.03*365)</f>
        <v>3009.0401546165817</v>
      </c>
      <c r="O5" s="17"/>
      <c r="P5" s="18">
        <f t="shared" ref="P5:P24" si="7">1.7*50*E5*365*0.97</f>
        <v>265.06020646103894</v>
      </c>
      <c r="Q5" s="19">
        <f>1886+(G5*1.7*50*0.03*365)</f>
        <v>2074.7236477372448</v>
      </c>
      <c r="R5" s="19">
        <f t="shared" ref="R5:R24" si="8">1.19*50*E5*365*0.97</f>
        <v>185.54214452272728</v>
      </c>
      <c r="S5" s="19">
        <f>1886+(G5*1.19*50*0.03*365)</f>
        <v>2018.1065534160714</v>
      </c>
      <c r="T5" s="19">
        <f t="shared" ref="T5:T24" si="9">1.01*50*E5*365*0.97</f>
        <v>157.47694619155845</v>
      </c>
      <c r="U5" s="20">
        <f>1622+(G5*1.01*50*0.03*365)</f>
        <v>1734.1240495380102</v>
      </c>
      <c r="V5" s="17"/>
      <c r="W5" s="33">
        <f t="shared" ref="W5:W24" si="10">I5-K5</f>
        <v>21.828487590909077</v>
      </c>
      <c r="X5" s="34">
        <f t="shared" ref="X5:X24" si="11">J5-L5</f>
        <v>1775.5419474607138</v>
      </c>
      <c r="Y5" s="35">
        <f t="shared" ref="Y5:Y24" si="12">I5-M5</f>
        <v>42.097797496753245</v>
      </c>
      <c r="Z5" s="34">
        <f t="shared" ref="Z5:Z24" si="13">J5-N5</f>
        <v>2285.9737558170914</v>
      </c>
      <c r="AA5" s="36"/>
      <c r="AB5" s="33">
        <f t="shared" ref="AB5:AB24" si="14">P5-R5</f>
        <v>79.518061938311661</v>
      </c>
      <c r="AC5" s="34">
        <f t="shared" ref="AC5:AC24" si="15">Q5-S5</f>
        <v>56.617094321173454</v>
      </c>
      <c r="AD5" s="35">
        <f t="shared" ref="AD5:AD24" si="16">P5-T5</f>
        <v>107.58326026948049</v>
      </c>
      <c r="AE5" s="37">
        <f t="shared" ref="AE5:AE24" si="17">Q5-U5</f>
        <v>340.59959819923461</v>
      </c>
    </row>
    <row r="6" spans="1:31" x14ac:dyDescent="0.25">
      <c r="A6" t="s">
        <v>1</v>
      </c>
      <c r="B6" t="s">
        <v>4</v>
      </c>
      <c r="C6" s="5">
        <v>57.052465753424642</v>
      </c>
      <c r="D6" s="4">
        <f t="shared" si="0"/>
        <v>883.33737769080244</v>
      </c>
      <c r="E6" s="6">
        <f t="shared" si="1"/>
        <v>8.8333737769080243E-3</v>
      </c>
      <c r="F6" s="4">
        <f t="shared" si="2"/>
        <v>203.3568834498183</v>
      </c>
      <c r="G6" s="7">
        <f t="shared" si="3"/>
        <v>0.20335688344981831</v>
      </c>
      <c r="I6" s="18">
        <f t="shared" si="4"/>
        <v>156.37279928571428</v>
      </c>
      <c r="J6" s="19">
        <f t="shared" ref="J6:J23" si="18">1789+3395+(G6*1*50*0.03*365)</f>
        <v>5295.3378936887757</v>
      </c>
      <c r="K6" s="19">
        <f t="shared" si="5"/>
        <v>134.48060738571431</v>
      </c>
      <c r="L6" s="19">
        <f t="shared" ref="L6:L23" si="19">1538+1886+(G6*0.86*50*0.03*365)</f>
        <v>3519.7505885723472</v>
      </c>
      <c r="M6" s="19">
        <f t="shared" si="6"/>
        <v>114.15214347857143</v>
      </c>
      <c r="N6" s="20">
        <f t="shared" ref="N6:N23" si="20">1306+1622+(G6*0.73*50*0.03*365)</f>
        <v>3009.276662392806</v>
      </c>
      <c r="O6" s="17"/>
      <c r="P6" s="18">
        <f t="shared" si="7"/>
        <v>265.83375878571428</v>
      </c>
      <c r="Q6" s="19">
        <f t="shared" ref="Q6:Q23" si="21">1886+(G6*1.7*50*0.03*365)</f>
        <v>2075.2744192709183</v>
      </c>
      <c r="R6" s="19">
        <f t="shared" si="8"/>
        <v>186.08363115</v>
      </c>
      <c r="S6" s="19">
        <f t="shared" ref="S6:S23" si="22">1886+(G6*1.19*50*0.03*365)</f>
        <v>2018.4920934896429</v>
      </c>
      <c r="T6" s="19">
        <f t="shared" si="9"/>
        <v>157.93652727857145</v>
      </c>
      <c r="U6" s="20">
        <f t="shared" ref="U6:U23" si="23">1622+(G6*1.01*50*0.03*365)</f>
        <v>1734.4512726256633</v>
      </c>
      <c r="V6" s="17"/>
      <c r="W6" s="33">
        <f t="shared" si="10"/>
        <v>21.892191899999972</v>
      </c>
      <c r="X6" s="34">
        <f t="shared" si="11"/>
        <v>1775.5873051164285</v>
      </c>
      <c r="Y6" s="35">
        <f t="shared" si="12"/>
        <v>42.220655807142847</v>
      </c>
      <c r="Z6" s="34">
        <f t="shared" si="13"/>
        <v>2286.0612312959697</v>
      </c>
      <c r="AA6" s="36"/>
      <c r="AB6" s="33">
        <f t="shared" si="14"/>
        <v>79.750127635714279</v>
      </c>
      <c r="AC6" s="34">
        <f t="shared" si="15"/>
        <v>56.782325781275404</v>
      </c>
      <c r="AD6" s="35">
        <f t="shared" si="16"/>
        <v>107.89723150714283</v>
      </c>
      <c r="AE6" s="37">
        <f t="shared" si="17"/>
        <v>340.82314664525506</v>
      </c>
    </row>
    <row r="7" spans="1:31" x14ac:dyDescent="0.25">
      <c r="A7" t="s">
        <v>5</v>
      </c>
      <c r="B7" t="s">
        <v>6</v>
      </c>
      <c r="C7" s="5">
        <v>59.513287671232852</v>
      </c>
      <c r="D7" s="4">
        <f t="shared" si="0"/>
        <v>857.13122220245521</v>
      </c>
      <c r="E7" s="6">
        <f t="shared" si="1"/>
        <v>8.5713122220245526E-3</v>
      </c>
      <c r="F7" s="4">
        <f t="shared" si="2"/>
        <v>197.32385208275093</v>
      </c>
      <c r="G7" s="7">
        <f t="shared" si="3"/>
        <v>0.19732385208275094</v>
      </c>
      <c r="I7" s="18">
        <f t="shared" si="4"/>
        <v>151.73365461038964</v>
      </c>
      <c r="J7" s="19">
        <f t="shared" si="18"/>
        <v>5292.0348090153066</v>
      </c>
      <c r="K7" s="19">
        <f t="shared" si="5"/>
        <v>130.49094296493507</v>
      </c>
      <c r="L7" s="19">
        <f t="shared" si="19"/>
        <v>3516.9099357531632</v>
      </c>
      <c r="M7" s="19">
        <f t="shared" si="6"/>
        <v>110.76556786558444</v>
      </c>
      <c r="N7" s="20">
        <f t="shared" si="20"/>
        <v>3006.8654105811734</v>
      </c>
      <c r="O7" s="17"/>
      <c r="P7" s="18">
        <f t="shared" si="7"/>
        <v>257.94721283766239</v>
      </c>
      <c r="Q7" s="19">
        <f t="shared" si="21"/>
        <v>2069.6591753260204</v>
      </c>
      <c r="R7" s="19">
        <f t="shared" si="8"/>
        <v>180.56304898636367</v>
      </c>
      <c r="S7" s="19">
        <f t="shared" si="22"/>
        <v>2014.5614227282142</v>
      </c>
      <c r="T7" s="19">
        <f t="shared" si="9"/>
        <v>153.25099115649354</v>
      </c>
      <c r="U7" s="20">
        <f t="shared" si="23"/>
        <v>1731.1151571054593</v>
      </c>
      <c r="V7" s="17"/>
      <c r="W7" s="33">
        <f t="shared" si="10"/>
        <v>21.242711645454563</v>
      </c>
      <c r="X7" s="34">
        <f t="shared" si="11"/>
        <v>1775.1248732621434</v>
      </c>
      <c r="Y7" s="35">
        <f t="shared" si="12"/>
        <v>40.968086744805191</v>
      </c>
      <c r="Z7" s="34">
        <f t="shared" si="13"/>
        <v>2285.1693984341332</v>
      </c>
      <c r="AA7" s="36"/>
      <c r="AB7" s="33">
        <f t="shared" si="14"/>
        <v>77.384163851298723</v>
      </c>
      <c r="AC7" s="34">
        <f t="shared" si="15"/>
        <v>55.09775259780622</v>
      </c>
      <c r="AD7" s="35">
        <f t="shared" si="16"/>
        <v>104.69622168116885</v>
      </c>
      <c r="AE7" s="37">
        <f t="shared" si="17"/>
        <v>338.54401822056116</v>
      </c>
    </row>
    <row r="8" spans="1:31" x14ac:dyDescent="0.25">
      <c r="A8" t="s">
        <v>5</v>
      </c>
      <c r="B8" t="s">
        <v>7</v>
      </c>
      <c r="C8" s="5">
        <v>55.832465753424636</v>
      </c>
      <c r="D8" s="4">
        <f t="shared" si="0"/>
        <v>896.32958548301031</v>
      </c>
      <c r="E8" s="6">
        <f t="shared" si="1"/>
        <v>8.9632958548301039E-3</v>
      </c>
      <c r="F8" s="4">
        <f t="shared" si="2"/>
        <v>206.34787528655301</v>
      </c>
      <c r="G8" s="7">
        <f t="shared" si="3"/>
        <v>0.20634787528655302</v>
      </c>
      <c r="I8" s="18">
        <f t="shared" si="4"/>
        <v>158.67274487012989</v>
      </c>
      <c r="J8" s="19">
        <f t="shared" si="18"/>
        <v>5296.9754617193876</v>
      </c>
      <c r="K8" s="19">
        <f t="shared" si="5"/>
        <v>136.45856058831171</v>
      </c>
      <c r="L8" s="19">
        <f t="shared" si="19"/>
        <v>3521.1588970786734</v>
      </c>
      <c r="M8" s="19">
        <f t="shared" si="6"/>
        <v>115.83110375519485</v>
      </c>
      <c r="N8" s="20">
        <f t="shared" si="20"/>
        <v>3010.4720870551532</v>
      </c>
      <c r="O8" s="17"/>
      <c r="P8" s="18">
        <f t="shared" si="7"/>
        <v>269.74366627922086</v>
      </c>
      <c r="Q8" s="19">
        <f t="shared" si="21"/>
        <v>2078.058284922959</v>
      </c>
      <c r="R8" s="19">
        <f t="shared" si="8"/>
        <v>188.82056639545459</v>
      </c>
      <c r="S8" s="19">
        <f t="shared" si="22"/>
        <v>2020.4407994460714</v>
      </c>
      <c r="T8" s="19">
        <f t="shared" si="9"/>
        <v>160.2594723188312</v>
      </c>
      <c r="U8" s="20">
        <f t="shared" si="23"/>
        <v>1736.1052163365816</v>
      </c>
      <c r="V8" s="17"/>
      <c r="W8" s="33">
        <f t="shared" si="10"/>
        <v>22.214184281818177</v>
      </c>
      <c r="X8" s="34">
        <f t="shared" si="11"/>
        <v>1775.8165646407142</v>
      </c>
      <c r="Y8" s="35">
        <f t="shared" si="12"/>
        <v>42.841641114935044</v>
      </c>
      <c r="Z8" s="34">
        <f t="shared" si="13"/>
        <v>2286.5033746642343</v>
      </c>
      <c r="AA8" s="36"/>
      <c r="AB8" s="33">
        <f t="shared" si="14"/>
        <v>80.92309988376627</v>
      </c>
      <c r="AC8" s="34">
        <f t="shared" si="15"/>
        <v>57.617485476887623</v>
      </c>
      <c r="AD8" s="35">
        <f t="shared" si="16"/>
        <v>109.48419396038966</v>
      </c>
      <c r="AE8" s="37">
        <f t="shared" si="17"/>
        <v>341.95306858637741</v>
      </c>
    </row>
    <row r="9" spans="1:31" x14ac:dyDescent="0.25">
      <c r="A9" t="s">
        <v>8</v>
      </c>
      <c r="B9" t="s">
        <v>9</v>
      </c>
      <c r="C9" s="5">
        <v>61.754383561643834</v>
      </c>
      <c r="D9" s="4">
        <f t="shared" si="0"/>
        <v>833.26500622664992</v>
      </c>
      <c r="E9" s="6">
        <f t="shared" si="1"/>
        <v>8.3326500622664997E-3</v>
      </c>
      <c r="F9" s="4">
        <f t="shared" si="2"/>
        <v>191.82950821917805</v>
      </c>
      <c r="G9" s="7">
        <f t="shared" si="3"/>
        <v>0.19182950821917805</v>
      </c>
      <c r="I9" s="18">
        <f t="shared" si="4"/>
        <v>147.50873772727272</v>
      </c>
      <c r="J9" s="19">
        <f t="shared" si="18"/>
        <v>5289.0266557499999</v>
      </c>
      <c r="K9" s="19">
        <f t="shared" si="5"/>
        <v>126.85751444545454</v>
      </c>
      <c r="L9" s="19">
        <f t="shared" si="19"/>
        <v>3514.3229239450002</v>
      </c>
      <c r="M9" s="19">
        <f t="shared" si="6"/>
        <v>107.68137854090908</v>
      </c>
      <c r="N9" s="20">
        <f t="shared" si="20"/>
        <v>3004.6694586975</v>
      </c>
      <c r="O9" s="17"/>
      <c r="P9" s="18">
        <f t="shared" si="7"/>
        <v>250.7648541363636</v>
      </c>
      <c r="Q9" s="19">
        <f t="shared" si="21"/>
        <v>2064.545314775</v>
      </c>
      <c r="R9" s="19">
        <f t="shared" si="8"/>
        <v>175.53539789545451</v>
      </c>
      <c r="S9" s="19">
        <f t="shared" si="22"/>
        <v>2010.9817203425</v>
      </c>
      <c r="T9" s="19">
        <f t="shared" si="9"/>
        <v>148.98382510454545</v>
      </c>
      <c r="U9" s="20">
        <f t="shared" si="23"/>
        <v>1728.0769223074999</v>
      </c>
      <c r="V9" s="17"/>
      <c r="W9" s="33">
        <f t="shared" si="10"/>
        <v>20.651223281818176</v>
      </c>
      <c r="X9" s="34">
        <f t="shared" si="11"/>
        <v>1774.7037318049997</v>
      </c>
      <c r="Y9" s="35">
        <f t="shared" si="12"/>
        <v>39.827359186363637</v>
      </c>
      <c r="Z9" s="34">
        <f t="shared" si="13"/>
        <v>2284.3571970524999</v>
      </c>
      <c r="AA9" s="36"/>
      <c r="AB9" s="33">
        <f t="shared" si="14"/>
        <v>75.229456240909087</v>
      </c>
      <c r="AC9" s="34">
        <f t="shared" si="15"/>
        <v>53.56359443249994</v>
      </c>
      <c r="AD9" s="35">
        <f t="shared" si="16"/>
        <v>101.78102903181815</v>
      </c>
      <c r="AE9" s="37">
        <f t="shared" si="17"/>
        <v>336.46839246750005</v>
      </c>
    </row>
    <row r="10" spans="1:31" x14ac:dyDescent="0.25">
      <c r="A10" t="s">
        <v>10</v>
      </c>
      <c r="B10" t="s">
        <v>11</v>
      </c>
      <c r="C10" s="5">
        <v>62.54999999999999</v>
      </c>
      <c r="D10" s="4">
        <f t="shared" si="0"/>
        <v>824.79220779220782</v>
      </c>
      <c r="E10" s="6">
        <f t="shared" si="1"/>
        <v>8.2479220779220781E-3</v>
      </c>
      <c r="F10" s="4">
        <f t="shared" si="2"/>
        <v>189.87894897959183</v>
      </c>
      <c r="G10" s="7">
        <f t="shared" si="3"/>
        <v>0.18987894897959182</v>
      </c>
      <c r="I10" s="18">
        <f t="shared" si="4"/>
        <v>146.00884058441559</v>
      </c>
      <c r="J10" s="19">
        <f t="shared" si="18"/>
        <v>5287.958724566327</v>
      </c>
      <c r="K10" s="19">
        <f t="shared" si="5"/>
        <v>125.56760290259739</v>
      </c>
      <c r="L10" s="19">
        <f t="shared" si="19"/>
        <v>3513.4045031270407</v>
      </c>
      <c r="M10" s="19">
        <f t="shared" si="6"/>
        <v>106.58645362662338</v>
      </c>
      <c r="N10" s="20">
        <f t="shared" si="20"/>
        <v>3003.8898689334183</v>
      </c>
      <c r="O10" s="17"/>
      <c r="P10" s="18">
        <f t="shared" si="7"/>
        <v>248.21502899350648</v>
      </c>
      <c r="Q10" s="19">
        <f t="shared" si="21"/>
        <v>2062.7298317627551</v>
      </c>
      <c r="R10" s="19">
        <f t="shared" si="8"/>
        <v>173.75052029545452</v>
      </c>
      <c r="S10" s="19">
        <f t="shared" si="22"/>
        <v>2009.7108822339285</v>
      </c>
      <c r="T10" s="19">
        <f t="shared" si="9"/>
        <v>147.46892899025974</v>
      </c>
      <c r="U10" s="20">
        <f t="shared" si="23"/>
        <v>1726.9983118119899</v>
      </c>
      <c r="V10" s="17"/>
      <c r="W10" s="33">
        <f t="shared" si="10"/>
        <v>20.441237681818208</v>
      </c>
      <c r="X10" s="34">
        <f t="shared" si="11"/>
        <v>1774.5542214392863</v>
      </c>
      <c r="Y10" s="35">
        <f t="shared" si="12"/>
        <v>39.422386957792213</v>
      </c>
      <c r="Z10" s="34">
        <f t="shared" si="13"/>
        <v>2284.0688556329087</v>
      </c>
      <c r="AA10" s="36"/>
      <c r="AB10" s="33">
        <f t="shared" si="14"/>
        <v>74.464508698051958</v>
      </c>
      <c r="AC10" s="34">
        <f t="shared" si="15"/>
        <v>53.018949528826624</v>
      </c>
      <c r="AD10" s="35">
        <f t="shared" si="16"/>
        <v>100.74610000324674</v>
      </c>
      <c r="AE10" s="37">
        <f t="shared" si="17"/>
        <v>335.73151995076523</v>
      </c>
    </row>
    <row r="11" spans="1:31" x14ac:dyDescent="0.25">
      <c r="A11" t="s">
        <v>8</v>
      </c>
      <c r="B11" t="s">
        <v>12</v>
      </c>
      <c r="C11" s="5">
        <v>63.739315068493134</v>
      </c>
      <c r="D11" s="4">
        <f t="shared" si="0"/>
        <v>812.12677459526788</v>
      </c>
      <c r="E11" s="6">
        <f t="shared" si="1"/>
        <v>8.1212677459526796E-3</v>
      </c>
      <c r="F11" s="4">
        <f t="shared" si="2"/>
        <v>186.96318532289629</v>
      </c>
      <c r="G11" s="7">
        <f t="shared" si="3"/>
        <v>0.1869631853228963</v>
      </c>
      <c r="I11" s="18">
        <f t="shared" si="4"/>
        <v>143.7667422727273</v>
      </c>
      <c r="J11" s="19">
        <f t="shared" si="18"/>
        <v>5286.3623439642861</v>
      </c>
      <c r="K11" s="19">
        <f t="shared" si="5"/>
        <v>123.63939835454549</v>
      </c>
      <c r="L11" s="19">
        <f t="shared" si="19"/>
        <v>3512.0316158092855</v>
      </c>
      <c r="M11" s="19">
        <f t="shared" si="6"/>
        <v>104.94972185909093</v>
      </c>
      <c r="N11" s="20">
        <f t="shared" si="20"/>
        <v>3002.7245110939284</v>
      </c>
      <c r="O11" s="17"/>
      <c r="P11" s="18">
        <f t="shared" si="7"/>
        <v>244.40346186363644</v>
      </c>
      <c r="Q11" s="19">
        <f t="shared" si="21"/>
        <v>2060.0159847392856</v>
      </c>
      <c r="R11" s="19">
        <f t="shared" si="8"/>
        <v>171.0824233045455</v>
      </c>
      <c r="S11" s="19">
        <f t="shared" si="22"/>
        <v>2007.8111893175001</v>
      </c>
      <c r="T11" s="19">
        <f t="shared" si="9"/>
        <v>145.20440969545456</v>
      </c>
      <c r="U11" s="20">
        <f t="shared" si="23"/>
        <v>1725.3859674039286</v>
      </c>
      <c r="V11" s="17"/>
      <c r="W11" s="33">
        <f t="shared" si="10"/>
        <v>20.127343918181808</v>
      </c>
      <c r="X11" s="34">
        <f t="shared" si="11"/>
        <v>1774.3307281550005</v>
      </c>
      <c r="Y11" s="35">
        <f t="shared" si="12"/>
        <v>38.817020413636371</v>
      </c>
      <c r="Z11" s="34">
        <f t="shared" si="13"/>
        <v>2283.6378328703577</v>
      </c>
      <c r="AA11" s="36"/>
      <c r="AB11" s="33">
        <f t="shared" si="14"/>
        <v>73.321038559090937</v>
      </c>
      <c r="AC11" s="34">
        <f t="shared" si="15"/>
        <v>52.204795421785548</v>
      </c>
      <c r="AD11" s="35">
        <f t="shared" si="16"/>
        <v>99.199052168181879</v>
      </c>
      <c r="AE11" s="37">
        <f t="shared" si="17"/>
        <v>334.63001733535702</v>
      </c>
    </row>
    <row r="12" spans="1:31" x14ac:dyDescent="0.25">
      <c r="A12" t="s">
        <v>13</v>
      </c>
      <c r="B12" t="s">
        <v>14</v>
      </c>
      <c r="C12" s="5">
        <v>63.819863013698601</v>
      </c>
      <c r="D12" s="4">
        <f t="shared" si="0"/>
        <v>811.26899128269008</v>
      </c>
      <c r="E12" s="6">
        <f t="shared" si="1"/>
        <v>8.1126899128269002E-3</v>
      </c>
      <c r="F12" s="4">
        <f t="shared" si="2"/>
        <v>186.7657113502936</v>
      </c>
      <c r="G12" s="7">
        <f t="shared" si="3"/>
        <v>0.1867657113502936</v>
      </c>
      <c r="I12" s="18">
        <f t="shared" si="4"/>
        <v>143.61489318181822</v>
      </c>
      <c r="J12" s="19">
        <f t="shared" si="18"/>
        <v>5286.2542269642854</v>
      </c>
      <c r="K12" s="19">
        <f t="shared" si="5"/>
        <v>123.50880813636365</v>
      </c>
      <c r="L12" s="19">
        <f t="shared" si="19"/>
        <v>3511.9386351892858</v>
      </c>
      <c r="M12" s="19">
        <f t="shared" si="6"/>
        <v>104.83887202272727</v>
      </c>
      <c r="N12" s="20">
        <f t="shared" si="20"/>
        <v>3002.6455856839284</v>
      </c>
      <c r="O12" s="17"/>
      <c r="P12" s="18">
        <f t="shared" si="7"/>
        <v>244.14531840909095</v>
      </c>
      <c r="Q12" s="19">
        <f t="shared" si="21"/>
        <v>2059.8321858392856</v>
      </c>
      <c r="R12" s="19">
        <f t="shared" si="8"/>
        <v>170.90172288636364</v>
      </c>
      <c r="S12" s="19">
        <f t="shared" si="22"/>
        <v>2007.6825300875</v>
      </c>
      <c r="T12" s="19">
        <f t="shared" si="9"/>
        <v>145.05104211363638</v>
      </c>
      <c r="U12" s="20">
        <f t="shared" si="23"/>
        <v>1725.2767692339287</v>
      </c>
      <c r="V12" s="17"/>
      <c r="W12" s="33">
        <f t="shared" si="10"/>
        <v>20.106085045454563</v>
      </c>
      <c r="X12" s="34">
        <f t="shared" si="11"/>
        <v>1774.3155917749996</v>
      </c>
      <c r="Y12" s="35">
        <f t="shared" si="12"/>
        <v>38.776021159090945</v>
      </c>
      <c r="Z12" s="34">
        <f t="shared" si="13"/>
        <v>2283.608641280357</v>
      </c>
      <c r="AA12" s="36"/>
      <c r="AB12" s="33">
        <f t="shared" si="14"/>
        <v>73.243595522727304</v>
      </c>
      <c r="AC12" s="34">
        <f t="shared" si="15"/>
        <v>52.149655751785531</v>
      </c>
      <c r="AD12" s="35">
        <f t="shared" si="16"/>
        <v>99.094276295454563</v>
      </c>
      <c r="AE12" s="37">
        <f t="shared" si="17"/>
        <v>334.55541660535687</v>
      </c>
    </row>
    <row r="13" spans="1:31" x14ac:dyDescent="0.25">
      <c r="A13" t="s">
        <v>8</v>
      </c>
      <c r="B13" t="s">
        <v>15</v>
      </c>
      <c r="C13" s="5">
        <v>64.149726027397264</v>
      </c>
      <c r="D13" s="4">
        <f t="shared" si="0"/>
        <v>807.75616438356155</v>
      </c>
      <c r="E13" s="6">
        <f t="shared" si="1"/>
        <v>8.0775616438356155E-3</v>
      </c>
      <c r="F13" s="4">
        <f t="shared" si="2"/>
        <v>185.95700841487277</v>
      </c>
      <c r="G13" s="7">
        <f t="shared" si="3"/>
        <v>0.18595700841487278</v>
      </c>
      <c r="I13" s="18">
        <f t="shared" si="4"/>
        <v>142.99303499999996</v>
      </c>
      <c r="J13" s="19">
        <f t="shared" si="18"/>
        <v>5285.8114621071427</v>
      </c>
      <c r="K13" s="19">
        <f t="shared" si="5"/>
        <v>122.97401009999999</v>
      </c>
      <c r="L13" s="19">
        <f t="shared" si="19"/>
        <v>3511.5578574121428</v>
      </c>
      <c r="M13" s="19">
        <f t="shared" si="6"/>
        <v>104.38491554999999</v>
      </c>
      <c r="N13" s="20">
        <f t="shared" si="20"/>
        <v>3002.3223673382145</v>
      </c>
      <c r="O13" s="17"/>
      <c r="P13" s="18">
        <f t="shared" si="7"/>
        <v>243.08815949999996</v>
      </c>
      <c r="Q13" s="19">
        <f t="shared" si="21"/>
        <v>2059.0794855821428</v>
      </c>
      <c r="R13" s="19">
        <f t="shared" si="8"/>
        <v>170.16171165</v>
      </c>
      <c r="S13" s="19">
        <f t="shared" si="22"/>
        <v>2007.1556399075</v>
      </c>
      <c r="T13" s="19">
        <f t="shared" si="9"/>
        <v>144.42296534999997</v>
      </c>
      <c r="U13" s="20">
        <f t="shared" si="23"/>
        <v>1724.8295767282143</v>
      </c>
      <c r="V13" s="17"/>
      <c r="W13" s="33">
        <f t="shared" si="10"/>
        <v>20.019024899999977</v>
      </c>
      <c r="X13" s="34">
        <f t="shared" si="11"/>
        <v>1774.2536046949999</v>
      </c>
      <c r="Y13" s="35">
        <f t="shared" si="12"/>
        <v>38.608119449999975</v>
      </c>
      <c r="Z13" s="34">
        <f t="shared" si="13"/>
        <v>2283.4890947689282</v>
      </c>
      <c r="AA13" s="36"/>
      <c r="AB13" s="33">
        <f t="shared" si="14"/>
        <v>72.92644784999996</v>
      </c>
      <c r="AC13" s="34">
        <f t="shared" si="15"/>
        <v>51.923845674642735</v>
      </c>
      <c r="AD13" s="35">
        <f t="shared" si="16"/>
        <v>98.665194149999991</v>
      </c>
      <c r="AE13" s="37">
        <f t="shared" si="17"/>
        <v>334.24990885392845</v>
      </c>
    </row>
    <row r="14" spans="1:31" x14ac:dyDescent="0.25">
      <c r="A14" t="s">
        <v>1</v>
      </c>
      <c r="B14" t="s">
        <v>16</v>
      </c>
      <c r="C14" s="5">
        <v>63.194109589041105</v>
      </c>
      <c r="D14" s="4">
        <f t="shared" si="0"/>
        <v>817.93285892189976</v>
      </c>
      <c r="E14" s="6">
        <f t="shared" si="1"/>
        <v>8.1793285892189978E-3</v>
      </c>
      <c r="F14" s="4">
        <f t="shared" si="2"/>
        <v>188.2998288789488</v>
      </c>
      <c r="G14" s="7">
        <f t="shared" si="3"/>
        <v>0.18829982887894881</v>
      </c>
      <c r="I14" s="18">
        <f t="shared" si="4"/>
        <v>144.7945643506493</v>
      </c>
      <c r="J14" s="19">
        <f t="shared" si="18"/>
        <v>5287.0941563112247</v>
      </c>
      <c r="K14" s="19">
        <f t="shared" si="5"/>
        <v>124.5233253415584</v>
      </c>
      <c r="L14" s="19">
        <f t="shared" si="19"/>
        <v>3512.6609744276529</v>
      </c>
      <c r="M14" s="19">
        <f t="shared" si="6"/>
        <v>105.70003197597399</v>
      </c>
      <c r="N14" s="20">
        <f t="shared" si="20"/>
        <v>3003.258734107194</v>
      </c>
      <c r="O14" s="17"/>
      <c r="P14" s="18">
        <f t="shared" si="7"/>
        <v>246.15075939610381</v>
      </c>
      <c r="Q14" s="19">
        <f t="shared" si="21"/>
        <v>2061.2600657290814</v>
      </c>
      <c r="R14" s="19">
        <f t="shared" si="8"/>
        <v>172.30553157727266</v>
      </c>
      <c r="S14" s="19">
        <f t="shared" si="22"/>
        <v>2008.6820460103572</v>
      </c>
      <c r="T14" s="19">
        <f t="shared" si="9"/>
        <v>146.24250999415582</v>
      </c>
      <c r="U14" s="20">
        <f t="shared" si="23"/>
        <v>1726.1250978743367</v>
      </c>
      <c r="V14" s="17"/>
      <c r="W14" s="33">
        <f t="shared" si="10"/>
        <v>20.271239009090891</v>
      </c>
      <c r="X14" s="34">
        <f t="shared" si="11"/>
        <v>1774.4331818835717</v>
      </c>
      <c r="Y14" s="35">
        <f t="shared" si="12"/>
        <v>39.09453237467531</v>
      </c>
      <c r="Z14" s="34">
        <f t="shared" si="13"/>
        <v>2283.8354222040307</v>
      </c>
      <c r="AA14" s="36"/>
      <c r="AB14" s="33">
        <f t="shared" si="14"/>
        <v>73.845227818831148</v>
      </c>
      <c r="AC14" s="34">
        <f t="shared" si="15"/>
        <v>52.578019718724136</v>
      </c>
      <c r="AD14" s="35">
        <f t="shared" si="16"/>
        <v>99.908249401947984</v>
      </c>
      <c r="AE14" s="37">
        <f t="shared" si="17"/>
        <v>335.13496785474467</v>
      </c>
    </row>
    <row r="15" spans="1:31" x14ac:dyDescent="0.25">
      <c r="A15" t="s">
        <v>1</v>
      </c>
      <c r="B15" t="s">
        <v>17</v>
      </c>
      <c r="C15" s="5">
        <v>60.883972602739711</v>
      </c>
      <c r="D15" s="4">
        <f t="shared" si="0"/>
        <v>842.53431773705756</v>
      </c>
      <c r="E15" s="6">
        <f t="shared" si="1"/>
        <v>8.4253431773705749E-3</v>
      </c>
      <c r="F15" s="4">
        <f t="shared" si="2"/>
        <v>193.96343614760974</v>
      </c>
      <c r="G15" s="7">
        <f t="shared" si="3"/>
        <v>0.19396343614760975</v>
      </c>
      <c r="I15" s="18">
        <f t="shared" si="4"/>
        <v>149.1496375974026</v>
      </c>
      <c r="J15" s="19">
        <f t="shared" si="18"/>
        <v>5290.194981290816</v>
      </c>
      <c r="K15" s="19">
        <f t="shared" si="5"/>
        <v>128.26868833376625</v>
      </c>
      <c r="L15" s="19">
        <f t="shared" si="19"/>
        <v>3515.3276839101022</v>
      </c>
      <c r="M15" s="19">
        <f t="shared" si="6"/>
        <v>108.87923544610389</v>
      </c>
      <c r="N15" s="20">
        <f t="shared" si="20"/>
        <v>3005.5223363422961</v>
      </c>
      <c r="O15" s="17"/>
      <c r="P15" s="18">
        <f t="shared" si="7"/>
        <v>253.55438391558437</v>
      </c>
      <c r="Q15" s="19">
        <f t="shared" si="21"/>
        <v>2066.5314681943878</v>
      </c>
      <c r="R15" s="19">
        <f t="shared" si="8"/>
        <v>177.48806874090909</v>
      </c>
      <c r="S15" s="19">
        <f t="shared" si="22"/>
        <v>2012.3720277360715</v>
      </c>
      <c r="T15" s="19">
        <f t="shared" si="9"/>
        <v>150.64113397337661</v>
      </c>
      <c r="U15" s="20">
        <f t="shared" si="23"/>
        <v>1729.2569311037246</v>
      </c>
      <c r="V15" s="17"/>
      <c r="W15" s="33">
        <f t="shared" si="10"/>
        <v>20.880949263636353</v>
      </c>
      <c r="X15" s="34">
        <f t="shared" si="11"/>
        <v>1774.8672973807138</v>
      </c>
      <c r="Y15" s="35">
        <f t="shared" si="12"/>
        <v>40.270402151298711</v>
      </c>
      <c r="Z15" s="34">
        <f t="shared" si="13"/>
        <v>2284.67264494852</v>
      </c>
      <c r="AA15" s="36"/>
      <c r="AB15" s="33">
        <f t="shared" si="14"/>
        <v>76.066315174675282</v>
      </c>
      <c r="AC15" s="34">
        <f t="shared" si="15"/>
        <v>54.15944045831634</v>
      </c>
      <c r="AD15" s="35">
        <f t="shared" si="16"/>
        <v>102.91324994220776</v>
      </c>
      <c r="AE15" s="37">
        <f t="shared" si="17"/>
        <v>337.27453709066322</v>
      </c>
    </row>
    <row r="16" spans="1:31" x14ac:dyDescent="0.25">
      <c r="A16" t="s">
        <v>18</v>
      </c>
      <c r="B16" t="s">
        <v>19</v>
      </c>
      <c r="C16" s="5">
        <v>64.100684931506848</v>
      </c>
      <c r="D16" s="4">
        <f t="shared" si="0"/>
        <v>808.27842020992694</v>
      </c>
      <c r="E16" s="6">
        <f t="shared" si="1"/>
        <v>8.0827842020992687E-3</v>
      </c>
      <c r="F16" s="4">
        <f t="shared" si="2"/>
        <v>186.0772391668996</v>
      </c>
      <c r="G16" s="7">
        <f t="shared" si="3"/>
        <v>0.18607723916689961</v>
      </c>
      <c r="I16" s="18">
        <f t="shared" si="4"/>
        <v>143.0854873376623</v>
      </c>
      <c r="J16" s="19">
        <f t="shared" si="18"/>
        <v>5285.8772884438777</v>
      </c>
      <c r="K16" s="19">
        <f t="shared" si="5"/>
        <v>123.05351911038959</v>
      </c>
      <c r="L16" s="19">
        <f t="shared" si="19"/>
        <v>3511.6144680617344</v>
      </c>
      <c r="M16" s="19">
        <f t="shared" si="6"/>
        <v>104.45240575649348</v>
      </c>
      <c r="N16" s="20">
        <f t="shared" si="20"/>
        <v>3002.3704205640306</v>
      </c>
      <c r="O16" s="17"/>
      <c r="P16" s="18">
        <f t="shared" si="7"/>
        <v>243.24532847402591</v>
      </c>
      <c r="Q16" s="19">
        <f t="shared" si="21"/>
        <v>2059.1913903545919</v>
      </c>
      <c r="R16" s="19">
        <f t="shared" si="8"/>
        <v>170.27172993181813</v>
      </c>
      <c r="S16" s="19">
        <f t="shared" si="22"/>
        <v>2007.2339732482142</v>
      </c>
      <c r="T16" s="19">
        <f t="shared" si="9"/>
        <v>144.5163422110389</v>
      </c>
      <c r="U16" s="20">
        <f t="shared" si="23"/>
        <v>1724.8960613283164</v>
      </c>
      <c r="V16" s="17"/>
      <c r="W16" s="33">
        <f t="shared" si="10"/>
        <v>20.031968227272714</v>
      </c>
      <c r="X16" s="34">
        <f t="shared" si="11"/>
        <v>1774.2628203821432</v>
      </c>
      <c r="Y16" s="35">
        <f t="shared" si="12"/>
        <v>38.633081581168824</v>
      </c>
      <c r="Z16" s="34">
        <f t="shared" si="13"/>
        <v>2283.5068678798471</v>
      </c>
      <c r="AA16" s="36"/>
      <c r="AB16" s="33">
        <f t="shared" si="14"/>
        <v>72.973598542207782</v>
      </c>
      <c r="AC16" s="34">
        <f t="shared" si="15"/>
        <v>51.957417106377761</v>
      </c>
      <c r="AD16" s="35">
        <f t="shared" si="16"/>
        <v>98.728986262987007</v>
      </c>
      <c r="AE16" s="37">
        <f t="shared" si="17"/>
        <v>334.29532902627557</v>
      </c>
    </row>
    <row r="17" spans="1:31" x14ac:dyDescent="0.25">
      <c r="A17" t="s">
        <v>13</v>
      </c>
      <c r="B17" t="s">
        <v>20</v>
      </c>
      <c r="C17" s="5">
        <v>62.669452054794526</v>
      </c>
      <c r="D17" s="4">
        <f t="shared" si="0"/>
        <v>823.52012097491524</v>
      </c>
      <c r="E17" s="6">
        <f t="shared" si="1"/>
        <v>8.2352012097491531E-3</v>
      </c>
      <c r="F17" s="4">
        <f t="shared" si="2"/>
        <v>189.58609642158228</v>
      </c>
      <c r="G17" s="7">
        <f t="shared" si="3"/>
        <v>0.18958609642158228</v>
      </c>
      <c r="I17" s="18">
        <f t="shared" si="4"/>
        <v>145.78364941558439</v>
      </c>
      <c r="J17" s="19">
        <f t="shared" si="18"/>
        <v>5287.7983877908164</v>
      </c>
      <c r="K17" s="19">
        <f t="shared" si="5"/>
        <v>125.37393849740258</v>
      </c>
      <c r="L17" s="19">
        <f t="shared" si="19"/>
        <v>3513.2666135001018</v>
      </c>
      <c r="M17" s="19">
        <f t="shared" si="6"/>
        <v>106.4220640733766</v>
      </c>
      <c r="N17" s="20">
        <f t="shared" si="20"/>
        <v>3003.7728230872958</v>
      </c>
      <c r="O17" s="17"/>
      <c r="P17" s="18">
        <f t="shared" si="7"/>
        <v>247.83220400649341</v>
      </c>
      <c r="Q17" s="19">
        <f t="shared" si="21"/>
        <v>2062.4572592443878</v>
      </c>
      <c r="R17" s="19">
        <f t="shared" si="8"/>
        <v>173.4825428045454</v>
      </c>
      <c r="S17" s="19">
        <f t="shared" si="22"/>
        <v>2009.5200814710713</v>
      </c>
      <c r="T17" s="19">
        <f t="shared" si="9"/>
        <v>147.24148590974019</v>
      </c>
      <c r="U17" s="20">
        <f t="shared" si="23"/>
        <v>1726.8363716687245</v>
      </c>
      <c r="V17" s="17"/>
      <c r="W17" s="33">
        <f t="shared" si="10"/>
        <v>20.409710918181815</v>
      </c>
      <c r="X17" s="34">
        <f t="shared" si="11"/>
        <v>1774.5317742907146</v>
      </c>
      <c r="Y17" s="35">
        <f t="shared" si="12"/>
        <v>39.361585342207789</v>
      </c>
      <c r="Z17" s="34">
        <f t="shared" si="13"/>
        <v>2284.0255647035206</v>
      </c>
      <c r="AA17" s="36"/>
      <c r="AB17" s="33">
        <f t="shared" si="14"/>
        <v>74.34966120194801</v>
      </c>
      <c r="AC17" s="34">
        <f t="shared" si="15"/>
        <v>52.937177773316535</v>
      </c>
      <c r="AD17" s="35">
        <f t="shared" si="16"/>
        <v>100.59071809675322</v>
      </c>
      <c r="AE17" s="37">
        <f t="shared" si="17"/>
        <v>335.62088757566335</v>
      </c>
    </row>
    <row r="18" spans="1:31" x14ac:dyDescent="0.25">
      <c r="A18" t="s">
        <v>13</v>
      </c>
      <c r="B18" t="s">
        <v>21</v>
      </c>
      <c r="C18" s="5">
        <v>75.466712328767116</v>
      </c>
      <c r="D18" s="4">
        <f t="shared" si="0"/>
        <v>687.23760896637611</v>
      </c>
      <c r="E18" s="6">
        <f t="shared" si="1"/>
        <v>6.8723760896637611E-3</v>
      </c>
      <c r="F18" s="4">
        <f t="shared" si="2"/>
        <v>158.21191526418787</v>
      </c>
      <c r="G18" s="7">
        <f t="shared" si="3"/>
        <v>0.15821191526418787</v>
      </c>
      <c r="I18" s="18">
        <f t="shared" si="4"/>
        <v>121.65823772727272</v>
      </c>
      <c r="J18" s="19">
        <f t="shared" si="18"/>
        <v>5270.6210236071429</v>
      </c>
      <c r="K18" s="19">
        <f t="shared" si="5"/>
        <v>104.62608444545455</v>
      </c>
      <c r="L18" s="19">
        <f t="shared" si="19"/>
        <v>3498.4940803021427</v>
      </c>
      <c r="M18" s="19">
        <f t="shared" si="6"/>
        <v>88.810513540909099</v>
      </c>
      <c r="N18" s="20">
        <f t="shared" si="20"/>
        <v>2991.2333472332143</v>
      </c>
      <c r="O18" s="17"/>
      <c r="P18" s="18">
        <f t="shared" si="7"/>
        <v>206.81900413636365</v>
      </c>
      <c r="Q18" s="19">
        <f t="shared" si="21"/>
        <v>2033.2557401321428</v>
      </c>
      <c r="R18" s="19">
        <f t="shared" si="8"/>
        <v>144.77330289545455</v>
      </c>
      <c r="S18" s="19">
        <f t="shared" si="22"/>
        <v>1989.0790180925001</v>
      </c>
      <c r="T18" s="19">
        <f t="shared" si="9"/>
        <v>122.87482010454544</v>
      </c>
      <c r="U18" s="20">
        <f t="shared" si="23"/>
        <v>1709.4872338432142</v>
      </c>
      <c r="V18" s="17"/>
      <c r="W18" s="33">
        <f t="shared" si="10"/>
        <v>17.032153281818168</v>
      </c>
      <c r="X18" s="34">
        <f t="shared" si="11"/>
        <v>1772.1269433050002</v>
      </c>
      <c r="Y18" s="35">
        <f t="shared" si="12"/>
        <v>32.847724186363621</v>
      </c>
      <c r="Z18" s="34">
        <f t="shared" si="13"/>
        <v>2279.3876763739286</v>
      </c>
      <c r="AA18" s="36"/>
      <c r="AB18" s="33">
        <f t="shared" si="14"/>
        <v>62.045701240909096</v>
      </c>
      <c r="AC18" s="34">
        <f t="shared" si="15"/>
        <v>44.176722039642755</v>
      </c>
      <c r="AD18" s="35">
        <f t="shared" si="16"/>
        <v>83.94418403181821</v>
      </c>
      <c r="AE18" s="37">
        <f t="shared" si="17"/>
        <v>323.76850628892862</v>
      </c>
    </row>
    <row r="19" spans="1:31" x14ac:dyDescent="0.25">
      <c r="A19" t="s">
        <v>18</v>
      </c>
      <c r="B19" t="s">
        <v>22</v>
      </c>
      <c r="C19" s="5">
        <v>51.75246575342463</v>
      </c>
      <c r="D19" s="4">
        <f t="shared" si="0"/>
        <v>939.77893613236097</v>
      </c>
      <c r="E19" s="6">
        <f t="shared" si="1"/>
        <v>9.3977893613236101E-3</v>
      </c>
      <c r="F19" s="4">
        <f t="shared" si="2"/>
        <v>216.3505365110428</v>
      </c>
      <c r="G19" s="7">
        <f t="shared" si="3"/>
        <v>0.2163505365110428</v>
      </c>
      <c r="I19" s="18">
        <f t="shared" si="4"/>
        <v>166.3643661688312</v>
      </c>
      <c r="J19" s="19">
        <f t="shared" si="18"/>
        <v>5302.4519187397964</v>
      </c>
      <c r="K19" s="19">
        <f t="shared" si="5"/>
        <v>143.07335490519486</v>
      </c>
      <c r="L19" s="19">
        <f t="shared" si="19"/>
        <v>3525.8686501162247</v>
      </c>
      <c r="M19" s="19">
        <f t="shared" si="6"/>
        <v>121.44598730324678</v>
      </c>
      <c r="N19" s="20">
        <f t="shared" si="20"/>
        <v>3014.4699006800511</v>
      </c>
      <c r="O19" s="17"/>
      <c r="P19" s="18">
        <f t="shared" si="7"/>
        <v>282.81942248701307</v>
      </c>
      <c r="Q19" s="19">
        <f t="shared" si="21"/>
        <v>2087.3682618576531</v>
      </c>
      <c r="R19" s="19">
        <f t="shared" si="8"/>
        <v>197.9735957409091</v>
      </c>
      <c r="S19" s="19">
        <f t="shared" si="22"/>
        <v>2026.9577833003573</v>
      </c>
      <c r="T19" s="19">
        <f t="shared" si="9"/>
        <v>168.02800983051949</v>
      </c>
      <c r="U19" s="20">
        <f t="shared" si="23"/>
        <v>1741.6364379271938</v>
      </c>
      <c r="V19" s="17"/>
      <c r="W19" s="33">
        <f t="shared" si="10"/>
        <v>23.291011263636335</v>
      </c>
      <c r="X19" s="34">
        <f t="shared" si="11"/>
        <v>1776.5832686235717</v>
      </c>
      <c r="Y19" s="35">
        <f t="shared" si="12"/>
        <v>44.918378865584415</v>
      </c>
      <c r="Z19" s="34">
        <f t="shared" si="13"/>
        <v>2287.9820180597453</v>
      </c>
      <c r="AA19" s="36"/>
      <c r="AB19" s="33">
        <f t="shared" si="14"/>
        <v>84.845826746103967</v>
      </c>
      <c r="AC19" s="34">
        <f t="shared" si="15"/>
        <v>60.410478557295846</v>
      </c>
      <c r="AD19" s="35">
        <f t="shared" si="16"/>
        <v>114.79141265649358</v>
      </c>
      <c r="AE19" s="37">
        <f t="shared" si="17"/>
        <v>345.73182393045931</v>
      </c>
    </row>
    <row r="20" spans="1:31" x14ac:dyDescent="0.25">
      <c r="A20" s="1" t="s">
        <v>23</v>
      </c>
      <c r="C20" s="16">
        <f>AVERAGE(C7:C13,C16,C17:C19)</f>
        <v>62.304396014943947</v>
      </c>
      <c r="D20" s="4">
        <f>((140-C20)*8.2)/0.77</f>
        <v>827.40773074994752</v>
      </c>
      <c r="E20" s="6">
        <f>D20/100000</f>
        <v>8.274077307499475E-3</v>
      </c>
      <c r="F20" s="4">
        <f>((140-C20)*8.2*0.293)/0.98</f>
        <v>190.48107972907721</v>
      </c>
      <c r="G20" s="7">
        <f>F20/1000</f>
        <v>0.19048107972907721</v>
      </c>
      <c r="I20" s="18">
        <f>1*50*E20*365*0.97</f>
        <v>146.47185353600943</v>
      </c>
      <c r="J20" s="19">
        <f>1789+3395+(G20*1*50*0.03*365)</f>
        <v>5288.2883911516701</v>
      </c>
      <c r="K20" s="19">
        <f>0.86*50*E20*365*0.97</f>
        <v>125.96579404096812</v>
      </c>
      <c r="L20" s="19">
        <f>1538+1886+(G20*0.86*50*0.03*365)</f>
        <v>3513.6880163904361</v>
      </c>
      <c r="M20" s="19">
        <f>0.73*50*E20*365*0.97</f>
        <v>106.92445308128691</v>
      </c>
      <c r="N20" s="20">
        <f>1306+1622+(G20*0.73*50*0.03*365)</f>
        <v>3004.1305255407187</v>
      </c>
      <c r="O20" s="17"/>
      <c r="P20" s="18">
        <f>1.7*50*E20*365*0.97</f>
        <v>249.00215101121606</v>
      </c>
      <c r="Q20" s="19">
        <f>1886+(G20*1.7*50*0.03*365)</f>
        <v>2063.2902649578386</v>
      </c>
      <c r="R20" s="19">
        <f>1.19*50*E20*365*0.97</f>
        <v>174.30150570785125</v>
      </c>
      <c r="S20" s="19">
        <f>1886+(G20*1.19*50*0.03*365)</f>
        <v>2010.103185470487</v>
      </c>
      <c r="T20" s="19">
        <f>1.01*50*E20*365*0.97</f>
        <v>147.93657207136954</v>
      </c>
      <c r="U20" s="20">
        <f>1622+(G20*1.01*50*0.03*365)</f>
        <v>1727.3312750631865</v>
      </c>
      <c r="V20" s="17"/>
      <c r="W20" s="33">
        <f>I20-K20</f>
        <v>20.506059495041313</v>
      </c>
      <c r="X20" s="34">
        <f>J20-L20</f>
        <v>1774.600374761234</v>
      </c>
      <c r="Y20" s="35">
        <f>I20-M20</f>
        <v>39.547400454722521</v>
      </c>
      <c r="Z20" s="34">
        <f t="shared" si="13"/>
        <v>2284.1578656109514</v>
      </c>
      <c r="AA20" s="36"/>
      <c r="AB20" s="33">
        <f>P20-R20</f>
        <v>74.700645303364809</v>
      </c>
      <c r="AC20" s="34">
        <f>Q20-S20</f>
        <v>53.187079487351639</v>
      </c>
      <c r="AD20" s="35">
        <f>P20-T20</f>
        <v>101.06557893984652</v>
      </c>
      <c r="AE20" s="37">
        <f>Q20-U20</f>
        <v>335.95898989465218</v>
      </c>
    </row>
    <row r="21" spans="1:31" x14ac:dyDescent="0.25">
      <c r="A21" s="1" t="s">
        <v>1</v>
      </c>
      <c r="C21" s="16">
        <f>AVERAGE(C4:C8,C14:C16,C19)</f>
        <v>57.889208523592075</v>
      </c>
      <c r="D21" s="4">
        <f t="shared" si="0"/>
        <v>874.42661052798042</v>
      </c>
      <c r="E21" s="6">
        <f t="shared" si="1"/>
        <v>8.7442661052798045E-3</v>
      </c>
      <c r="F21" s="4">
        <f t="shared" si="2"/>
        <v>201.30549755226292</v>
      </c>
      <c r="G21" s="7">
        <f t="shared" si="3"/>
        <v>0.20130549755226293</v>
      </c>
      <c r="I21" s="18">
        <f t="shared" si="4"/>
        <v>154.79537072871574</v>
      </c>
      <c r="J21" s="19">
        <f t="shared" si="18"/>
        <v>5294.2147599098644</v>
      </c>
      <c r="K21" s="19">
        <f t="shared" si="5"/>
        <v>133.12401882669553</v>
      </c>
      <c r="L21" s="19">
        <f t="shared" si="19"/>
        <v>3518.7846935224829</v>
      </c>
      <c r="M21" s="19">
        <f t="shared" si="6"/>
        <v>113.00062063196249</v>
      </c>
      <c r="N21" s="20">
        <f t="shared" si="20"/>
        <v>3008.4567747342007</v>
      </c>
      <c r="O21" s="17"/>
      <c r="P21" s="18">
        <f t="shared" si="7"/>
        <v>263.15213023881677</v>
      </c>
      <c r="Q21" s="19">
        <f t="shared" si="21"/>
        <v>2073.3650918467688</v>
      </c>
      <c r="R21" s="19">
        <f t="shared" si="8"/>
        <v>184.20649116717172</v>
      </c>
      <c r="S21" s="19">
        <f t="shared" si="22"/>
        <v>2017.1555642927381</v>
      </c>
      <c r="T21" s="19">
        <f t="shared" si="9"/>
        <v>156.34332443600289</v>
      </c>
      <c r="U21" s="20">
        <f t="shared" si="23"/>
        <v>1733.3169075089627</v>
      </c>
      <c r="V21" s="17"/>
      <c r="W21" s="33">
        <f t="shared" si="10"/>
        <v>21.671351902020206</v>
      </c>
      <c r="X21" s="34">
        <f t="shared" si="11"/>
        <v>1775.4300663873814</v>
      </c>
      <c r="Y21" s="35">
        <f t="shared" si="12"/>
        <v>41.794750096753248</v>
      </c>
      <c r="Z21" s="34">
        <f t="shared" si="13"/>
        <v>2285.7579851756636</v>
      </c>
      <c r="AA21" s="36"/>
      <c r="AB21" s="33">
        <f t="shared" si="14"/>
        <v>78.945639071645047</v>
      </c>
      <c r="AC21" s="34">
        <f t="shared" si="15"/>
        <v>56.209527554030728</v>
      </c>
      <c r="AD21" s="35">
        <f t="shared" si="16"/>
        <v>106.80880580281388</v>
      </c>
      <c r="AE21" s="37">
        <f t="shared" si="17"/>
        <v>340.04818433780611</v>
      </c>
    </row>
    <row r="23" spans="1:31" x14ac:dyDescent="0.25">
      <c r="A23" s="1" t="s">
        <v>24</v>
      </c>
      <c r="C23" s="16">
        <f>AVERAGE(C9:C11,C13)</f>
        <v>63.048356164383556</v>
      </c>
      <c r="D23" s="4">
        <f t="shared" si="0"/>
        <v>819.48503824942179</v>
      </c>
      <c r="E23" s="6">
        <f t="shared" si="1"/>
        <v>8.1948503824942186E-3</v>
      </c>
      <c r="F23" s="4">
        <f t="shared" si="2"/>
        <v>188.65716273413474</v>
      </c>
      <c r="G23" s="7">
        <f t="shared" si="3"/>
        <v>0.18865716273413474</v>
      </c>
      <c r="I23" s="18">
        <f t="shared" si="4"/>
        <v>145.06933889610391</v>
      </c>
      <c r="J23" s="19">
        <f t="shared" si="18"/>
        <v>5287.2897965969387</v>
      </c>
      <c r="K23" s="19">
        <f t="shared" si="5"/>
        <v>124.75963145064935</v>
      </c>
      <c r="L23" s="19">
        <f t="shared" si="19"/>
        <v>3512.8292250733675</v>
      </c>
      <c r="M23" s="19">
        <f t="shared" si="6"/>
        <v>105.90061739415584</v>
      </c>
      <c r="N23" s="20">
        <f t="shared" si="20"/>
        <v>3003.4015515157653</v>
      </c>
      <c r="O23" s="17"/>
      <c r="P23" s="18">
        <f t="shared" si="7"/>
        <v>246.61787612337662</v>
      </c>
      <c r="Q23" s="19">
        <f t="shared" si="21"/>
        <v>2061.5926542147959</v>
      </c>
      <c r="R23" s="19">
        <f t="shared" si="8"/>
        <v>172.63251328636366</v>
      </c>
      <c r="S23" s="19">
        <f t="shared" si="22"/>
        <v>2008.9148579503571</v>
      </c>
      <c r="T23" s="19">
        <f t="shared" si="9"/>
        <v>146.52003228506496</v>
      </c>
      <c r="U23" s="20">
        <f t="shared" si="23"/>
        <v>1726.3226945629081</v>
      </c>
      <c r="V23" s="17"/>
      <c r="W23" s="33">
        <f t="shared" si="10"/>
        <v>20.309707445454563</v>
      </c>
      <c r="X23" s="34">
        <f t="shared" si="11"/>
        <v>1774.4605715235712</v>
      </c>
      <c r="Y23" s="35">
        <f t="shared" si="12"/>
        <v>39.16872150194807</v>
      </c>
      <c r="Z23" s="34">
        <f t="shared" si="13"/>
        <v>2283.8882450811734</v>
      </c>
      <c r="AA23" s="36"/>
      <c r="AB23" s="33">
        <f t="shared" si="14"/>
        <v>73.985362837012957</v>
      </c>
      <c r="AC23" s="34">
        <f t="shared" si="15"/>
        <v>52.677796264438712</v>
      </c>
      <c r="AD23" s="35">
        <f t="shared" si="16"/>
        <v>100.09784383831166</v>
      </c>
      <c r="AE23" s="37">
        <f t="shared" si="17"/>
        <v>335.2699596518878</v>
      </c>
    </row>
    <row r="24" spans="1:31" ht="15.75" thickBot="1" x14ac:dyDescent="0.3">
      <c r="A24" s="1" t="s">
        <v>25</v>
      </c>
      <c r="C24" s="16">
        <f>AVERAGE(C9,C11,C12,C13,C16:C19)</f>
        <v>63.431575342465749</v>
      </c>
      <c r="D24" s="4">
        <f t="shared" si="0"/>
        <v>815.40400284646864</v>
      </c>
      <c r="E24" s="6">
        <f t="shared" si="1"/>
        <v>8.1540400284646868E-3</v>
      </c>
      <c r="F24" s="4">
        <f t="shared" si="2"/>
        <v>187.71765008386916</v>
      </c>
      <c r="G24" s="7">
        <f t="shared" si="3"/>
        <v>0.18771765008386915</v>
      </c>
      <c r="I24" s="21">
        <f t="shared" si="4"/>
        <v>144.34689360389609</v>
      </c>
      <c r="J24" s="22">
        <f>1789+3395+(G24*1*50*0.03*365)</f>
        <v>5286.7754134209181</v>
      </c>
      <c r="K24" s="22">
        <f t="shared" si="5"/>
        <v>124.13832849935066</v>
      </c>
      <c r="L24" s="22">
        <f>1538+1886+(G24*0.86*50*0.03*365)</f>
        <v>3512.3868555419899</v>
      </c>
      <c r="M24" s="22">
        <f t="shared" si="6"/>
        <v>105.37323233084416</v>
      </c>
      <c r="N24" s="23">
        <f>1306+1622+(G24*0.73*50*0.03*365)</f>
        <v>3003.0260517972706</v>
      </c>
      <c r="O24" s="17"/>
      <c r="P24" s="21">
        <f t="shared" si="7"/>
        <v>245.38971912662339</v>
      </c>
      <c r="Q24" s="22">
        <f>1886+(G24*1.7*50*0.03*365)</f>
        <v>2060.7182028155612</v>
      </c>
      <c r="R24" s="22">
        <f t="shared" si="8"/>
        <v>171.77280338863636</v>
      </c>
      <c r="S24" s="22">
        <f>1886+(G24*1.19*50*0.03*365)</f>
        <v>2008.3027419708928</v>
      </c>
      <c r="T24" s="22">
        <f t="shared" si="9"/>
        <v>145.79036253993507</v>
      </c>
      <c r="U24" s="23">
        <f>1622+(G24*1.01*50*0.03*365)</f>
        <v>1725.8031675551276</v>
      </c>
      <c r="V24" s="17"/>
      <c r="W24" s="38">
        <f t="shared" si="10"/>
        <v>20.208565104545428</v>
      </c>
      <c r="X24" s="39">
        <f t="shared" si="11"/>
        <v>1774.3885578789282</v>
      </c>
      <c r="Y24" s="40">
        <f t="shared" si="12"/>
        <v>38.973661273051931</v>
      </c>
      <c r="Z24" s="39">
        <f t="shared" si="13"/>
        <v>2283.7493616236475</v>
      </c>
      <c r="AA24" s="41"/>
      <c r="AB24" s="38">
        <f t="shared" si="14"/>
        <v>73.616915737987028</v>
      </c>
      <c r="AC24" s="39">
        <f t="shared" si="15"/>
        <v>52.41546084466836</v>
      </c>
      <c r="AD24" s="40">
        <f t="shared" si="16"/>
        <v>99.599356586688316</v>
      </c>
      <c r="AE24" s="42">
        <f t="shared" si="17"/>
        <v>334.91503526043357</v>
      </c>
    </row>
    <row r="25" spans="1:31" x14ac:dyDescent="0.25">
      <c r="J25" s="17"/>
    </row>
    <row r="27" spans="1:31" x14ac:dyDescent="0.25">
      <c r="A27" s="2" t="s">
        <v>28</v>
      </c>
    </row>
    <row r="28" spans="1:31" x14ac:dyDescent="0.25">
      <c r="A28" s="3" t="s">
        <v>26</v>
      </c>
    </row>
    <row r="30" spans="1:31" x14ac:dyDescent="0.25">
      <c r="A30" s="2"/>
    </row>
    <row r="33" spans="1:2" x14ac:dyDescent="0.25">
      <c r="A33" s="2"/>
    </row>
    <row r="35" spans="1:2" x14ac:dyDescent="0.25">
      <c r="A35" s="2" t="s">
        <v>27</v>
      </c>
    </row>
    <row r="36" spans="1:2" x14ac:dyDescent="0.25">
      <c r="A36" s="2"/>
    </row>
    <row r="37" spans="1:2" x14ac:dyDescent="0.25">
      <c r="B37" s="2"/>
    </row>
    <row r="51" spans="1:3" x14ac:dyDescent="0.25">
      <c r="A51" t="s">
        <v>33</v>
      </c>
      <c r="B51">
        <v>0.29307100000000003</v>
      </c>
      <c r="C51" t="s">
        <v>34</v>
      </c>
    </row>
  </sheetData>
  <mergeCells count="20">
    <mergeCell ref="W1:X1"/>
    <mergeCell ref="Y1:Z1"/>
    <mergeCell ref="AB1:AC1"/>
    <mergeCell ref="AD1:AE1"/>
    <mergeCell ref="W2:X2"/>
    <mergeCell ref="Y2:Z2"/>
    <mergeCell ref="AB2:AC2"/>
    <mergeCell ref="AD2:AE2"/>
    <mergeCell ref="I1:J1"/>
    <mergeCell ref="I2:J2"/>
    <mergeCell ref="K1:L1"/>
    <mergeCell ref="K2:L2"/>
    <mergeCell ref="M1:N1"/>
    <mergeCell ref="M2:N2"/>
    <mergeCell ref="P1:Q1"/>
    <mergeCell ref="R1:S1"/>
    <mergeCell ref="T1:U1"/>
    <mergeCell ref="P2:Q2"/>
    <mergeCell ref="R2:S2"/>
    <mergeCell ref="T2:U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Savings Calculations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 Paek</dc:creator>
  <cp:lastModifiedBy>Marquez, Andres</cp:lastModifiedBy>
  <dcterms:created xsi:type="dcterms:W3CDTF">2015-01-29T20:23:14Z</dcterms:created>
  <dcterms:modified xsi:type="dcterms:W3CDTF">2018-09-21T18:09:30Z</dcterms:modified>
</cp:coreProperties>
</file>