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EthanClifford\Dropbox (ERI)\PG&amp;E\Active Projects\[101-18-147] DPS WP Process Fan VFD\Draft Deliverable\Rev1\"/>
    </mc:Choice>
  </mc:AlternateContent>
  <xr:revisionPtr revIDLastSave="0" documentId="13_ncr:1_{23923CCA-3816-493F-9BE2-480835C40F9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ummary" sheetId="4" r:id="rId1"/>
    <sheet name="All Responses" sheetId="1" r:id="rId2"/>
    <sheet name="Seasonal Operation" sheetId="2" r:id="rId3"/>
    <sheet name="Annual Operation" sheetId="3" r:id="rId4"/>
    <sheet name="Raw (not touched)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1" i="4" l="1"/>
  <c r="K11" i="4"/>
  <c r="J11" i="4"/>
  <c r="I11" i="4"/>
  <c r="H11" i="4"/>
  <c r="G11" i="4"/>
  <c r="L22" i="4"/>
  <c r="L21" i="4"/>
  <c r="L20" i="4"/>
  <c r="L19" i="4"/>
  <c r="K22" i="4"/>
  <c r="K21" i="4"/>
  <c r="K19" i="4"/>
  <c r="K20" i="4"/>
  <c r="J22" i="4"/>
  <c r="J21" i="4"/>
  <c r="J20" i="4"/>
  <c r="J19" i="4"/>
  <c r="I22" i="4"/>
  <c r="I21" i="4"/>
  <c r="I20" i="4"/>
  <c r="I19" i="4"/>
  <c r="H22" i="4"/>
  <c r="H21" i="4"/>
  <c r="H20" i="4"/>
  <c r="H19" i="4"/>
  <c r="G22" i="4"/>
  <c r="G23" i="4" s="1"/>
  <c r="G21" i="4"/>
  <c r="G20" i="4"/>
  <c r="G19" i="4"/>
  <c r="L16" i="4"/>
  <c r="L15" i="4"/>
  <c r="L14" i="4"/>
  <c r="L13" i="4"/>
  <c r="K16" i="4"/>
  <c r="K15" i="4"/>
  <c r="K14" i="4"/>
  <c r="K13" i="4"/>
  <c r="J16" i="4"/>
  <c r="J15" i="4"/>
  <c r="J14" i="4"/>
  <c r="J13" i="4"/>
  <c r="I16" i="4"/>
  <c r="I15" i="4"/>
  <c r="I14" i="4"/>
  <c r="I13" i="4"/>
  <c r="H16" i="4"/>
  <c r="H15" i="4"/>
  <c r="H14" i="4"/>
  <c r="H13" i="4"/>
  <c r="G16" i="4"/>
  <c r="G15" i="4"/>
  <c r="G14" i="4"/>
  <c r="G13" i="4"/>
  <c r="L10" i="4"/>
  <c r="K10" i="4"/>
  <c r="J10" i="4"/>
  <c r="I10" i="4"/>
  <c r="H10" i="4"/>
  <c r="G10" i="4"/>
  <c r="BB17" i="1"/>
  <c r="BB13" i="1"/>
  <c r="AS17" i="1"/>
  <c r="AS8" i="1"/>
  <c r="AS3" i="1"/>
  <c r="L7" i="4"/>
  <c r="L6" i="4"/>
  <c r="L5" i="4"/>
  <c r="L4" i="4"/>
  <c r="L8" i="4" s="1"/>
  <c r="K7" i="4"/>
  <c r="K6" i="4"/>
  <c r="K5" i="4"/>
  <c r="K4" i="4"/>
  <c r="K8" i="4" s="1"/>
  <c r="J7" i="4"/>
  <c r="J6" i="4"/>
  <c r="J5" i="4"/>
  <c r="J4" i="4"/>
  <c r="J8" i="4" s="1"/>
  <c r="I7" i="4"/>
  <c r="I6" i="4"/>
  <c r="I5" i="4"/>
  <c r="I4" i="4"/>
  <c r="I8" i="4" s="1"/>
  <c r="H7" i="4"/>
  <c r="H6" i="4"/>
  <c r="H5" i="4"/>
  <c r="H4" i="4"/>
  <c r="C13" i="4"/>
  <c r="C12" i="4"/>
  <c r="C11" i="4"/>
  <c r="C10" i="4"/>
  <c r="C9" i="4"/>
  <c r="C8" i="4"/>
  <c r="C7" i="4"/>
  <c r="C5" i="4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R18" i="1"/>
  <c r="R19" i="1"/>
  <c r="R20" i="1"/>
  <c r="R21" i="1"/>
  <c r="R22" i="1"/>
  <c r="R23" i="1"/>
  <c r="R24" i="1"/>
  <c r="R25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3" i="1"/>
  <c r="C4" i="4"/>
  <c r="C20" i="4" s="1"/>
  <c r="G17" i="4" l="1"/>
  <c r="L23" i="4"/>
  <c r="K23" i="4"/>
  <c r="J23" i="4"/>
  <c r="I23" i="4"/>
  <c r="H23" i="4"/>
  <c r="L17" i="4"/>
  <c r="K17" i="4"/>
  <c r="J17" i="4"/>
  <c r="I17" i="4"/>
  <c r="H17" i="4"/>
  <c r="G4" i="4"/>
  <c r="G7" i="4"/>
  <c r="G5" i="4"/>
  <c r="G6" i="4"/>
  <c r="H8" i="4"/>
  <c r="C17" i="4"/>
  <c r="C18" i="4"/>
  <c r="C19" i="4"/>
  <c r="C16" i="4"/>
  <c r="BX3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4" i="1"/>
  <c r="BQ41" i="1"/>
  <c r="BQ40" i="1"/>
  <c r="BV14" i="1"/>
  <c r="BV12" i="1"/>
  <c r="BV9" i="1"/>
  <c r="BQ33" i="1"/>
  <c r="BQ34" i="1"/>
  <c r="BQ35" i="1"/>
  <c r="BQ30" i="1"/>
  <c r="BQ28" i="1"/>
  <c r="BQ29" i="1"/>
  <c r="BQ27" i="1"/>
  <c r="BQ31" i="1" s="1"/>
  <c r="BR24" i="1"/>
  <c r="BR23" i="1"/>
  <c r="BQ23" i="1"/>
  <c r="BQ22" i="1"/>
  <c r="BQ21" i="1"/>
  <c r="BR22" i="1"/>
  <c r="AQ40" i="1"/>
  <c r="AQ42" i="1"/>
  <c r="AQ41" i="1"/>
  <c r="AQ29" i="1"/>
  <c r="AV14" i="1"/>
  <c r="AV12" i="1"/>
  <c r="AV9" i="1"/>
  <c r="AQ36" i="1"/>
  <c r="AQ35" i="1"/>
  <c r="AQ34" i="1"/>
  <c r="AQ37" i="1" s="1"/>
  <c r="AQ30" i="1"/>
  <c r="AQ31" i="1"/>
  <c r="AQ24" i="1"/>
  <c r="AQ25" i="1"/>
  <c r="AQ23" i="1"/>
  <c r="G8" i="4" l="1"/>
  <c r="BQ39" i="1"/>
  <c r="BQ38" i="1"/>
  <c r="AQ39" i="1"/>
  <c r="BQ36" i="1"/>
  <c r="AQ32" i="1"/>
  <c r="BQ25" i="1"/>
  <c r="AQ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Clifford</author>
  </authors>
  <commentList>
    <comment ref="AV9" authorId="0" shapeId="0" xr:uid="{E2B76492-0436-4D6E-BDA2-8A52A7BE94DB}">
      <text>
        <r>
          <rPr>
            <b/>
            <sz val="9"/>
            <color indexed="81"/>
            <rFont val="Tahoma"/>
            <family val="2"/>
          </rPr>
          <t>Ethan Clifford:</t>
        </r>
        <r>
          <rPr>
            <sz val="9"/>
            <color indexed="81"/>
            <rFont val="Tahoma"/>
            <family val="2"/>
          </rPr>
          <t xml:space="preserve">
Entered as 16, Assumed 16 hrs per day over 4 months of their opp.
</t>
        </r>
      </text>
    </comment>
    <comment ref="BV9" authorId="0" shapeId="0" xr:uid="{545B92CA-6686-4C89-94C2-D092E7C9BDEB}">
      <text>
        <r>
          <rPr>
            <b/>
            <sz val="9"/>
            <color indexed="81"/>
            <rFont val="Tahoma"/>
            <family val="2"/>
          </rPr>
          <t>Ethan Clifford:</t>
        </r>
        <r>
          <rPr>
            <sz val="9"/>
            <color indexed="81"/>
            <rFont val="Tahoma"/>
            <family val="2"/>
          </rPr>
          <t xml:space="preserve">
Entered as 15, assumed 15 hrs per day. Applied to 4 months of Opp
</t>
        </r>
      </text>
    </comment>
    <comment ref="AV12" authorId="0" shapeId="0" xr:uid="{A117E834-43F1-45D7-8BDF-3418FA312446}">
      <text>
        <r>
          <rPr>
            <b/>
            <sz val="9"/>
            <color indexed="81"/>
            <rFont val="Tahoma"/>
            <family val="2"/>
          </rPr>
          <t>Ethan Clifford:</t>
        </r>
        <r>
          <rPr>
            <sz val="9"/>
            <color indexed="81"/>
            <rFont val="Tahoma"/>
            <family val="2"/>
          </rPr>
          <t xml:space="preserve">
Entered 12, assumed they put hrs/day and applied to 7 months of opp.
</t>
        </r>
      </text>
    </comment>
    <comment ref="BV12" authorId="0" shapeId="0" xr:uid="{65C6F304-9D62-4E5B-8BA0-2384FA6B2936}">
      <text>
        <r>
          <rPr>
            <b/>
            <sz val="9"/>
            <color indexed="81"/>
            <rFont val="Tahoma"/>
            <family val="2"/>
          </rPr>
          <t>Ethan Clifford:</t>
        </r>
        <r>
          <rPr>
            <sz val="9"/>
            <color indexed="81"/>
            <rFont val="Tahoma"/>
            <family val="2"/>
          </rPr>
          <t xml:space="preserve">
Entered 18, assumed per day and applied to 7 months of opp.</t>
        </r>
      </text>
    </comment>
    <comment ref="AV14" authorId="0" shapeId="0" xr:uid="{7CEDBE9B-0E84-4446-A66E-2FEE8AA7D977}">
      <text>
        <r>
          <rPr>
            <b/>
            <sz val="9"/>
            <color indexed="81"/>
            <rFont val="Tahoma"/>
            <family val="2"/>
          </rPr>
          <t>Ethan Clifford:</t>
        </r>
        <r>
          <rPr>
            <sz val="9"/>
            <color indexed="81"/>
            <rFont val="Tahoma"/>
            <family val="2"/>
          </rPr>
          <t xml:space="preserve">
Entered 11, assumed hrs/day. Applied to 11 months of operation.</t>
        </r>
      </text>
    </comment>
    <comment ref="BV14" authorId="0" shapeId="0" xr:uid="{91B9E6B5-6C99-4299-A724-BA825D796398}">
      <text>
        <r>
          <rPr>
            <b/>
            <sz val="9"/>
            <color indexed="81"/>
            <rFont val="Tahoma"/>
            <family val="2"/>
          </rPr>
          <t>Ethan Clifford:</t>
        </r>
        <r>
          <rPr>
            <sz val="9"/>
            <color indexed="81"/>
            <rFont val="Tahoma"/>
            <family val="2"/>
          </rPr>
          <t xml:space="preserve">
Put 11, assumed 11 hrs per day, applied to 11 months of opp.
</t>
        </r>
      </text>
    </comment>
  </commentList>
</comments>
</file>

<file path=xl/sharedStrings.xml><?xml version="1.0" encoding="utf-8"?>
<sst xmlns="http://schemas.openxmlformats.org/spreadsheetml/2006/main" count="2662" uniqueCount="223">
  <si>
    <t>Respondent ID</t>
  </si>
  <si>
    <t>Collector ID</t>
  </si>
  <si>
    <t>Start Date</t>
  </si>
  <si>
    <t>End Date</t>
  </si>
  <si>
    <t>IP Address</t>
  </si>
  <si>
    <t>Email Address</t>
  </si>
  <si>
    <t>First Name</t>
  </si>
  <si>
    <t>Last Name</t>
  </si>
  <si>
    <t>Custom Data 1</t>
  </si>
  <si>
    <t>Please select your Industry (Select the Best Option)</t>
  </si>
  <si>
    <t>NAICS Code (Optional)</t>
  </si>
  <si>
    <t>What are the main products that your facility produce?</t>
  </si>
  <si>
    <t>Relative to your production capacity, what is your monthly average production load?</t>
  </si>
  <si>
    <t>Select the months when your facility is in production:</t>
  </si>
  <si>
    <t>Which months do you experience the highest production load</t>
  </si>
  <si>
    <t>What is the average hours per day the facility is operating?</t>
  </si>
  <si>
    <t>How many days per year does the facility shut down? (Holidays, Maintenance, downtime)</t>
  </si>
  <si>
    <t>When green lighting capital projects, what is the maximum simple payback?</t>
  </si>
  <si>
    <t>Have you received a PG&amp;E incentive or rebate in the past five years at the facility?</t>
  </si>
  <si>
    <t>Does the facility utilize fans for product conveyance?</t>
  </si>
  <si>
    <t>What is the quantity of fans used for this application?</t>
  </si>
  <si>
    <t>Approx hp range of fan motors:</t>
  </si>
  <si>
    <t>How are the motor(s) operated?</t>
  </si>
  <si>
    <t>What flow/pressure controls are used on the blowers ?</t>
  </si>
  <si>
    <t>How many hours per year do the fan(s) operate?</t>
  </si>
  <si>
    <t>How many machines or lines does a single conveyance fan serve.</t>
  </si>
  <si>
    <t>These fans are used for dust collection for baghouses or dust management</t>
  </si>
  <si>
    <t>What is the Quantity of equipment served by a single baghouse or dust management system?</t>
  </si>
  <si>
    <t>Does the facility use lockout dampers to reduced flow when equipment is not in operation?</t>
  </si>
  <si>
    <t>What is the average differential pressure across a baghouse? (inches of water)</t>
  </si>
  <si>
    <t>Does the facility utilizes fans for Drying &amp; Dehumidification?</t>
  </si>
  <si>
    <t>What temperature of air is needed for the drying process?</t>
  </si>
  <si>
    <t>Do you recirculate any warm/hot air during dehumidification?</t>
  </si>
  <si>
    <t>How does the system monitor or control the moisture content of the product?</t>
  </si>
  <si>
    <t>Does the facility monitor the relative humidity of the air leaving the system?</t>
  </si>
  <si>
    <t>Does the facility utilizes fans for Cooking?</t>
  </si>
  <si>
    <t>Do you exhaust air to a Thermal Oxidizer?</t>
  </si>
  <si>
    <t>Does the facility utilizes fans for Cooling?</t>
  </si>
  <si>
    <t>Does the product cooling fans direct air into a closed (ducted) or open (conveyor) system?</t>
  </si>
  <si>
    <t>What is the minimum allowable temperature of the product to be considered cooled?</t>
  </si>
  <si>
    <t>What is the temperature of the product entering the cooling area?</t>
  </si>
  <si>
    <t>Does the facility utilizes fans for Exhaust and Air Circulation?</t>
  </si>
  <si>
    <t>What parameters are measured and monitored in the served area?</t>
  </si>
  <si>
    <t>For the areas being served by the fans, what is the typical operating capacity of the system?</t>
  </si>
  <si>
    <t>Please select all the following that apply to the facility:</t>
  </si>
  <si>
    <t>Response</t>
  </si>
  <si>
    <t>Other (please specify)</t>
  </si>
  <si>
    <t>Open-Ended Response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</si>
  <si>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</si>
  <si>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</si>
  <si>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</si>
  <si>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</si>
  <si>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</si>
  <si>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</si>
  <si>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</si>
  <si>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</si>
  <si>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</si>
  <si>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</si>
  <si>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</si>
  <si>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</si>
  <si>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When purchasing new fans/equipment, VSDs are purchased as standard practice</t>
  </si>
  <si>
    <t>Installed VSDs at the facility are used as soft starts</t>
  </si>
  <si>
    <t>The facility has interest in VSD applications for non-fan technologies</t>
  </si>
  <si>
    <t>The facility has a centralized SCADA/Control system</t>
  </si>
  <si>
    <t>There is an onsite programming and control personnel</t>
  </si>
  <si>
    <t>12.195.128.30</t>
  </si>
  <si>
    <t>Yes</t>
  </si>
  <si>
    <t>1 to 3 Fans</t>
  </si>
  <si>
    <t>&lt;=5</t>
  </si>
  <si>
    <t>Manual On &amp; Off</t>
  </si>
  <si>
    <t>Variable Speed Drive (VSD)</t>
  </si>
  <si>
    <t>YES</t>
  </si>
  <si>
    <t>131.89.194.85</t>
  </si>
  <si>
    <t>Tortilla Manufacturing</t>
  </si>
  <si>
    <t>Tortilla</t>
  </si>
  <si>
    <t>104.129.204.56</t>
  </si>
  <si>
    <t>Tomato Processing</t>
  </si>
  <si>
    <t>Bulk tomato paste and diced tomatoes</t>
  </si>
  <si>
    <t>No</t>
  </si>
  <si>
    <t>NO</t>
  </si>
  <si>
    <t>7 to 10 Fans</t>
  </si>
  <si>
    <t>5 - 40</t>
  </si>
  <si>
    <t>None</t>
  </si>
  <si>
    <t>Temperature and humidity</t>
  </si>
  <si>
    <t>Grain and Oilseed Milling, Processing, and/or Packaging</t>
  </si>
  <si>
    <t>Rice &amp; rice products</t>
  </si>
  <si>
    <t>At least 5</t>
  </si>
  <si>
    <t>&gt;10 Fans</t>
  </si>
  <si>
    <t>Senor controlled operation</t>
  </si>
  <si>
    <t>4,000</t>
  </si>
  <si>
    <t>No idea</t>
  </si>
  <si>
    <t>Automatic On &amp; Off by timer</t>
  </si>
  <si>
    <t>Realtime Sensor Control of Air</t>
  </si>
  <si>
    <t>Variable Speed Drive</t>
  </si>
  <si>
    <t>64.21.219.242</t>
  </si>
  <si>
    <t>Walnut Shell Milling &amp; Packaging</t>
  </si>
  <si>
    <t>Ground Walnut Shell</t>
  </si>
  <si>
    <t>30-325</t>
  </si>
  <si>
    <t>Interlocked with other systems</t>
  </si>
  <si>
    <t>6,800</t>
  </si>
  <si>
    <t>Varies</t>
  </si>
  <si>
    <t>Closed</t>
  </si>
  <si>
    <t>Temperature</t>
  </si>
  <si>
    <t>208.91.7.4</t>
  </si>
  <si>
    <t>Nuts Drying, Processing, and/or Packaging</t>
  </si>
  <si>
    <t>Walnuts</t>
  </si>
  <si>
    <t>4 to 6 Fans</t>
  </si>
  <si>
    <t>Realtime Sensor Control of Product</t>
  </si>
  <si>
    <t>Open</t>
  </si>
  <si>
    <t>50.202.81.2</t>
  </si>
  <si>
    <t>Beverage / Bottled Water Manufacturing and/or Packaging</t>
  </si>
  <si>
    <t>Beer</t>
  </si>
  <si>
    <t>7.5 to 10</t>
  </si>
  <si>
    <t>2-20</t>
  </si>
  <si>
    <t>2-25</t>
  </si>
  <si>
    <t>207.140.102.50</t>
  </si>
  <si>
    <t>Mayonnaise, Dressing, and Other Sauce Manufacturing and/or Packaging</t>
  </si>
  <si>
    <t xml:space="preserve">Culinary Sauces </t>
  </si>
  <si>
    <t>45-50 days</t>
  </si>
  <si>
    <t>N\A</t>
  </si>
  <si>
    <t>Not Applicable</t>
  </si>
  <si>
    <t>50.206.53.50</t>
  </si>
  <si>
    <t>Cold Storage Warehousing</t>
  </si>
  <si>
    <t>Cold Storage of Food Products</t>
  </si>
  <si>
    <t>1 Room</t>
  </si>
  <si>
    <t>10 hp</t>
  </si>
  <si>
    <t>-0 F</t>
  </si>
  <si>
    <t>Dampers</t>
  </si>
  <si>
    <t>PPM</t>
  </si>
  <si>
    <t>104.129.196.125</t>
  </si>
  <si>
    <t>Dairy Manufacturing</t>
  </si>
  <si>
    <t>Cheddar cheese, whey byproducts</t>
  </si>
  <si>
    <t>5 to 40</t>
  </si>
  <si>
    <t>Above condensation point</t>
  </si>
  <si>
    <t>1 to 5</t>
  </si>
  <si>
    <t>Temperature and pressure</t>
  </si>
  <si>
    <t>50.201.59.1</t>
  </si>
  <si>
    <t>Olive canning</t>
  </si>
  <si>
    <t>Olives</t>
  </si>
  <si>
    <t>0.5-3</t>
  </si>
  <si>
    <t>67.90.248.101</t>
  </si>
  <si>
    <t>Seafood processing</t>
  </si>
  <si>
    <t>Seafood</t>
  </si>
  <si>
    <t>172.77.162.106</t>
  </si>
  <si>
    <t>15 to 25</t>
  </si>
  <si>
    <t>15 - 20</t>
  </si>
  <si>
    <t>71.6.98.77</t>
  </si>
  <si>
    <t>Confectionery Manufacturing and/or Packaging</t>
  </si>
  <si>
    <t xml:space="preserve">Jelly Beans, gummy, </t>
  </si>
  <si>
    <t>65 - 70</t>
  </si>
  <si>
    <t>aproximately 4500 hours</t>
  </si>
  <si>
    <t>5 HP</t>
  </si>
  <si>
    <t>Aproximately 4200 hours</t>
  </si>
  <si>
    <t xml:space="preserve">2 to 6 </t>
  </si>
  <si>
    <t>3 to 5 HP</t>
  </si>
  <si>
    <t>3200 hours</t>
  </si>
  <si>
    <t>110 - 130 F</t>
  </si>
  <si>
    <t>2 HP</t>
  </si>
  <si>
    <t>70 F</t>
  </si>
  <si>
    <t>80 - 85</t>
  </si>
  <si>
    <t>2 - 3 HP</t>
  </si>
  <si>
    <t>temperature and humidity</t>
  </si>
  <si>
    <t>68.65.66.66</t>
  </si>
  <si>
    <t>Rice</t>
  </si>
  <si>
    <t>&gt;50</t>
  </si>
  <si>
    <t>varies</t>
  </si>
  <si>
    <t>30-150hp</t>
  </si>
  <si>
    <t>30-150</t>
  </si>
  <si>
    <t>none</t>
  </si>
  <si>
    <t>74.116.203.6</t>
  </si>
  <si>
    <t>Dried and Dehydrated Food Manufacturing and/or Packaging</t>
  </si>
  <si>
    <t>Brown and milled rice</t>
  </si>
  <si>
    <t>60-200</t>
  </si>
  <si>
    <t>combination of all equipment</t>
  </si>
  <si>
    <t xml:space="preserve">2" </t>
  </si>
  <si>
    <t>73.2.119.172</t>
  </si>
  <si>
    <t>Mushroom growing and processing</t>
  </si>
  <si>
    <t>Mushrooms</t>
  </si>
  <si>
    <t>10-50</t>
  </si>
  <si>
    <t>50-100</t>
  </si>
  <si>
    <t># of Responses</t>
  </si>
  <si>
    <t>Ave HP</t>
  </si>
  <si>
    <t>Average Operating Hours</t>
  </si>
  <si>
    <t>Lock out Dampers Yes</t>
  </si>
  <si>
    <t>Lock out Dampers No</t>
  </si>
  <si>
    <t>Average Pressure Delta</t>
  </si>
  <si>
    <t>Open Duct Sys</t>
  </si>
  <si>
    <t>Closed Duct Sys</t>
  </si>
  <si>
    <t>Product Delta T</t>
  </si>
  <si>
    <t>Delta T</t>
  </si>
  <si>
    <t>192.35.35.35</t>
  </si>
  <si>
    <t>other</t>
  </si>
  <si>
    <t>dirt</t>
  </si>
  <si>
    <t>lots</t>
  </si>
  <si>
    <t>131.89.194.82</t>
  </si>
  <si>
    <t>txv0@pge.com</t>
  </si>
  <si>
    <t>Quantity of Customer Responses</t>
  </si>
  <si>
    <t>N/A</t>
  </si>
  <si>
    <t>Quantity of Seasonal Customers</t>
  </si>
  <si>
    <t># of Production Months</t>
  </si>
  <si>
    <t># of high Production Months</t>
  </si>
  <si>
    <t>Average Facility Prod. Capacity</t>
  </si>
  <si>
    <t>Average Number of Prod. Months</t>
  </si>
  <si>
    <t>Average Number of High Prod. Months</t>
  </si>
  <si>
    <t>Average Daily Operating Hours</t>
  </si>
  <si>
    <t>Hrs/day</t>
  </si>
  <si>
    <t>Ave. Number of Down Days Per year</t>
  </si>
  <si>
    <t>Days/Year</t>
  </si>
  <si>
    <t>Ave. EE Simple Paybavk Criteria</t>
  </si>
  <si>
    <t>Percent Participation in PG&amp;E  Programs</t>
  </si>
  <si>
    <t>Years</t>
  </si>
  <si>
    <t>Percent of Respondants  for the following:</t>
  </si>
  <si>
    <t>Conveyance</t>
  </si>
  <si>
    <t>Dust Collection</t>
  </si>
  <si>
    <t>Cooking</t>
  </si>
  <si>
    <t>Cooling</t>
  </si>
  <si>
    <t>Exhaust</t>
  </si>
  <si>
    <t>Sum</t>
  </si>
  <si>
    <t>Drying/ Dehumid</t>
  </si>
  <si>
    <t>Ave. Horsepower Size</t>
  </si>
  <si>
    <t>Guide Vanes</t>
  </si>
  <si>
    <t>Ave. Operating Hrs</t>
  </si>
  <si>
    <t>Operation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</si>
</sst>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yyyy\-mm\-dd\ h:mm:ss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rgb="FF333333"/>
      <name val="Arial"/>
      <family val="2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rgb="FFEAEAE8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EAE8"/>
        <bgColor rgb="FFEAEAE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6" fillId="8" borderId="0" xfId="0" applyFont="1" applyFill="1" applyAlignment="1">
      <alignment horizontal="center" vertical="center" wrapText="1"/>
    </xf>
    <xf numFmtId="0" fontId="6" fillId="8" borderId="0" xfId="0" applyFont="1" applyFill="1" applyAlignment="1">
      <alignment vertical="center" wrapText="1"/>
    </xf>
    <xf numFmtId="0" fontId="7" fillId="9" borderId="1" xfId="0" applyFont="1" applyFill="1" applyBorder="1"/>
    <xf numFmtId="164" fontId="0" fillId="0" borderId="0" xfId="0" applyNumberFormat="1"/>
    <xf numFmtId="0" fontId="0" fillId="2" borderId="4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8" xfId="0" applyFill="1" applyBorder="1" applyAlignment="1">
      <alignment horizontal="right"/>
    </xf>
    <xf numFmtId="0" fontId="0" fillId="2" borderId="9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 applyAlignment="1">
      <alignment horizontal="right"/>
    </xf>
    <xf numFmtId="0" fontId="0" fillId="2" borderId="12" xfId="0" applyFill="1" applyBorder="1"/>
    <xf numFmtId="9" fontId="0" fillId="2" borderId="0" xfId="2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0" fontId="8" fillId="2" borderId="11" xfId="0" applyFont="1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9" fontId="0" fillId="2" borderId="14" xfId="2" applyFont="1" applyFill="1" applyBorder="1" applyAlignment="1">
      <alignment horizontal="center"/>
    </xf>
    <xf numFmtId="0" fontId="0" fillId="2" borderId="15" xfId="0" applyFill="1" applyBorder="1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 wrapText="1"/>
    </xf>
    <xf numFmtId="0" fontId="0" fillId="2" borderId="2" xfId="0" applyNumberFormat="1" applyFill="1" applyBorder="1" applyAlignment="1">
      <alignment horizontal="center"/>
    </xf>
    <xf numFmtId="0" fontId="0" fillId="2" borderId="3" xfId="0" applyNumberFormat="1" applyFill="1" applyBorder="1" applyAlignment="1">
      <alignment horizontal="center"/>
    </xf>
    <xf numFmtId="0" fontId="0" fillId="10" borderId="2" xfId="0" applyNumberFormat="1" applyFill="1" applyBorder="1" applyAlignment="1">
      <alignment horizontal="center"/>
    </xf>
    <xf numFmtId="0" fontId="0" fillId="8" borderId="2" xfId="0" applyNumberFormat="1" applyFill="1" applyBorder="1" applyAlignment="1">
      <alignment horizontal="center"/>
    </xf>
    <xf numFmtId="0" fontId="0" fillId="3" borderId="2" xfId="0" applyNumberFormat="1" applyFill="1" applyBorder="1" applyAlignment="1">
      <alignment horizontal="center"/>
    </xf>
    <xf numFmtId="0" fontId="0" fillId="4" borderId="2" xfId="0" applyNumberFormat="1" applyFill="1" applyBorder="1" applyAlignment="1">
      <alignment horizontal="center"/>
    </xf>
    <xf numFmtId="0" fontId="0" fillId="5" borderId="2" xfId="0" applyNumberFormat="1" applyFill="1" applyBorder="1" applyAlignment="1">
      <alignment horizontal="center"/>
    </xf>
    <xf numFmtId="0" fontId="0" fillId="6" borderId="2" xfId="0" applyNumberFormat="1" applyFill="1" applyBorder="1" applyAlignment="1">
      <alignment horizontal="center"/>
    </xf>
    <xf numFmtId="0" fontId="0" fillId="6" borderId="3" xfId="0" applyNumberFormat="1" applyFill="1" applyBorder="1" applyAlignment="1">
      <alignment horizontal="center"/>
    </xf>
    <xf numFmtId="0" fontId="0" fillId="8" borderId="3" xfId="0" applyNumberFormat="1" applyFill="1" applyBorder="1" applyAlignment="1">
      <alignment horizontal="center"/>
    </xf>
    <xf numFmtId="0" fontId="0" fillId="3" borderId="3" xfId="0" applyNumberFormat="1" applyFill="1" applyBorder="1" applyAlignment="1">
      <alignment horizontal="center"/>
    </xf>
    <xf numFmtId="0" fontId="0" fillId="4" borderId="3" xfId="0" applyNumberFormat="1" applyFill="1" applyBorder="1" applyAlignment="1">
      <alignment horizontal="center"/>
    </xf>
    <xf numFmtId="0" fontId="0" fillId="5" borderId="3" xfId="0" applyNumberFormat="1" applyFill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0" fontId="0" fillId="0" borderId="0" xfId="1" applyNumberFormat="1" applyFont="1" applyAlignment="1">
      <alignment horizontal="center"/>
    </xf>
    <xf numFmtId="0" fontId="0" fillId="10" borderId="3" xfId="0" applyNumberFormat="1" applyFill="1" applyBorder="1" applyAlignment="1">
      <alignment horizontal="center"/>
    </xf>
    <xf numFmtId="0" fontId="0" fillId="11" borderId="16" xfId="0" applyFill="1" applyBorder="1" applyAlignment="1">
      <alignment horizontal="center"/>
    </xf>
    <xf numFmtId="0" fontId="2" fillId="11" borderId="16" xfId="0" applyFon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 vertical="center"/>
    </xf>
    <xf numFmtId="1" fontId="0" fillId="11" borderId="16" xfId="0" applyNumberForma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/>
    </xf>
    <xf numFmtId="0" fontId="0" fillId="11" borderId="19" xfId="0" applyFill="1" applyBorder="1" applyAlignment="1">
      <alignment horizontal="center" vertical="center" wrapText="1"/>
    </xf>
    <xf numFmtId="0" fontId="0" fillId="11" borderId="20" xfId="0" applyFill="1" applyBorder="1" applyAlignment="1">
      <alignment horizontal="center"/>
    </xf>
    <xf numFmtId="0" fontId="0" fillId="11" borderId="20" xfId="0" applyFill="1" applyBorder="1"/>
    <xf numFmtId="0" fontId="0" fillId="11" borderId="21" xfId="0" applyFill="1" applyBorder="1" applyAlignment="1">
      <alignment horizontal="center"/>
    </xf>
    <xf numFmtId="0" fontId="2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0" fillId="2" borderId="16" xfId="0" applyFill="1" applyBorder="1" applyAlignment="1">
      <alignment horizont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5" fillId="7" borderId="5" xfId="0" applyNumberFormat="1" applyFont="1" applyFill="1" applyBorder="1" applyAlignment="1">
      <alignment horizontal="center" vertical="center" wrapText="1"/>
    </xf>
    <xf numFmtId="0" fontId="5" fillId="7" borderId="6" xfId="0" applyNumberFormat="1" applyFont="1" applyFill="1" applyBorder="1" applyAlignment="1">
      <alignment horizontal="center" vertical="center" wrapText="1"/>
    </xf>
    <xf numFmtId="0" fontId="5" fillId="7" borderId="7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E92B0-AC2F-48B1-ACBF-A38E9E95290D}">
  <dimension ref="B1:R28"/>
  <sheetViews>
    <sheetView tabSelected="1" zoomScale="80" zoomScaleNormal="80" workbookViewId="0">
      <selection activeCell="H20" sqref="H20"/>
    </sheetView>
  </sheetViews>
  <sheetFormatPr defaultRowHeight="15" x14ac:dyDescent="0.25"/>
  <cols>
    <col min="1" max="1" width="9.140625" style="2"/>
    <col min="2" max="2" width="84" style="34" customWidth="1"/>
    <col min="3" max="3" width="9.140625" style="2"/>
    <col min="4" max="4" width="10.28515625" style="2" customWidth="1"/>
    <col min="5" max="5" width="9.140625" style="2"/>
    <col min="6" max="6" width="24" style="2" customWidth="1"/>
    <col min="7" max="7" width="12.7109375" style="2" customWidth="1"/>
    <col min="8" max="8" width="18" style="2" customWidth="1"/>
    <col min="9" max="9" width="14.28515625" style="2" bestFit="1" customWidth="1"/>
    <col min="10" max="13" width="9.140625" style="2"/>
    <col min="14" max="14" width="16.85546875" style="2" customWidth="1"/>
    <col min="15" max="15" width="18.5703125" style="2" customWidth="1"/>
    <col min="16" max="16" width="10.7109375" style="2" bestFit="1" customWidth="1"/>
    <col min="17" max="17" width="9.28515625" style="2" bestFit="1" customWidth="1"/>
    <col min="18" max="18" width="14.5703125" style="2" bestFit="1" customWidth="1"/>
    <col min="19" max="19" width="12.85546875" style="2" customWidth="1"/>
    <col min="20" max="16384" width="9.140625" style="2"/>
  </cols>
  <sheetData>
    <row r="1" spans="2:18" x14ac:dyDescent="0.25">
      <c r="G1" s="33"/>
      <c r="H1" s="33"/>
      <c r="I1" s="33"/>
      <c r="J1" s="33"/>
      <c r="K1" s="33"/>
      <c r="L1" s="33"/>
    </row>
    <row r="3" spans="2:18" ht="30.75" thickBot="1" x14ac:dyDescent="0.3">
      <c r="G3" s="47" t="s">
        <v>212</v>
      </c>
      <c r="H3" s="80" t="s">
        <v>213</v>
      </c>
      <c r="I3" s="47" t="s">
        <v>218</v>
      </c>
      <c r="J3" s="48" t="s">
        <v>214</v>
      </c>
      <c r="K3" s="91" t="s">
        <v>215</v>
      </c>
      <c r="L3" s="48" t="s">
        <v>216</v>
      </c>
    </row>
    <row r="4" spans="2:18" x14ac:dyDescent="0.25">
      <c r="B4" s="35" t="s">
        <v>196</v>
      </c>
      <c r="C4" s="36">
        <f>COUNTA('All Responses'!A3:A17)</f>
        <v>15</v>
      </c>
      <c r="D4" s="37"/>
      <c r="F4" s="34" t="s">
        <v>67</v>
      </c>
      <c r="G4" s="72">
        <f>COUNTIF('All Responses'!$AK$3:$AK$30,Summary!F4)</f>
        <v>2</v>
      </c>
      <c r="H4" s="68">
        <f>COUNTIF('All Responses'!$AR$3:$AR$30,"*1 to 3 Fans*")</f>
        <v>4</v>
      </c>
      <c r="I4" s="76">
        <f>COUNTIF('All Responses'!$BA$3:$BA$30,"*1 to 3 Fans*")</f>
        <v>0</v>
      </c>
      <c r="J4" s="87">
        <f>COUNTIF('All Responses'!$BK$3:$BK$30,"*1 to 3 Fans*")</f>
        <v>0</v>
      </c>
      <c r="K4" s="87">
        <f>COUNTIF('All Responses'!$BR$3:$BR$30,"*1 to 3 Fans*")</f>
        <v>2</v>
      </c>
      <c r="L4" s="87">
        <f>COUNTIF('All Responses'!$CB$3:$CB$30,"*1 to 3 Fans*")</f>
        <v>2</v>
      </c>
      <c r="N4" s="84"/>
    </row>
    <row r="5" spans="2:18" x14ac:dyDescent="0.25">
      <c r="B5" s="38" t="s">
        <v>198</v>
      </c>
      <c r="C5" s="31">
        <f>COUNTIFS('All Responses'!R3:R25,"&lt;=7",'All Responses'!R3:R25,"&gt;0")</f>
        <v>3</v>
      </c>
      <c r="D5" s="39"/>
      <c r="F5" s="34" t="s">
        <v>106</v>
      </c>
      <c r="G5" s="72">
        <f>COUNTIF('All Responses'!$AK$3:$AK$30,Summary!F5)</f>
        <v>1</v>
      </c>
      <c r="H5" s="68">
        <f>COUNTIF('All Responses'!$AR$3:$AR$30,"*4 to 6 Fans*")</f>
        <v>1</v>
      </c>
      <c r="I5" s="76">
        <f>COUNTIF('All Responses'!$BA$3:$BA$30,"*4 to 6 Fans*")</f>
        <v>2</v>
      </c>
      <c r="J5" s="87">
        <f>COUNTIF('All Responses'!$BK$3:$BK$30,"*4 to 6 Fans*")</f>
        <v>1</v>
      </c>
      <c r="K5" s="87">
        <f>COUNTIF('All Responses'!$BR$3:$BR$30,"*4 to 6 Fans*")</f>
        <v>0</v>
      </c>
      <c r="L5" s="87">
        <f>COUNTIF('All Responses'!$CB$3:$CB$30,"*4 to 6 Fans*")</f>
        <v>1</v>
      </c>
    </row>
    <row r="6" spans="2:18" x14ac:dyDescent="0.25">
      <c r="B6" s="38"/>
      <c r="C6" s="31"/>
      <c r="D6" s="39"/>
      <c r="F6" s="34" t="s">
        <v>80</v>
      </c>
      <c r="G6" s="72">
        <f>COUNTIF('All Responses'!$AK$3:$AK$30,Summary!F6)</f>
        <v>0</v>
      </c>
      <c r="H6" s="68">
        <f>COUNTIF('All Responses'!$AR$3:$AR$30,"*7 to 10 Fans*")</f>
        <v>1</v>
      </c>
      <c r="I6" s="76">
        <f>COUNTIF('All Responses'!$BA$3:$BA$30,"*7 to 10 Fans*")</f>
        <v>0</v>
      </c>
      <c r="J6" s="87">
        <f>COUNTIF('All Responses'!$BK$3:$BK$30,"*7 to 10 Fans*")</f>
        <v>0</v>
      </c>
      <c r="K6" s="87">
        <f>COUNTIF('All Responses'!$BR$3:$BR$30,"*7 to 10 Fans*")</f>
        <v>2</v>
      </c>
      <c r="L6" s="87">
        <f>COUNTIF('All Responses'!$CB$3:$CB$30,"*7 to 10 Fans*")</f>
        <v>2</v>
      </c>
    </row>
    <row r="7" spans="2:18" x14ac:dyDescent="0.25">
      <c r="B7" s="38" t="s">
        <v>201</v>
      </c>
      <c r="C7" s="40">
        <f>AVERAGE('All Responses'!E3:E17)/100</f>
        <v>0.72333333333333327</v>
      </c>
      <c r="D7" s="39"/>
      <c r="F7" s="34" t="s">
        <v>87</v>
      </c>
      <c r="G7" s="72">
        <f>COUNTIF('All Responses'!$AK$3:$AK$30,"*&gt;10 Fans*")</f>
        <v>3</v>
      </c>
      <c r="H7" s="68">
        <f>COUNTIF('All Responses'!$AR$3:$AR$30,"*&gt;10 Fans*")</f>
        <v>2</v>
      </c>
      <c r="I7" s="76">
        <f>COUNTIF('All Responses'!$BA$3:$BA$30,"*&gt;10 Fans*")</f>
        <v>4</v>
      </c>
      <c r="J7" s="87">
        <f>COUNTIF('All Responses'!$BK$3:$BK$30,"*&gt;10 Fans*")</f>
        <v>0</v>
      </c>
      <c r="K7" s="87">
        <f>COUNTIF('All Responses'!$BR$3:$BR$30,"*&gt;10 Fans*")</f>
        <v>4</v>
      </c>
      <c r="L7" s="87">
        <f>COUNTIF('All Responses'!$CB$3:$CB$30,"*&gt;10 Fans*")</f>
        <v>4</v>
      </c>
      <c r="N7" s="84"/>
      <c r="R7" s="86"/>
    </row>
    <row r="8" spans="2:18" x14ac:dyDescent="0.25">
      <c r="B8" s="38" t="s">
        <v>202</v>
      </c>
      <c r="C8" s="41">
        <f>AVERAGEIF('All Responses'!R3:R25,"&gt;0")</f>
        <v>10.533333333333333</v>
      </c>
      <c r="D8" s="39"/>
      <c r="F8" s="34" t="s">
        <v>217</v>
      </c>
      <c r="G8" s="73">
        <f t="shared" ref="G8:L8" si="0">SUM(G4:G7)</f>
        <v>6</v>
      </c>
      <c r="H8" s="69">
        <f t="shared" si="0"/>
        <v>8</v>
      </c>
      <c r="I8" s="77">
        <f t="shared" si="0"/>
        <v>6</v>
      </c>
      <c r="J8" s="90">
        <f t="shared" si="0"/>
        <v>1</v>
      </c>
      <c r="K8" s="90">
        <f t="shared" si="0"/>
        <v>8</v>
      </c>
      <c r="L8" s="90">
        <f t="shared" si="0"/>
        <v>9</v>
      </c>
    </row>
    <row r="9" spans="2:18" x14ac:dyDescent="0.25">
      <c r="B9" s="38" t="s">
        <v>203</v>
      </c>
      <c r="C9" s="41">
        <f>AVERAGEIF('All Responses'!AE3:AE25,"&gt;0")</f>
        <v>6.666666666666667</v>
      </c>
      <c r="D9" s="39"/>
      <c r="F9" s="34"/>
      <c r="G9" s="33"/>
      <c r="H9" s="81"/>
      <c r="I9" s="33"/>
      <c r="J9" s="33"/>
      <c r="K9" s="31"/>
      <c r="N9" s="85"/>
    </row>
    <row r="10" spans="2:18" x14ac:dyDescent="0.25">
      <c r="B10" s="38" t="s">
        <v>204</v>
      </c>
      <c r="C10" s="42">
        <f>AVERAGEIF('All Responses'!AF3:AF25,"&gt;0")</f>
        <v>22.133333333333333</v>
      </c>
      <c r="D10" s="39" t="s">
        <v>205</v>
      </c>
      <c r="F10" s="34" t="s">
        <v>219</v>
      </c>
      <c r="G10" s="74">
        <f>AVERAGE('All Responses'!$AL$3:$AL$30)</f>
        <v>14.375</v>
      </c>
      <c r="H10" s="70">
        <f>AVERAGE('All Responses'!$AS$3:$AS$30)</f>
        <v>75.3125</v>
      </c>
      <c r="I10" s="78">
        <f>AVERAGE('All Responses'!$BB$3:$BB$30)</f>
        <v>62.75</v>
      </c>
      <c r="J10" s="88">
        <f>AVERAGE('All Responses'!$BL$3:$BL$30)</f>
        <v>75</v>
      </c>
      <c r="K10" s="88">
        <f>AVERAGE('All Responses'!$BS$3:$BS$30)</f>
        <v>22.666666666666668</v>
      </c>
      <c r="L10" s="88">
        <f>AVERAGE('All Responses'!$CC$3:$CC$30)</f>
        <v>8.5555555555555554</v>
      </c>
    </row>
    <row r="11" spans="2:18" x14ac:dyDescent="0.25">
      <c r="B11" s="38" t="s">
        <v>206</v>
      </c>
      <c r="C11" s="42">
        <f>AVERAGE('All Responses'!AG3:AG17)</f>
        <v>37.333333333333336</v>
      </c>
      <c r="D11" s="39" t="s">
        <v>207</v>
      </c>
      <c r="F11" s="34" t="s">
        <v>221</v>
      </c>
      <c r="G11" s="75">
        <f>AVERAGE('All Responses'!$AO$3:$AO$30)</f>
        <v>3543</v>
      </c>
      <c r="H11" s="71">
        <f>AVERAGE('All Responses'!$AV$3:$AV$30)</f>
        <v>4806.333333333333</v>
      </c>
      <c r="I11" s="79">
        <f>AVERAGE('All Responses'!$BE$3:$BE$30)</f>
        <v>5744</v>
      </c>
      <c r="J11" s="89">
        <f>AVERAGE('All Responses'!$BO$3:$BO$30)</f>
        <v>4000</v>
      </c>
      <c r="K11" s="89">
        <f>AVERAGE('All Responses'!$BV$3:$BV$30)</f>
        <v>4588.75</v>
      </c>
      <c r="L11" s="89">
        <f>AVERAGE('All Responses'!$CF$3:$CF$30)</f>
        <v>4089.75</v>
      </c>
      <c r="N11" s="84"/>
    </row>
    <row r="12" spans="2:18" x14ac:dyDescent="0.25">
      <c r="B12" s="38" t="s">
        <v>208</v>
      </c>
      <c r="C12" s="31">
        <f>AVERAGE('All Responses'!AH3:AH17)</f>
        <v>4.5999999999999996</v>
      </c>
      <c r="D12" s="39" t="s">
        <v>210</v>
      </c>
      <c r="H12" s="82"/>
      <c r="K12" s="32"/>
    </row>
    <row r="13" spans="2:18" x14ac:dyDescent="0.25">
      <c r="B13" s="38" t="s">
        <v>209</v>
      </c>
      <c r="C13" s="40">
        <f>COUNTIF('All Responses'!AI3:AI25,"Yes")/COUNTA('All Responses'!AI3:AI25)</f>
        <v>0.73333333333333328</v>
      </c>
      <c r="D13" s="39"/>
      <c r="F13" s="34" t="s">
        <v>98</v>
      </c>
      <c r="G13" s="72">
        <f>COUNTIF('All Responses'!$AM$3:$AM$30,"*Interlocked with other systems*")</f>
        <v>4</v>
      </c>
      <c r="H13" s="68">
        <f>COUNTIF('All Responses'!$AT$3:$AT$30,"*Interlocked with other systems*")</f>
        <v>4</v>
      </c>
      <c r="I13" s="76">
        <f>COUNTIF('All Responses'!$BC$3:$BC$30,"*Interlocked with other systems*")</f>
        <v>2</v>
      </c>
      <c r="J13" s="87">
        <f>COUNTIF('All Responses'!$BM$3:$BM$30,"*Interlocked with other systems*")</f>
        <v>0</v>
      </c>
      <c r="K13" s="87">
        <f>COUNTIF('All Responses'!$BT$3:$BT$30,"*Interlocked with other systems*")</f>
        <v>3</v>
      </c>
      <c r="L13" s="87">
        <f>COUNTIF('All Responses'!$CD$3:$CD$30,"*Interlocked with other systems*")</f>
        <v>0</v>
      </c>
      <c r="N13" s="84"/>
    </row>
    <row r="14" spans="2:18" x14ac:dyDescent="0.25">
      <c r="B14" s="38"/>
      <c r="C14" s="32"/>
      <c r="D14" s="39"/>
      <c r="F14" s="34" t="s">
        <v>69</v>
      </c>
      <c r="G14" s="72">
        <f>COUNTIF('All Responses'!$AM$3:$AM$30,"*Manual On &amp; Off*")</f>
        <v>1</v>
      </c>
      <c r="H14" s="68">
        <f>COUNTIF('All Responses'!$AT$3:$AT$30,"*Manual On &amp; Off*")</f>
        <v>3</v>
      </c>
      <c r="I14" s="76">
        <f>COUNTIF('All Responses'!$BC$3:$BC$30,"*Manual On &amp; Off*")</f>
        <v>0</v>
      </c>
      <c r="J14" s="87">
        <f>COUNTIF('All Responses'!$BM$3:$BM$30,"*Manual On &amp; Off*")</f>
        <v>0</v>
      </c>
      <c r="K14" s="87">
        <f>COUNTIF('All Responses'!$BT$3:$BT$30,"*Manual On &amp; Off*")</f>
        <v>1</v>
      </c>
      <c r="L14" s="87">
        <f>COUNTIF('All Responses'!$CD$3:$CD$30,"*Manual On &amp; Off*")</f>
        <v>4</v>
      </c>
    </row>
    <row r="15" spans="2:18" x14ac:dyDescent="0.25">
      <c r="B15" s="43" t="s">
        <v>211</v>
      </c>
      <c r="C15" s="32"/>
      <c r="D15" s="39"/>
      <c r="F15" s="34" t="s">
        <v>91</v>
      </c>
      <c r="G15" s="72">
        <f>COUNTIF('All Responses'!$AM$3:$AM$30,"*Automatic On &amp; Off by timer*")</f>
        <v>1</v>
      </c>
      <c r="H15" s="68">
        <f>COUNTIF('All Responses'!$AT$3:$AT$30,"*Automatic On &amp; Off by timer*")</f>
        <v>0</v>
      </c>
      <c r="I15" s="76">
        <f>COUNTIF('All Responses'!$BC$3:$BC$30,"*Automatic On &amp; Off by timer*")</f>
        <v>4</v>
      </c>
      <c r="J15" s="87">
        <f>COUNTIF('All Responses'!$BM$3:$BM$30,"*Automatic On &amp; Off by timer*")</f>
        <v>0</v>
      </c>
      <c r="K15" s="87">
        <f>COUNTIF('All Responses'!$BT$3:$BT$30,"*Automatic On &amp; Off by timer*")</f>
        <v>1</v>
      </c>
      <c r="L15" s="87">
        <f>COUNTIF('All Responses'!$CD$3:$CD$30,"*Automatic On &amp; Off by timer*")</f>
        <v>3</v>
      </c>
    </row>
    <row r="16" spans="2:18" x14ac:dyDescent="0.25">
      <c r="B16" s="38" t="s">
        <v>60</v>
      </c>
      <c r="C16" s="40">
        <f>COUNTA('All Responses'!$CI$3:$CI$25)/$C$4</f>
        <v>0.66666666666666663</v>
      </c>
      <c r="D16" s="39"/>
      <c r="F16" s="34" t="s">
        <v>88</v>
      </c>
      <c r="G16" s="72">
        <f>COUNTIF('All Responses'!$AM$3:$AM$30,"*Senor controlled operation*")</f>
        <v>0</v>
      </c>
      <c r="H16" s="68">
        <f>COUNTIF('All Responses'!$AT$3:$AT$30,"*Senor controlled operation*")</f>
        <v>1</v>
      </c>
      <c r="I16" s="76">
        <f>COUNTIF('All Responses'!$BC$3:$BC$30,"*Senor controlled operation*")</f>
        <v>0</v>
      </c>
      <c r="J16" s="87">
        <f>COUNTIF('All Responses'!$BM$3:$BM$30,"*Senor controlled operation*")</f>
        <v>1</v>
      </c>
      <c r="K16" s="87">
        <f>COUNTIF('All Responses'!$BT$3:$BT$30,"*Senor controlled operation*")</f>
        <v>3</v>
      </c>
      <c r="L16" s="87">
        <f>COUNTIF('All Responses'!$CD$3:$CD$30,"*Senor controlled operation*")</f>
        <v>2</v>
      </c>
    </row>
    <row r="17" spans="2:12" x14ac:dyDescent="0.25">
      <c r="B17" s="38" t="s">
        <v>61</v>
      </c>
      <c r="C17" s="40">
        <f>COUNTA('All Responses'!$CJ$3:$CJ$25)/$C$4</f>
        <v>0.4</v>
      </c>
      <c r="D17" s="39"/>
      <c r="G17" s="33">
        <f>SUM(G13:G16)</f>
        <v>6</v>
      </c>
      <c r="H17" s="81">
        <f t="shared" ref="H17:L17" si="1">SUM(H13:H16)</f>
        <v>8</v>
      </c>
      <c r="I17" s="33">
        <f t="shared" si="1"/>
        <v>6</v>
      </c>
      <c r="J17" s="33">
        <f t="shared" si="1"/>
        <v>1</v>
      </c>
      <c r="K17" s="31">
        <f t="shared" si="1"/>
        <v>8</v>
      </c>
      <c r="L17" s="33">
        <f t="shared" si="1"/>
        <v>9</v>
      </c>
    </row>
    <row r="18" spans="2:12" x14ac:dyDescent="0.25">
      <c r="B18" s="38" t="s">
        <v>62</v>
      </c>
      <c r="C18" s="40">
        <f>COUNTA('All Responses'!$CK$3:$CK$25)/$C$4</f>
        <v>0.66666666666666663</v>
      </c>
      <c r="D18" s="39"/>
      <c r="H18" s="82"/>
      <c r="K18" s="32"/>
    </row>
    <row r="19" spans="2:12" x14ac:dyDescent="0.25">
      <c r="B19" s="38" t="s">
        <v>63</v>
      </c>
      <c r="C19" s="40">
        <f>COUNTA('All Responses'!$CL$3:$CL$25)/$C$4</f>
        <v>0.46666666666666667</v>
      </c>
      <c r="D19" s="39"/>
      <c r="F19" s="34" t="s">
        <v>82</v>
      </c>
      <c r="G19" s="72">
        <f>COUNTIF('All Responses'!$AN$3:$AN$30,"*None*")</f>
        <v>3</v>
      </c>
      <c r="H19" s="68">
        <f>COUNTIF('All Responses'!$AU$3:$AU$30,"*None*")</f>
        <v>4</v>
      </c>
      <c r="I19" s="76">
        <f>COUNTIF('All Responses'!$BD$3:$BD$30,"*None*")</f>
        <v>2</v>
      </c>
      <c r="J19" s="87">
        <f>COUNTIF('All Responses'!$BN$3:$BN$30,"*None*")</f>
        <v>0</v>
      </c>
      <c r="K19" s="87">
        <f>COUNTIF('All Responses'!$BU$3:$BU$30,"*None*")</f>
        <v>5</v>
      </c>
      <c r="L19" s="87">
        <f>COUNTIF('All Responses'!$CE$3:$CE$30,"*None*")</f>
        <v>5</v>
      </c>
    </row>
    <row r="20" spans="2:12" ht="15.75" thickBot="1" x14ac:dyDescent="0.3">
      <c r="B20" s="44" t="s">
        <v>64</v>
      </c>
      <c r="C20" s="45">
        <f>COUNTA('All Responses'!$CM$3:$CM$25)/$C$4</f>
        <v>0.33333333333333331</v>
      </c>
      <c r="D20" s="46"/>
      <c r="F20" s="34" t="s">
        <v>127</v>
      </c>
      <c r="G20" s="72">
        <f>COUNTIF('All Responses'!$AN$3:$AN$30,"*Dampers*")</f>
        <v>1</v>
      </c>
      <c r="H20" s="68">
        <f>COUNTIF('All Responses'!$AU$3:$AU$30,"*Dampers*")</f>
        <v>1</v>
      </c>
      <c r="I20" s="76">
        <f>COUNTIF('All Responses'!$BD$3:$BD$30,"*Dampers*")</f>
        <v>0</v>
      </c>
      <c r="J20" s="87">
        <f>COUNTIF('All Responses'!$BN$3:$BN$30,"*Dampers*")</f>
        <v>0</v>
      </c>
      <c r="K20" s="87">
        <f>COUNTIF('All Responses'!$BU$3:$BU$30,"*Dampers*")</f>
        <v>0</v>
      </c>
      <c r="L20" s="87">
        <f>COUNTIF('All Responses'!$CE$3:$CE$30,"*Dampers*")</f>
        <v>1</v>
      </c>
    </row>
    <row r="21" spans="2:12" x14ac:dyDescent="0.25">
      <c r="F21" s="34" t="s">
        <v>220</v>
      </c>
      <c r="G21" s="72">
        <f>COUNTIF('All Responses'!$AN$3:$AN$30,"*Guide Vanes*")</f>
        <v>0</v>
      </c>
      <c r="H21" s="68">
        <f>COUNTIF('All Responses'!$AU$3:$AU$30,"*Guide Vanes*")</f>
        <v>0</v>
      </c>
      <c r="I21" s="76">
        <f>COUNTIF('All Responses'!$BD$3:$BD$30,"*Guide Vanes*")</f>
        <v>0</v>
      </c>
      <c r="J21" s="87">
        <f>COUNTIF('All Responses'!$BN$3:$BN$30,"*Guide Vanes*")</f>
        <v>0</v>
      </c>
      <c r="K21" s="87">
        <f>COUNTIF('All Responses'!$BU$3:$BU$30,"*Guide Vanes*")</f>
        <v>0</v>
      </c>
      <c r="L21" s="87">
        <f>COUNTIF('All Responses'!$CE$3:$CE$30,"*Guide Vanes*")</f>
        <v>0</v>
      </c>
    </row>
    <row r="22" spans="2:12" x14ac:dyDescent="0.25">
      <c r="F22" s="34" t="s">
        <v>70</v>
      </c>
      <c r="G22" s="72">
        <f>COUNTIF('All Responses'!$AN$3:$AN$30,"*Variable Speed Drive (VSD)*")</f>
        <v>2</v>
      </c>
      <c r="H22" s="68">
        <f>COUNTIF('All Responses'!$AU$3:$AU$30,"*Variable Speed Drive*")</f>
        <v>3</v>
      </c>
      <c r="I22" s="76">
        <f>COUNTIF('All Responses'!$BD$3:$BD$30,"*Variable Speed Drive*")</f>
        <v>3</v>
      </c>
      <c r="J22" s="87">
        <f>COUNTIF('All Responses'!$BN$3:$BN$30,"*Variable Speed Drive*")</f>
        <v>1</v>
      </c>
      <c r="K22" s="87">
        <f>COUNTIF('All Responses'!$BU$3:$BU$30,"*Variable Speed Drive*")</f>
        <v>3</v>
      </c>
      <c r="L22" s="87">
        <f>COUNTIF('All Responses'!$CE$3:$CE$30,"*Variable Speed Drive*")</f>
        <v>3</v>
      </c>
    </row>
    <row r="23" spans="2:12" x14ac:dyDescent="0.25">
      <c r="G23" s="33">
        <f>SUM(G19:G22)</f>
        <v>6</v>
      </c>
      <c r="H23" s="83">
        <f t="shared" ref="H23:L23" si="2">SUM(H19:H22)</f>
        <v>8</v>
      </c>
      <c r="I23" s="33">
        <f t="shared" si="2"/>
        <v>5</v>
      </c>
      <c r="J23" s="33">
        <f t="shared" si="2"/>
        <v>1</v>
      </c>
      <c r="K23" s="31">
        <f t="shared" si="2"/>
        <v>8</v>
      </c>
      <c r="L23" s="33">
        <f t="shared" si="2"/>
        <v>9</v>
      </c>
    </row>
    <row r="27" spans="2:12" x14ac:dyDescent="0.25">
      <c r="B27" s="33"/>
    </row>
    <row r="28" spans="2:12" x14ac:dyDescent="0.25">
      <c r="B28" s="3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42"/>
  <sheetViews>
    <sheetView topLeftCell="BW1" workbookViewId="0">
      <selection activeCell="BX8" sqref="BX8"/>
    </sheetView>
  </sheetViews>
  <sheetFormatPr defaultColWidth="40.7109375" defaultRowHeight="15" x14ac:dyDescent="0.25"/>
  <cols>
    <col min="1" max="1" width="40.7109375" style="1"/>
    <col min="2" max="2" width="32.85546875" style="1" customWidth="1"/>
    <col min="3" max="3" width="20.5703125" style="1" customWidth="1"/>
    <col min="4" max="5" width="40.7109375" style="1"/>
    <col min="6" max="31" width="11.7109375" style="1" customWidth="1"/>
    <col min="32" max="92" width="40.7109375" style="1"/>
  </cols>
  <sheetData>
    <row r="1" spans="1:92" s="22" customFormat="1" ht="42.75" customHeight="1" x14ac:dyDescent="0.25">
      <c r="A1" s="49" t="s">
        <v>9</v>
      </c>
      <c r="B1" s="49"/>
      <c r="C1" s="49" t="s">
        <v>10</v>
      </c>
      <c r="D1" s="49" t="s">
        <v>11</v>
      </c>
      <c r="E1" s="49" t="s">
        <v>12</v>
      </c>
      <c r="F1" s="92" t="s">
        <v>13</v>
      </c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4"/>
      <c r="S1" s="92" t="s">
        <v>14</v>
      </c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4"/>
      <c r="AF1" s="49" t="s">
        <v>15</v>
      </c>
      <c r="AG1" s="49" t="s">
        <v>16</v>
      </c>
      <c r="AH1" s="49" t="s">
        <v>17</v>
      </c>
      <c r="AI1" s="49" t="s">
        <v>18</v>
      </c>
      <c r="AJ1" s="49" t="s">
        <v>19</v>
      </c>
      <c r="AK1" s="49" t="s">
        <v>20</v>
      </c>
      <c r="AL1" s="49" t="s">
        <v>21</v>
      </c>
      <c r="AM1" s="49" t="s">
        <v>22</v>
      </c>
      <c r="AN1" s="49" t="s">
        <v>23</v>
      </c>
      <c r="AO1" s="49" t="s">
        <v>24</v>
      </c>
      <c r="AP1" s="49" t="s">
        <v>25</v>
      </c>
      <c r="AQ1" s="49" t="s">
        <v>26</v>
      </c>
      <c r="AR1" s="49" t="s">
        <v>20</v>
      </c>
      <c r="AS1" s="49" t="s">
        <v>21</v>
      </c>
      <c r="AT1" s="49" t="s">
        <v>22</v>
      </c>
      <c r="AU1" s="49" t="s">
        <v>23</v>
      </c>
      <c r="AV1" s="49" t="s">
        <v>24</v>
      </c>
      <c r="AW1" s="49" t="s">
        <v>27</v>
      </c>
      <c r="AX1" s="49" t="s">
        <v>28</v>
      </c>
      <c r="AY1" s="49" t="s">
        <v>29</v>
      </c>
      <c r="AZ1" s="49" t="s">
        <v>30</v>
      </c>
      <c r="BA1" s="49" t="s">
        <v>20</v>
      </c>
      <c r="BB1" s="49" t="s">
        <v>21</v>
      </c>
      <c r="BC1" s="49" t="s">
        <v>22</v>
      </c>
      <c r="BD1" s="49" t="s">
        <v>23</v>
      </c>
      <c r="BE1" s="49" t="s">
        <v>24</v>
      </c>
      <c r="BF1" s="49" t="s">
        <v>31</v>
      </c>
      <c r="BG1" s="49" t="s">
        <v>32</v>
      </c>
      <c r="BH1" s="49" t="s">
        <v>33</v>
      </c>
      <c r="BI1" s="49" t="s">
        <v>34</v>
      </c>
      <c r="BJ1" s="49" t="s">
        <v>35</v>
      </c>
      <c r="BK1" s="49" t="s">
        <v>20</v>
      </c>
      <c r="BL1" s="49" t="s">
        <v>21</v>
      </c>
      <c r="BM1" s="49" t="s">
        <v>22</v>
      </c>
      <c r="BN1" s="49" t="s">
        <v>23</v>
      </c>
      <c r="BO1" s="49" t="s">
        <v>24</v>
      </c>
      <c r="BP1" s="49" t="s">
        <v>36</v>
      </c>
      <c r="BQ1" s="49" t="s">
        <v>37</v>
      </c>
      <c r="BR1" s="49" t="s">
        <v>20</v>
      </c>
      <c r="BS1" s="49" t="s">
        <v>21</v>
      </c>
      <c r="BT1" s="49" t="s">
        <v>22</v>
      </c>
      <c r="BU1" s="49" t="s">
        <v>23</v>
      </c>
      <c r="BV1" s="49" t="s">
        <v>24</v>
      </c>
      <c r="BW1" s="49" t="s">
        <v>38</v>
      </c>
      <c r="BX1" s="49"/>
      <c r="BY1" s="49" t="s">
        <v>39</v>
      </c>
      <c r="BZ1" s="49" t="s">
        <v>40</v>
      </c>
      <c r="CA1" s="49" t="s">
        <v>41</v>
      </c>
      <c r="CB1" s="49" t="s">
        <v>20</v>
      </c>
      <c r="CC1" s="49" t="s">
        <v>21</v>
      </c>
      <c r="CD1" s="49" t="s">
        <v>22</v>
      </c>
      <c r="CE1" s="49" t="s">
        <v>23</v>
      </c>
      <c r="CF1" s="49" t="s">
        <v>24</v>
      </c>
      <c r="CG1" s="49" t="s">
        <v>42</v>
      </c>
      <c r="CH1" s="49" t="s">
        <v>43</v>
      </c>
      <c r="CI1" s="49" t="s">
        <v>44</v>
      </c>
      <c r="CJ1" s="49"/>
      <c r="CK1" s="49"/>
      <c r="CL1" s="49"/>
      <c r="CM1" s="49"/>
      <c r="CN1" s="21"/>
    </row>
    <row r="2" spans="1:92" s="22" customFormat="1" ht="42.75" x14ac:dyDescent="0.25">
      <c r="A2" s="49" t="s">
        <v>45</v>
      </c>
      <c r="B2" s="49" t="s">
        <v>46</v>
      </c>
      <c r="C2" s="49" t="s">
        <v>47</v>
      </c>
      <c r="D2" s="49" t="s">
        <v>47</v>
      </c>
      <c r="E2" s="49" t="s">
        <v>47</v>
      </c>
      <c r="F2" s="49" t="s">
        <v>48</v>
      </c>
      <c r="G2" s="49" t="s">
        <v>49</v>
      </c>
      <c r="H2" s="49" t="s">
        <v>50</v>
      </c>
      <c r="I2" s="49" t="s">
        <v>51</v>
      </c>
      <c r="J2" s="49" t="s">
        <v>52</v>
      </c>
      <c r="K2" s="49" t="s">
        <v>53</v>
      </c>
      <c r="L2" s="49" t="s">
        <v>54</v>
      </c>
      <c r="M2" s="49" t="s">
        <v>55</v>
      </c>
      <c r="N2" s="49" t="s">
        <v>56</v>
      </c>
      <c r="O2" s="49" t="s">
        <v>57</v>
      </c>
      <c r="P2" s="49" t="s">
        <v>58</v>
      </c>
      <c r="Q2" s="49" t="s">
        <v>59</v>
      </c>
      <c r="R2" s="49" t="s">
        <v>199</v>
      </c>
      <c r="S2" s="49" t="s">
        <v>48</v>
      </c>
      <c r="T2" s="49" t="s">
        <v>49</v>
      </c>
      <c r="U2" s="49" t="s">
        <v>50</v>
      </c>
      <c r="V2" s="49" t="s">
        <v>51</v>
      </c>
      <c r="W2" s="49" t="s">
        <v>52</v>
      </c>
      <c r="X2" s="49" t="s">
        <v>53</v>
      </c>
      <c r="Y2" s="49" t="s">
        <v>54</v>
      </c>
      <c r="Z2" s="49" t="s">
        <v>55</v>
      </c>
      <c r="AA2" s="49" t="s">
        <v>56</v>
      </c>
      <c r="AB2" s="49" t="s">
        <v>57</v>
      </c>
      <c r="AC2" s="49" t="s">
        <v>58</v>
      </c>
      <c r="AD2" s="49" t="s">
        <v>59</v>
      </c>
      <c r="AE2" s="49" t="s">
        <v>200</v>
      </c>
      <c r="AF2" s="49" t="s">
        <v>47</v>
      </c>
      <c r="AG2" s="49" t="s">
        <v>47</v>
      </c>
      <c r="AH2" s="49" t="s">
        <v>47</v>
      </c>
      <c r="AI2" s="49" t="s">
        <v>45</v>
      </c>
      <c r="AJ2" s="49" t="s">
        <v>45</v>
      </c>
      <c r="AK2" s="49" t="s">
        <v>45</v>
      </c>
      <c r="AL2" s="49" t="s">
        <v>45</v>
      </c>
      <c r="AM2" s="49" t="s">
        <v>45</v>
      </c>
      <c r="AN2" s="49" t="s">
        <v>45</v>
      </c>
      <c r="AO2" s="49" t="s">
        <v>47</v>
      </c>
      <c r="AP2" s="49" t="s">
        <v>47</v>
      </c>
      <c r="AQ2" s="49" t="s">
        <v>45</v>
      </c>
      <c r="AR2" s="49" t="s">
        <v>45</v>
      </c>
      <c r="AS2" s="49" t="s">
        <v>47</v>
      </c>
      <c r="AT2" s="49" t="s">
        <v>45</v>
      </c>
      <c r="AU2" s="49" t="s">
        <v>45</v>
      </c>
      <c r="AV2" s="49" t="s">
        <v>47</v>
      </c>
      <c r="AW2" s="49" t="s">
        <v>47</v>
      </c>
      <c r="AX2" s="49" t="s">
        <v>45</v>
      </c>
      <c r="AY2" s="49" t="s">
        <v>47</v>
      </c>
      <c r="AZ2" s="49" t="s">
        <v>45</v>
      </c>
      <c r="BA2" s="49" t="s">
        <v>45</v>
      </c>
      <c r="BB2" s="49" t="s">
        <v>47</v>
      </c>
      <c r="BC2" s="49" t="s">
        <v>45</v>
      </c>
      <c r="BD2" s="49" t="s">
        <v>45</v>
      </c>
      <c r="BE2" s="49" t="s">
        <v>47</v>
      </c>
      <c r="BF2" s="49" t="s">
        <v>47</v>
      </c>
      <c r="BG2" s="49" t="s">
        <v>45</v>
      </c>
      <c r="BH2" s="49" t="s">
        <v>45</v>
      </c>
      <c r="BI2" s="49" t="s">
        <v>45</v>
      </c>
      <c r="BJ2" s="49" t="s">
        <v>45</v>
      </c>
      <c r="BK2" s="49" t="s">
        <v>45</v>
      </c>
      <c r="BL2" s="49" t="s">
        <v>47</v>
      </c>
      <c r="BM2" s="49" t="s">
        <v>45</v>
      </c>
      <c r="BN2" s="49" t="s">
        <v>45</v>
      </c>
      <c r="BO2" s="49" t="s">
        <v>47</v>
      </c>
      <c r="BP2" s="49" t="s">
        <v>45</v>
      </c>
      <c r="BQ2" s="49" t="s">
        <v>45</v>
      </c>
      <c r="BR2" s="49" t="s">
        <v>45</v>
      </c>
      <c r="BS2" s="49" t="s">
        <v>47</v>
      </c>
      <c r="BT2" s="49" t="s">
        <v>45</v>
      </c>
      <c r="BU2" s="49" t="s">
        <v>45</v>
      </c>
      <c r="BV2" s="49" t="s">
        <v>47</v>
      </c>
      <c r="BW2" s="49" t="s">
        <v>45</v>
      </c>
      <c r="BX2" s="49" t="s">
        <v>189</v>
      </c>
      <c r="BY2" s="49" t="s">
        <v>47</v>
      </c>
      <c r="BZ2" s="49" t="s">
        <v>47</v>
      </c>
      <c r="CA2" s="49" t="s">
        <v>45</v>
      </c>
      <c r="CB2" s="49" t="s">
        <v>45</v>
      </c>
      <c r="CC2" s="49" t="s">
        <v>47</v>
      </c>
      <c r="CD2" s="49" t="s">
        <v>45</v>
      </c>
      <c r="CE2" s="49" t="s">
        <v>45</v>
      </c>
      <c r="CF2" s="49" t="s">
        <v>47</v>
      </c>
      <c r="CG2" s="49" t="s">
        <v>47</v>
      </c>
      <c r="CH2" s="49" t="s">
        <v>47</v>
      </c>
      <c r="CI2" s="49" t="s">
        <v>60</v>
      </c>
      <c r="CJ2" s="49" t="s">
        <v>61</v>
      </c>
      <c r="CK2" s="49" t="s">
        <v>62</v>
      </c>
      <c r="CL2" s="49" t="s">
        <v>63</v>
      </c>
      <c r="CM2" s="49" t="s">
        <v>64</v>
      </c>
      <c r="CN2" s="21"/>
    </row>
    <row r="3" spans="1:92" s="3" customFormat="1" x14ac:dyDescent="0.25">
      <c r="A3" s="50" t="s">
        <v>170</v>
      </c>
      <c r="B3" s="51" t="s">
        <v>197</v>
      </c>
      <c r="C3" s="50">
        <v>311212</v>
      </c>
      <c r="D3" s="50" t="s">
        <v>171</v>
      </c>
      <c r="E3" s="50">
        <v>8</v>
      </c>
      <c r="F3" s="50" t="s">
        <v>48</v>
      </c>
      <c r="G3" s="50" t="s">
        <v>49</v>
      </c>
      <c r="H3" s="50" t="s">
        <v>50</v>
      </c>
      <c r="I3" s="50" t="s">
        <v>51</v>
      </c>
      <c r="J3" s="50" t="s">
        <v>52</v>
      </c>
      <c r="K3" s="50" t="s">
        <v>53</v>
      </c>
      <c r="L3" s="50" t="s">
        <v>54</v>
      </c>
      <c r="M3" s="50" t="s">
        <v>55</v>
      </c>
      <c r="N3" s="50" t="s">
        <v>56</v>
      </c>
      <c r="O3" s="50" t="s">
        <v>57</v>
      </c>
      <c r="P3" s="50" t="s">
        <v>58</v>
      </c>
      <c r="Q3" s="50" t="s">
        <v>59</v>
      </c>
      <c r="R3" s="52">
        <f>COUNTA(F3:Q3)</f>
        <v>12</v>
      </c>
      <c r="S3" s="50"/>
      <c r="T3" s="50"/>
      <c r="U3" s="50"/>
      <c r="V3" s="50"/>
      <c r="W3" s="50"/>
      <c r="X3" s="50"/>
      <c r="Y3" s="50"/>
      <c r="Z3" s="50"/>
      <c r="AA3" s="50"/>
      <c r="AB3" s="50" t="s">
        <v>57</v>
      </c>
      <c r="AC3" s="50" t="s">
        <v>58</v>
      </c>
      <c r="AD3" s="50" t="s">
        <v>59</v>
      </c>
      <c r="AE3" s="52">
        <f>COUNTA(S3:AD3)</f>
        <v>3</v>
      </c>
      <c r="AF3" s="50">
        <v>24</v>
      </c>
      <c r="AG3" s="50">
        <v>25</v>
      </c>
      <c r="AH3" s="50">
        <v>7</v>
      </c>
      <c r="AI3" s="50" t="s">
        <v>66</v>
      </c>
      <c r="AJ3" s="53" t="s">
        <v>66</v>
      </c>
      <c r="AK3" s="53" t="s">
        <v>106</v>
      </c>
      <c r="AL3" s="53">
        <v>8.75</v>
      </c>
      <c r="AM3" s="53" t="s">
        <v>98</v>
      </c>
      <c r="AN3" s="53" t="s">
        <v>82</v>
      </c>
      <c r="AO3" s="53">
        <v>8160</v>
      </c>
      <c r="AP3" s="53">
        <v>1</v>
      </c>
      <c r="AQ3" s="54" t="s">
        <v>71</v>
      </c>
      <c r="AR3" s="54" t="s">
        <v>106</v>
      </c>
      <c r="AS3" s="54">
        <f>AVERAGE(80,200)</f>
        <v>140</v>
      </c>
      <c r="AT3" s="54" t="s">
        <v>98</v>
      </c>
      <c r="AU3" s="54" t="s">
        <v>82</v>
      </c>
      <c r="AV3" s="54">
        <v>8160</v>
      </c>
      <c r="AW3" s="54">
        <v>3</v>
      </c>
      <c r="AX3" s="54" t="s">
        <v>78</v>
      </c>
      <c r="AY3" s="54" t="s">
        <v>174</v>
      </c>
      <c r="AZ3" s="55" t="s">
        <v>78</v>
      </c>
      <c r="BA3" s="55"/>
      <c r="BB3" s="55"/>
      <c r="BC3" s="55"/>
      <c r="BD3" s="55"/>
      <c r="BE3" s="55"/>
      <c r="BF3" s="55"/>
      <c r="BG3" s="55"/>
      <c r="BH3" s="55"/>
      <c r="BI3" s="55"/>
      <c r="BJ3" s="56" t="s">
        <v>78</v>
      </c>
      <c r="BK3" s="56"/>
      <c r="BL3" s="56"/>
      <c r="BM3" s="56"/>
      <c r="BN3" s="56"/>
      <c r="BO3" s="56"/>
      <c r="BP3" s="56"/>
      <c r="BQ3" s="57" t="s">
        <v>78</v>
      </c>
      <c r="BR3" s="57"/>
      <c r="BS3" s="57"/>
      <c r="BT3" s="57"/>
      <c r="BU3" s="57"/>
      <c r="BV3" s="57"/>
      <c r="BW3" s="57"/>
      <c r="BX3" s="67">
        <f>BZ3-BY3</f>
        <v>0</v>
      </c>
      <c r="BY3" s="57"/>
      <c r="BZ3" s="57"/>
      <c r="CA3" s="55" t="s">
        <v>78</v>
      </c>
      <c r="CB3" s="55"/>
      <c r="CC3" s="55"/>
      <c r="CD3" s="55"/>
      <c r="CE3" s="55"/>
      <c r="CF3" s="55"/>
      <c r="CG3" s="55"/>
      <c r="CH3" s="55"/>
      <c r="CI3" s="50" t="s">
        <v>60</v>
      </c>
      <c r="CJ3" s="50" t="s">
        <v>61</v>
      </c>
      <c r="CK3" s="50" t="s">
        <v>62</v>
      </c>
      <c r="CL3" s="50" t="s">
        <v>63</v>
      </c>
      <c r="CM3" s="50"/>
      <c r="CN3" s="4"/>
    </row>
    <row r="4" spans="1:92" s="5" customFormat="1" x14ac:dyDescent="0.25">
      <c r="A4" s="51" t="s">
        <v>46</v>
      </c>
      <c r="B4" s="51" t="s">
        <v>176</v>
      </c>
      <c r="C4" s="51" t="s">
        <v>197</v>
      </c>
      <c r="D4" s="51" t="s">
        <v>177</v>
      </c>
      <c r="E4" s="51">
        <v>95</v>
      </c>
      <c r="F4" s="51" t="s">
        <v>48</v>
      </c>
      <c r="G4" s="51" t="s">
        <v>49</v>
      </c>
      <c r="H4" s="51" t="s">
        <v>50</v>
      </c>
      <c r="I4" s="51" t="s">
        <v>51</v>
      </c>
      <c r="J4" s="51" t="s">
        <v>52</v>
      </c>
      <c r="K4" s="51" t="s">
        <v>53</v>
      </c>
      <c r="L4" s="51" t="s">
        <v>54</v>
      </c>
      <c r="M4" s="51" t="s">
        <v>55</v>
      </c>
      <c r="N4" s="51" t="s">
        <v>56</v>
      </c>
      <c r="O4" s="51" t="s">
        <v>57</v>
      </c>
      <c r="P4" s="51" t="s">
        <v>58</v>
      </c>
      <c r="Q4" s="51" t="s">
        <v>59</v>
      </c>
      <c r="R4" s="52">
        <f t="shared" ref="R4:R25" si="0">COUNTA(F4:Q4)</f>
        <v>12</v>
      </c>
      <c r="S4" s="51"/>
      <c r="T4" s="51"/>
      <c r="U4" s="51"/>
      <c r="V4" s="51"/>
      <c r="W4" s="51"/>
      <c r="X4" s="51"/>
      <c r="Y4" s="51"/>
      <c r="Z4" s="51"/>
      <c r="AA4" s="51"/>
      <c r="AB4" s="51"/>
      <c r="AC4" s="51" t="s">
        <v>58</v>
      </c>
      <c r="AD4" s="51" t="s">
        <v>59</v>
      </c>
      <c r="AE4" s="52">
        <f t="shared" ref="AE4:AE25" si="1">COUNTA(S4:AD4)</f>
        <v>2</v>
      </c>
      <c r="AF4" s="51">
        <v>24</v>
      </c>
      <c r="AG4" s="51">
        <v>0</v>
      </c>
      <c r="AH4" s="51">
        <v>3</v>
      </c>
      <c r="AI4" s="51" t="s">
        <v>66</v>
      </c>
      <c r="AJ4" s="59" t="s">
        <v>78</v>
      </c>
      <c r="AK4" s="59"/>
      <c r="AL4" s="59"/>
      <c r="AM4" s="59"/>
      <c r="AN4" s="59"/>
      <c r="AO4" s="59"/>
      <c r="AP4" s="59"/>
      <c r="AQ4" s="60" t="s">
        <v>79</v>
      </c>
      <c r="AR4" s="60"/>
      <c r="AS4" s="60"/>
      <c r="AT4" s="60"/>
      <c r="AU4" s="60"/>
      <c r="AV4" s="60"/>
      <c r="AW4" s="60"/>
      <c r="AX4" s="60"/>
      <c r="AY4" s="60"/>
      <c r="AZ4" s="61" t="s">
        <v>66</v>
      </c>
      <c r="BA4" s="61" t="s">
        <v>87</v>
      </c>
      <c r="BB4" s="61">
        <v>30</v>
      </c>
      <c r="BC4" s="61" t="s">
        <v>98</v>
      </c>
      <c r="BD4" s="61" t="s">
        <v>93</v>
      </c>
      <c r="BE4" s="61">
        <v>8760</v>
      </c>
      <c r="BF4" s="61" t="s">
        <v>100</v>
      </c>
      <c r="BG4" s="61" t="s">
        <v>66</v>
      </c>
      <c r="BH4" s="61" t="s">
        <v>92</v>
      </c>
      <c r="BI4" s="61" t="s">
        <v>78</v>
      </c>
      <c r="BJ4" s="62" t="s">
        <v>66</v>
      </c>
      <c r="BK4" s="62" t="s">
        <v>106</v>
      </c>
      <c r="BL4" s="62">
        <v>75</v>
      </c>
      <c r="BM4" s="62" t="s">
        <v>88</v>
      </c>
      <c r="BN4" s="62" t="s">
        <v>93</v>
      </c>
      <c r="BO4" s="62">
        <v>4000</v>
      </c>
      <c r="BP4" s="62" t="s">
        <v>120</v>
      </c>
      <c r="BQ4" s="58" t="s">
        <v>66</v>
      </c>
      <c r="BR4" s="58" t="s">
        <v>87</v>
      </c>
      <c r="BS4" s="58">
        <v>30</v>
      </c>
      <c r="BT4" s="58" t="s">
        <v>98</v>
      </c>
      <c r="BU4" s="58" t="s">
        <v>93</v>
      </c>
      <c r="BV4" s="58">
        <v>8760</v>
      </c>
      <c r="BW4" s="58" t="s">
        <v>101</v>
      </c>
      <c r="BX4" s="67">
        <f>BZ4-BY4</f>
        <v>20</v>
      </c>
      <c r="BY4" s="58">
        <v>40</v>
      </c>
      <c r="BZ4" s="58">
        <v>60</v>
      </c>
      <c r="CA4" s="61" t="s">
        <v>78</v>
      </c>
      <c r="CB4" s="61"/>
      <c r="CC4" s="61"/>
      <c r="CD4" s="61"/>
      <c r="CE4" s="61"/>
      <c r="CF4" s="61"/>
      <c r="CG4" s="61"/>
      <c r="CH4" s="61"/>
      <c r="CI4" s="51" t="s">
        <v>60</v>
      </c>
      <c r="CJ4" s="51" t="s">
        <v>61</v>
      </c>
      <c r="CK4" s="51" t="s">
        <v>62</v>
      </c>
      <c r="CL4" s="51" t="s">
        <v>63</v>
      </c>
      <c r="CM4" s="51"/>
      <c r="CN4" s="6"/>
    </row>
    <row r="5" spans="1:92" s="5" customFormat="1" x14ac:dyDescent="0.25">
      <c r="A5" s="51" t="s">
        <v>73</v>
      </c>
      <c r="B5" s="51" t="s">
        <v>197</v>
      </c>
      <c r="C5" s="51" t="s">
        <v>197</v>
      </c>
      <c r="D5" s="51" t="s">
        <v>74</v>
      </c>
      <c r="E5" s="51">
        <v>51</v>
      </c>
      <c r="F5" s="51" t="s">
        <v>48</v>
      </c>
      <c r="G5" s="51" t="s">
        <v>49</v>
      </c>
      <c r="H5" s="51" t="s">
        <v>50</v>
      </c>
      <c r="I5" s="51" t="s">
        <v>51</v>
      </c>
      <c r="J5" s="51" t="s">
        <v>52</v>
      </c>
      <c r="K5" s="51" t="s">
        <v>53</v>
      </c>
      <c r="L5" s="51" t="s">
        <v>54</v>
      </c>
      <c r="M5" s="51" t="s">
        <v>55</v>
      </c>
      <c r="N5" s="51" t="s">
        <v>56</v>
      </c>
      <c r="O5" s="51" t="s">
        <v>57</v>
      </c>
      <c r="P5" s="51" t="s">
        <v>58</v>
      </c>
      <c r="Q5" s="51" t="s">
        <v>59</v>
      </c>
      <c r="R5" s="52">
        <f t="shared" si="0"/>
        <v>12</v>
      </c>
      <c r="S5" s="51"/>
      <c r="T5" s="51"/>
      <c r="U5" s="51"/>
      <c r="V5" s="51"/>
      <c r="W5" s="51" t="s">
        <v>52</v>
      </c>
      <c r="X5" s="51" t="s">
        <v>53</v>
      </c>
      <c r="Y5" s="51" t="s">
        <v>54</v>
      </c>
      <c r="Z5" s="51" t="s">
        <v>55</v>
      </c>
      <c r="AA5" s="51"/>
      <c r="AB5" s="51"/>
      <c r="AC5" s="51"/>
      <c r="AD5" s="51"/>
      <c r="AE5" s="52">
        <f t="shared" si="1"/>
        <v>4</v>
      </c>
      <c r="AF5" s="51">
        <v>24</v>
      </c>
      <c r="AG5" s="51">
        <v>5</v>
      </c>
      <c r="AH5" s="51">
        <v>2</v>
      </c>
      <c r="AI5" s="51" t="s">
        <v>66</v>
      </c>
      <c r="AJ5" s="59"/>
      <c r="AK5" s="59"/>
      <c r="AL5" s="59"/>
      <c r="AM5" s="59"/>
      <c r="AN5" s="59"/>
      <c r="AO5" s="59"/>
      <c r="AP5" s="59"/>
      <c r="AQ5" s="60"/>
      <c r="AR5" s="60"/>
      <c r="AS5" s="60"/>
      <c r="AT5" s="60"/>
      <c r="AU5" s="60"/>
      <c r="AV5" s="60"/>
      <c r="AW5" s="60"/>
      <c r="AX5" s="60"/>
      <c r="AY5" s="60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2"/>
      <c r="BK5" s="62"/>
      <c r="BL5" s="62"/>
      <c r="BM5" s="62"/>
      <c r="BN5" s="62"/>
      <c r="BO5" s="62"/>
      <c r="BP5" s="62"/>
      <c r="BQ5" s="58"/>
      <c r="BR5" s="58"/>
      <c r="BS5" s="58"/>
      <c r="BT5" s="58"/>
      <c r="BU5" s="58"/>
      <c r="BV5" s="58"/>
      <c r="BW5" s="58"/>
      <c r="BX5" s="67">
        <f t="shared" ref="BX5:BX17" si="2">BZ5-BY5</f>
        <v>0</v>
      </c>
      <c r="BY5" s="58"/>
      <c r="BZ5" s="58"/>
      <c r="CA5" s="61"/>
      <c r="CB5" s="61"/>
      <c r="CC5" s="61"/>
      <c r="CD5" s="61"/>
      <c r="CE5" s="61"/>
      <c r="CF5" s="61"/>
      <c r="CG5" s="61"/>
      <c r="CH5" s="61"/>
      <c r="CI5" s="51"/>
      <c r="CJ5" s="51"/>
      <c r="CK5" s="51"/>
      <c r="CL5" s="51"/>
      <c r="CM5" s="51"/>
      <c r="CN5" s="6"/>
    </row>
    <row r="6" spans="1:92" s="5" customFormat="1" x14ac:dyDescent="0.25">
      <c r="A6" s="51" t="s">
        <v>46</v>
      </c>
      <c r="B6" s="51" t="s">
        <v>76</v>
      </c>
      <c r="C6" s="51">
        <v>311421</v>
      </c>
      <c r="D6" s="51" t="s">
        <v>77</v>
      </c>
      <c r="E6" s="51">
        <v>100</v>
      </c>
      <c r="F6" s="51"/>
      <c r="G6" s="51"/>
      <c r="H6" s="51"/>
      <c r="I6" s="51"/>
      <c r="J6" s="51"/>
      <c r="K6" s="51"/>
      <c r="L6" s="51" t="s">
        <v>54</v>
      </c>
      <c r="M6" s="51" t="s">
        <v>55</v>
      </c>
      <c r="N6" s="51" t="s">
        <v>56</v>
      </c>
      <c r="O6" s="51" t="s">
        <v>57</v>
      </c>
      <c r="P6" s="51"/>
      <c r="Q6" s="51"/>
      <c r="R6" s="52">
        <f t="shared" si="0"/>
        <v>4</v>
      </c>
      <c r="S6" s="51"/>
      <c r="T6" s="51"/>
      <c r="U6" s="51"/>
      <c r="V6" s="51"/>
      <c r="W6" s="51"/>
      <c r="X6" s="51"/>
      <c r="Y6" s="51" t="s">
        <v>54</v>
      </c>
      <c r="Z6" s="51" t="s">
        <v>55</v>
      </c>
      <c r="AA6" s="51" t="s">
        <v>56</v>
      </c>
      <c r="AB6" s="51"/>
      <c r="AC6" s="51"/>
      <c r="AD6" s="51"/>
      <c r="AE6" s="52">
        <f t="shared" si="1"/>
        <v>3</v>
      </c>
      <c r="AF6" s="51">
        <v>24</v>
      </c>
      <c r="AG6" s="51">
        <v>20</v>
      </c>
      <c r="AH6" s="51">
        <v>2</v>
      </c>
      <c r="AI6" s="51" t="s">
        <v>66</v>
      </c>
      <c r="AJ6" s="59" t="s">
        <v>78</v>
      </c>
      <c r="AK6" s="59"/>
      <c r="AL6" s="59"/>
      <c r="AM6" s="59"/>
      <c r="AN6" s="59"/>
      <c r="AO6" s="59"/>
      <c r="AP6" s="59"/>
      <c r="AQ6" s="60" t="s">
        <v>79</v>
      </c>
      <c r="AR6" s="60"/>
      <c r="AS6" s="60"/>
      <c r="AT6" s="60"/>
      <c r="AU6" s="60"/>
      <c r="AV6" s="60"/>
      <c r="AW6" s="60"/>
      <c r="AX6" s="60"/>
      <c r="AY6" s="60"/>
      <c r="AZ6" s="61" t="s">
        <v>78</v>
      </c>
      <c r="BA6" s="61"/>
      <c r="BB6" s="61"/>
      <c r="BC6" s="61"/>
      <c r="BD6" s="61"/>
      <c r="BE6" s="61"/>
      <c r="BF6" s="61"/>
      <c r="BG6" s="61"/>
      <c r="BH6" s="61"/>
      <c r="BI6" s="61"/>
      <c r="BJ6" s="62" t="s">
        <v>78</v>
      </c>
      <c r="BK6" s="62"/>
      <c r="BL6" s="62"/>
      <c r="BM6" s="62"/>
      <c r="BN6" s="62"/>
      <c r="BO6" s="62"/>
      <c r="BP6" s="62"/>
      <c r="BQ6" s="58" t="s">
        <v>78</v>
      </c>
      <c r="BR6" s="58"/>
      <c r="BS6" s="58"/>
      <c r="BT6" s="58"/>
      <c r="BU6" s="58"/>
      <c r="BV6" s="58"/>
      <c r="BW6" s="58"/>
      <c r="BX6" s="67">
        <f t="shared" si="2"/>
        <v>0</v>
      </c>
      <c r="BY6" s="58"/>
      <c r="BZ6" s="58"/>
      <c r="CA6" s="61" t="s">
        <v>66</v>
      </c>
      <c r="CB6" s="61" t="s">
        <v>80</v>
      </c>
      <c r="CC6" s="61">
        <v>30</v>
      </c>
      <c r="CD6" s="61" t="s">
        <v>69</v>
      </c>
      <c r="CE6" s="61" t="s">
        <v>82</v>
      </c>
      <c r="CF6" s="61">
        <v>2250</v>
      </c>
      <c r="CG6" s="61" t="s">
        <v>83</v>
      </c>
      <c r="CH6" s="61">
        <v>100</v>
      </c>
      <c r="CI6" s="51"/>
      <c r="CJ6" s="51"/>
      <c r="CK6" s="51" t="s">
        <v>62</v>
      </c>
      <c r="CL6" s="51" t="s">
        <v>63</v>
      </c>
      <c r="CM6" s="51" t="s">
        <v>64</v>
      </c>
      <c r="CN6" s="6"/>
    </row>
    <row r="7" spans="1:92" s="5" customFormat="1" x14ac:dyDescent="0.25">
      <c r="A7" s="51" t="s">
        <v>84</v>
      </c>
      <c r="B7" s="51" t="s">
        <v>197</v>
      </c>
      <c r="C7" s="51">
        <v>311212</v>
      </c>
      <c r="D7" s="51" t="s">
        <v>85</v>
      </c>
      <c r="E7" s="51">
        <v>80</v>
      </c>
      <c r="F7" s="51" t="s">
        <v>48</v>
      </c>
      <c r="G7" s="51" t="s">
        <v>49</v>
      </c>
      <c r="H7" s="51" t="s">
        <v>50</v>
      </c>
      <c r="I7" s="51" t="s">
        <v>51</v>
      </c>
      <c r="J7" s="51" t="s">
        <v>52</v>
      </c>
      <c r="K7" s="51" t="s">
        <v>53</v>
      </c>
      <c r="L7" s="51" t="s">
        <v>54</v>
      </c>
      <c r="M7" s="51" t="s">
        <v>55</v>
      </c>
      <c r="N7" s="51" t="s">
        <v>56</v>
      </c>
      <c r="O7" s="51" t="s">
        <v>57</v>
      </c>
      <c r="P7" s="51" t="s">
        <v>58</v>
      </c>
      <c r="Q7" s="51" t="s">
        <v>59</v>
      </c>
      <c r="R7" s="52">
        <f t="shared" si="0"/>
        <v>12</v>
      </c>
      <c r="S7" s="51" t="s">
        <v>48</v>
      </c>
      <c r="T7" s="51"/>
      <c r="U7" s="51"/>
      <c r="V7" s="51"/>
      <c r="W7" s="51"/>
      <c r="X7" s="51"/>
      <c r="Y7" s="51"/>
      <c r="Z7" s="51"/>
      <c r="AA7" s="51" t="s">
        <v>56</v>
      </c>
      <c r="AB7" s="51" t="s">
        <v>57</v>
      </c>
      <c r="AC7" s="51" t="s">
        <v>58</v>
      </c>
      <c r="AD7" s="51" t="s">
        <v>59</v>
      </c>
      <c r="AE7" s="52">
        <f t="shared" si="1"/>
        <v>5</v>
      </c>
      <c r="AF7" s="51">
        <v>24</v>
      </c>
      <c r="AG7" s="51">
        <v>5</v>
      </c>
      <c r="AH7" s="51">
        <v>10</v>
      </c>
      <c r="AI7" s="51" t="s">
        <v>66</v>
      </c>
      <c r="AJ7" s="59" t="s">
        <v>78</v>
      </c>
      <c r="AK7" s="59"/>
      <c r="AL7" s="59"/>
      <c r="AM7" s="59"/>
      <c r="AN7" s="59"/>
      <c r="AO7" s="59"/>
      <c r="AP7" s="59"/>
      <c r="AQ7" s="60" t="s">
        <v>71</v>
      </c>
      <c r="AR7" s="60" t="s">
        <v>87</v>
      </c>
      <c r="AS7" s="60">
        <v>20</v>
      </c>
      <c r="AT7" s="60" t="s">
        <v>88</v>
      </c>
      <c r="AU7" s="60" t="s">
        <v>82</v>
      </c>
      <c r="AV7" s="60" t="s">
        <v>89</v>
      </c>
      <c r="AW7" s="60"/>
      <c r="AX7" s="60" t="s">
        <v>66</v>
      </c>
      <c r="AY7" s="60" t="s">
        <v>90</v>
      </c>
      <c r="AZ7" s="61" t="s">
        <v>66</v>
      </c>
      <c r="BA7" s="61" t="s">
        <v>87</v>
      </c>
      <c r="BB7" s="61">
        <v>30</v>
      </c>
      <c r="BC7" s="61" t="s">
        <v>91</v>
      </c>
      <c r="BD7" s="61" t="s">
        <v>82</v>
      </c>
      <c r="BE7" s="61">
        <v>4000</v>
      </c>
      <c r="BF7" s="61">
        <v>160</v>
      </c>
      <c r="BG7" s="61" t="s">
        <v>66</v>
      </c>
      <c r="BH7" s="61" t="s">
        <v>92</v>
      </c>
      <c r="BI7" s="61" t="s">
        <v>66</v>
      </c>
      <c r="BJ7" s="62" t="s">
        <v>78</v>
      </c>
      <c r="BK7" s="62"/>
      <c r="BL7" s="62"/>
      <c r="BM7" s="62"/>
      <c r="BN7" s="62"/>
      <c r="BO7" s="62"/>
      <c r="BP7" s="62"/>
      <c r="BQ7" s="58" t="s">
        <v>78</v>
      </c>
      <c r="BR7" s="58"/>
      <c r="BS7" s="58"/>
      <c r="BT7" s="58"/>
      <c r="BU7" s="58"/>
      <c r="BV7" s="58"/>
      <c r="BW7" s="58"/>
      <c r="BX7" s="67">
        <f t="shared" si="2"/>
        <v>0</v>
      </c>
      <c r="BY7" s="58"/>
      <c r="BZ7" s="58"/>
      <c r="CA7" s="61" t="s">
        <v>66</v>
      </c>
      <c r="CB7" s="61" t="s">
        <v>87</v>
      </c>
      <c r="CC7" s="61">
        <v>10</v>
      </c>
      <c r="CD7" s="61" t="s">
        <v>88</v>
      </c>
      <c r="CE7" s="61" t="s">
        <v>93</v>
      </c>
      <c r="CF7" s="61">
        <v>8000</v>
      </c>
      <c r="CG7" s="61" t="s">
        <v>90</v>
      </c>
      <c r="CH7" s="61">
        <v>80</v>
      </c>
      <c r="CI7" s="51" t="s">
        <v>60</v>
      </c>
      <c r="CJ7" s="51" t="s">
        <v>61</v>
      </c>
      <c r="CK7" s="51" t="s">
        <v>62</v>
      </c>
      <c r="CL7" s="51" t="s">
        <v>63</v>
      </c>
      <c r="CM7" s="51" t="s">
        <v>64</v>
      </c>
      <c r="CN7" s="6"/>
    </row>
    <row r="8" spans="1:92" s="5" customFormat="1" x14ac:dyDescent="0.25">
      <c r="A8" s="51" t="s">
        <v>46</v>
      </c>
      <c r="B8" s="51" t="s">
        <v>95</v>
      </c>
      <c r="C8" s="51" t="s">
        <v>197</v>
      </c>
      <c r="D8" s="51" t="s">
        <v>96</v>
      </c>
      <c r="E8" s="51">
        <v>95</v>
      </c>
      <c r="F8" s="51" t="s">
        <v>48</v>
      </c>
      <c r="G8" s="51" t="s">
        <v>49</v>
      </c>
      <c r="H8" s="51" t="s">
        <v>50</v>
      </c>
      <c r="I8" s="51" t="s">
        <v>51</v>
      </c>
      <c r="J8" s="51" t="s">
        <v>52</v>
      </c>
      <c r="K8" s="51" t="s">
        <v>53</v>
      </c>
      <c r="L8" s="51" t="s">
        <v>54</v>
      </c>
      <c r="M8" s="51" t="s">
        <v>55</v>
      </c>
      <c r="N8" s="51" t="s">
        <v>56</v>
      </c>
      <c r="O8" s="51" t="s">
        <v>57</v>
      </c>
      <c r="P8" s="51" t="s">
        <v>58</v>
      </c>
      <c r="Q8" s="51" t="s">
        <v>59</v>
      </c>
      <c r="R8" s="52">
        <f t="shared" si="0"/>
        <v>12</v>
      </c>
      <c r="S8" s="51" t="s">
        <v>48</v>
      </c>
      <c r="T8" s="51" t="s">
        <v>49</v>
      </c>
      <c r="U8" s="51" t="s">
        <v>50</v>
      </c>
      <c r="V8" s="51" t="s">
        <v>51</v>
      </c>
      <c r="W8" s="51" t="s">
        <v>52</v>
      </c>
      <c r="X8" s="51" t="s">
        <v>53</v>
      </c>
      <c r="Y8" s="51" t="s">
        <v>54</v>
      </c>
      <c r="Z8" s="51" t="s">
        <v>55</v>
      </c>
      <c r="AA8" s="51" t="s">
        <v>56</v>
      </c>
      <c r="AB8" s="51" t="s">
        <v>57</v>
      </c>
      <c r="AC8" s="51" t="s">
        <v>58</v>
      </c>
      <c r="AD8" s="51" t="s">
        <v>59</v>
      </c>
      <c r="AE8" s="52">
        <f t="shared" si="1"/>
        <v>12</v>
      </c>
      <c r="AF8" s="51">
        <v>24</v>
      </c>
      <c r="AG8" s="51">
        <v>9</v>
      </c>
      <c r="AH8" s="51">
        <v>5</v>
      </c>
      <c r="AI8" s="51" t="s">
        <v>78</v>
      </c>
      <c r="AJ8" s="59" t="s">
        <v>78</v>
      </c>
      <c r="AK8" s="59"/>
      <c r="AL8" s="59"/>
      <c r="AM8" s="59"/>
      <c r="AN8" s="59"/>
      <c r="AO8" s="59"/>
      <c r="AP8" s="59"/>
      <c r="AQ8" s="60" t="s">
        <v>71</v>
      </c>
      <c r="AR8" s="60" t="s">
        <v>80</v>
      </c>
      <c r="AS8" s="60">
        <f>AVERAGE(30,325)</f>
        <v>177.5</v>
      </c>
      <c r="AT8" s="60" t="s">
        <v>98</v>
      </c>
      <c r="AU8" s="60" t="s">
        <v>93</v>
      </c>
      <c r="AV8" s="60" t="s">
        <v>99</v>
      </c>
      <c r="AW8" s="60">
        <v>3</v>
      </c>
      <c r="AX8" s="60" t="s">
        <v>78</v>
      </c>
      <c r="AY8" s="60" t="s">
        <v>100</v>
      </c>
      <c r="AZ8" s="61" t="s">
        <v>78</v>
      </c>
      <c r="BA8" s="61"/>
      <c r="BB8" s="61"/>
      <c r="BC8" s="61"/>
      <c r="BD8" s="61"/>
      <c r="BE8" s="61"/>
      <c r="BF8" s="61"/>
      <c r="BG8" s="61"/>
      <c r="BH8" s="61"/>
      <c r="BI8" s="61"/>
      <c r="BJ8" s="62" t="s">
        <v>78</v>
      </c>
      <c r="BK8" s="62"/>
      <c r="BL8" s="62"/>
      <c r="BM8" s="62"/>
      <c r="BN8" s="62"/>
      <c r="BO8" s="62"/>
      <c r="BP8" s="62"/>
      <c r="BQ8" s="58" t="s">
        <v>66</v>
      </c>
      <c r="BR8" s="58" t="s">
        <v>67</v>
      </c>
      <c r="BS8" s="58">
        <v>50</v>
      </c>
      <c r="BT8" s="58" t="s">
        <v>98</v>
      </c>
      <c r="BU8" s="58" t="s">
        <v>93</v>
      </c>
      <c r="BV8" s="58">
        <v>4050</v>
      </c>
      <c r="BW8" s="58" t="s">
        <v>101</v>
      </c>
      <c r="BX8" s="67">
        <f t="shared" si="2"/>
        <v>90</v>
      </c>
      <c r="BY8" s="58">
        <v>90</v>
      </c>
      <c r="BZ8" s="58">
        <v>180</v>
      </c>
      <c r="CA8" s="61" t="s">
        <v>66</v>
      </c>
      <c r="CB8" s="61" t="s">
        <v>67</v>
      </c>
      <c r="CC8" s="61">
        <v>1</v>
      </c>
      <c r="CD8" s="61" t="s">
        <v>91</v>
      </c>
      <c r="CE8" s="61" t="s">
        <v>82</v>
      </c>
      <c r="CF8" s="61">
        <v>1600</v>
      </c>
      <c r="CG8" s="61" t="s">
        <v>102</v>
      </c>
      <c r="CH8" s="61">
        <v>30</v>
      </c>
      <c r="CI8" s="51" t="s">
        <v>60</v>
      </c>
      <c r="CJ8" s="51" t="s">
        <v>61</v>
      </c>
      <c r="CK8" s="51" t="s">
        <v>62</v>
      </c>
      <c r="CL8" s="51"/>
      <c r="CM8" s="51"/>
      <c r="CN8" s="6"/>
    </row>
    <row r="9" spans="1:92" s="5" customFormat="1" x14ac:dyDescent="0.25">
      <c r="A9" s="51" t="s">
        <v>104</v>
      </c>
      <c r="B9" s="51" t="s">
        <v>197</v>
      </c>
      <c r="C9" s="51" t="s">
        <v>197</v>
      </c>
      <c r="D9" s="51" t="s">
        <v>105</v>
      </c>
      <c r="E9" s="51">
        <v>100</v>
      </c>
      <c r="F9" s="51"/>
      <c r="G9" s="51"/>
      <c r="H9" s="51"/>
      <c r="I9" s="51"/>
      <c r="J9" s="51"/>
      <c r="K9" s="51"/>
      <c r="L9" s="51"/>
      <c r="M9" s="51" t="s">
        <v>55</v>
      </c>
      <c r="N9" s="51" t="s">
        <v>56</v>
      </c>
      <c r="O9" s="51" t="s">
        <v>57</v>
      </c>
      <c r="P9" s="51" t="s">
        <v>58</v>
      </c>
      <c r="Q9" s="51"/>
      <c r="R9" s="52">
        <f t="shared" si="0"/>
        <v>4</v>
      </c>
      <c r="S9" s="51"/>
      <c r="T9" s="51"/>
      <c r="U9" s="51"/>
      <c r="V9" s="51"/>
      <c r="W9" s="51"/>
      <c r="X9" s="51"/>
      <c r="Y9" s="51"/>
      <c r="Z9" s="51" t="s">
        <v>55</v>
      </c>
      <c r="AA9" s="51" t="s">
        <v>56</v>
      </c>
      <c r="AB9" s="51" t="s">
        <v>57</v>
      </c>
      <c r="AC9" s="51" t="s">
        <v>58</v>
      </c>
      <c r="AD9" s="51"/>
      <c r="AE9" s="52">
        <f t="shared" si="1"/>
        <v>4</v>
      </c>
      <c r="AF9" s="51">
        <v>24</v>
      </c>
      <c r="AG9" s="51">
        <v>150</v>
      </c>
      <c r="AH9" s="51">
        <v>5</v>
      </c>
      <c r="AI9" s="51" t="s">
        <v>78</v>
      </c>
      <c r="AJ9" s="59" t="s">
        <v>78</v>
      </c>
      <c r="AK9" s="59"/>
      <c r="AL9" s="59"/>
      <c r="AM9" s="59"/>
      <c r="AN9" s="59"/>
      <c r="AO9" s="59"/>
      <c r="AP9" s="59"/>
      <c r="AQ9" s="60" t="s">
        <v>71</v>
      </c>
      <c r="AR9" s="60" t="s">
        <v>67</v>
      </c>
      <c r="AS9" s="60">
        <v>150</v>
      </c>
      <c r="AT9" s="60" t="s">
        <v>69</v>
      </c>
      <c r="AU9" s="60" t="s">
        <v>93</v>
      </c>
      <c r="AV9" s="60">
        <f>4*16*30</f>
        <v>1920</v>
      </c>
      <c r="AW9" s="60"/>
      <c r="AX9" s="60" t="s">
        <v>78</v>
      </c>
      <c r="AY9" s="60"/>
      <c r="AZ9" s="61" t="s">
        <v>66</v>
      </c>
      <c r="BA9" s="61" t="s">
        <v>106</v>
      </c>
      <c r="BB9" s="61">
        <v>200</v>
      </c>
      <c r="BC9" s="61" t="s">
        <v>91</v>
      </c>
      <c r="BD9" s="61" t="s">
        <v>93</v>
      </c>
      <c r="BE9" s="61">
        <v>4000</v>
      </c>
      <c r="BF9" s="61">
        <v>105</v>
      </c>
      <c r="BG9" s="61" t="s">
        <v>66</v>
      </c>
      <c r="BH9" s="61" t="s">
        <v>107</v>
      </c>
      <c r="BI9" s="61" t="s">
        <v>66</v>
      </c>
      <c r="BJ9" s="62" t="s">
        <v>78</v>
      </c>
      <c r="BK9" s="62"/>
      <c r="BL9" s="62"/>
      <c r="BM9" s="62"/>
      <c r="BN9" s="62"/>
      <c r="BO9" s="62"/>
      <c r="BP9" s="62"/>
      <c r="BQ9" s="58" t="s">
        <v>66</v>
      </c>
      <c r="BR9" s="58" t="s">
        <v>67</v>
      </c>
      <c r="BS9" s="58">
        <v>25</v>
      </c>
      <c r="BT9" s="58" t="s">
        <v>69</v>
      </c>
      <c r="BU9" s="58" t="s">
        <v>82</v>
      </c>
      <c r="BV9" s="58">
        <f>15*4*30</f>
        <v>1800</v>
      </c>
      <c r="BW9" s="58" t="s">
        <v>108</v>
      </c>
      <c r="BX9" s="67">
        <f t="shared" si="2"/>
        <v>0</v>
      </c>
      <c r="BY9" s="58"/>
      <c r="BZ9" s="58"/>
      <c r="CA9" s="61" t="s">
        <v>78</v>
      </c>
      <c r="CB9" s="61"/>
      <c r="CC9" s="61"/>
      <c r="CD9" s="61"/>
      <c r="CE9" s="61"/>
      <c r="CF9" s="61"/>
      <c r="CG9" s="61"/>
      <c r="CH9" s="61"/>
      <c r="CI9" s="51" t="s">
        <v>60</v>
      </c>
      <c r="CJ9" s="51"/>
      <c r="CK9" s="51" t="s">
        <v>62</v>
      </c>
      <c r="CL9" s="51"/>
      <c r="CM9" s="51"/>
      <c r="CN9" s="6"/>
    </row>
    <row r="10" spans="1:92" s="5" customFormat="1" x14ac:dyDescent="0.25">
      <c r="A10" s="51" t="s">
        <v>110</v>
      </c>
      <c r="B10" s="51" t="s">
        <v>197</v>
      </c>
      <c r="C10" s="51">
        <v>312120</v>
      </c>
      <c r="D10" s="51" t="s">
        <v>111</v>
      </c>
      <c r="E10" s="51">
        <v>60</v>
      </c>
      <c r="F10" s="51" t="s">
        <v>48</v>
      </c>
      <c r="G10" s="51" t="s">
        <v>49</v>
      </c>
      <c r="H10" s="51" t="s">
        <v>50</v>
      </c>
      <c r="I10" s="51" t="s">
        <v>51</v>
      </c>
      <c r="J10" s="51" t="s">
        <v>52</v>
      </c>
      <c r="K10" s="51" t="s">
        <v>53</v>
      </c>
      <c r="L10" s="51" t="s">
        <v>54</v>
      </c>
      <c r="M10" s="51" t="s">
        <v>55</v>
      </c>
      <c r="N10" s="51" t="s">
        <v>56</v>
      </c>
      <c r="O10" s="51" t="s">
        <v>57</v>
      </c>
      <c r="P10" s="51" t="s">
        <v>58</v>
      </c>
      <c r="Q10" s="51" t="s">
        <v>59</v>
      </c>
      <c r="R10" s="52">
        <f t="shared" si="0"/>
        <v>12</v>
      </c>
      <c r="S10" s="51" t="s">
        <v>48</v>
      </c>
      <c r="T10" s="51" t="s">
        <v>49</v>
      </c>
      <c r="U10" s="51" t="s">
        <v>50</v>
      </c>
      <c r="V10" s="51" t="s">
        <v>51</v>
      </c>
      <c r="W10" s="51" t="s">
        <v>52</v>
      </c>
      <c r="X10" s="51" t="s">
        <v>53</v>
      </c>
      <c r="Y10" s="51" t="s">
        <v>54</v>
      </c>
      <c r="Z10" s="51" t="s">
        <v>55</v>
      </c>
      <c r="AA10" s="51" t="s">
        <v>56</v>
      </c>
      <c r="AB10" s="51" t="s">
        <v>57</v>
      </c>
      <c r="AC10" s="51" t="s">
        <v>58</v>
      </c>
      <c r="AD10" s="51" t="s">
        <v>59</v>
      </c>
      <c r="AE10" s="52">
        <f t="shared" si="1"/>
        <v>12</v>
      </c>
      <c r="AF10" s="51">
        <v>24</v>
      </c>
      <c r="AG10" s="51">
        <v>6</v>
      </c>
      <c r="AH10" s="51">
        <v>10</v>
      </c>
      <c r="AI10" s="51" t="s">
        <v>66</v>
      </c>
      <c r="AJ10" s="59" t="s">
        <v>66</v>
      </c>
      <c r="AK10" s="59" t="s">
        <v>67</v>
      </c>
      <c r="AL10" s="53">
        <v>8.75</v>
      </c>
      <c r="AM10" s="59" t="s">
        <v>98</v>
      </c>
      <c r="AN10" s="59" t="s">
        <v>70</v>
      </c>
      <c r="AO10" s="59">
        <v>1800</v>
      </c>
      <c r="AP10" s="59">
        <v>1</v>
      </c>
      <c r="AQ10" s="60" t="s">
        <v>79</v>
      </c>
      <c r="AR10" s="60"/>
      <c r="AS10" s="60"/>
      <c r="AT10" s="60"/>
      <c r="AU10" s="60"/>
      <c r="AV10" s="60"/>
      <c r="AW10" s="60"/>
      <c r="AX10" s="60"/>
      <c r="AY10" s="60"/>
      <c r="AZ10" s="61" t="s">
        <v>78</v>
      </c>
      <c r="BA10" s="61"/>
      <c r="BB10" s="61"/>
      <c r="BC10" s="61"/>
      <c r="BD10" s="61"/>
      <c r="BE10" s="61"/>
      <c r="BF10" s="61"/>
      <c r="BG10" s="61"/>
      <c r="BH10" s="61"/>
      <c r="BI10" s="61"/>
      <c r="BJ10" s="62" t="s">
        <v>78</v>
      </c>
      <c r="BK10" s="62"/>
      <c r="BL10" s="62"/>
      <c r="BM10" s="62"/>
      <c r="BN10" s="62"/>
      <c r="BO10" s="62"/>
      <c r="BP10" s="62"/>
      <c r="BQ10" s="58" t="s">
        <v>78</v>
      </c>
      <c r="BR10" s="58" t="s">
        <v>87</v>
      </c>
      <c r="BS10" s="58">
        <v>10</v>
      </c>
      <c r="BT10" s="58" t="s">
        <v>88</v>
      </c>
      <c r="BU10" s="58" t="s">
        <v>82</v>
      </c>
      <c r="BV10" s="58">
        <v>2000</v>
      </c>
      <c r="BW10" s="58"/>
      <c r="BX10" s="67">
        <f t="shared" si="2"/>
        <v>0</v>
      </c>
      <c r="BY10" s="58"/>
      <c r="BZ10" s="58"/>
      <c r="CA10" s="61" t="s">
        <v>66</v>
      </c>
      <c r="CB10" s="61" t="s">
        <v>87</v>
      </c>
      <c r="CC10" s="61">
        <v>10</v>
      </c>
      <c r="CD10" s="61" t="s">
        <v>88</v>
      </c>
      <c r="CE10" s="61" t="s">
        <v>93</v>
      </c>
      <c r="CF10" s="61">
        <v>2500</v>
      </c>
      <c r="CG10" s="61" t="s">
        <v>102</v>
      </c>
      <c r="CH10" s="61"/>
      <c r="CI10" s="51" t="s">
        <v>60</v>
      </c>
      <c r="CJ10" s="51"/>
      <c r="CK10" s="51" t="s">
        <v>62</v>
      </c>
      <c r="CL10" s="51"/>
      <c r="CM10" s="51" t="s">
        <v>64</v>
      </c>
      <c r="CN10" s="6"/>
    </row>
    <row r="11" spans="1:92" s="5" customFormat="1" x14ac:dyDescent="0.25">
      <c r="A11" s="51" t="s">
        <v>116</v>
      </c>
      <c r="B11" s="51" t="s">
        <v>197</v>
      </c>
      <c r="C11" s="51" t="s">
        <v>197</v>
      </c>
      <c r="D11" s="51" t="s">
        <v>117</v>
      </c>
      <c r="E11" s="51">
        <v>85</v>
      </c>
      <c r="F11" s="51" t="s">
        <v>48</v>
      </c>
      <c r="G11" s="51" t="s">
        <v>49</v>
      </c>
      <c r="H11" s="51" t="s">
        <v>50</v>
      </c>
      <c r="I11" s="51" t="s">
        <v>51</v>
      </c>
      <c r="J11" s="51" t="s">
        <v>52</v>
      </c>
      <c r="K11" s="51" t="s">
        <v>53</v>
      </c>
      <c r="L11" s="51" t="s">
        <v>54</v>
      </c>
      <c r="M11" s="51" t="s">
        <v>55</v>
      </c>
      <c r="N11" s="51" t="s">
        <v>56</v>
      </c>
      <c r="O11" s="51" t="s">
        <v>57</v>
      </c>
      <c r="P11" s="51" t="s">
        <v>58</v>
      </c>
      <c r="Q11" s="51" t="s">
        <v>59</v>
      </c>
      <c r="R11" s="52">
        <f t="shared" si="0"/>
        <v>12</v>
      </c>
      <c r="S11" s="51" t="s">
        <v>48</v>
      </c>
      <c r="T11" s="51" t="s">
        <v>49</v>
      </c>
      <c r="U11" s="51" t="s">
        <v>50</v>
      </c>
      <c r="V11" s="51" t="s">
        <v>51</v>
      </c>
      <c r="W11" s="51" t="s">
        <v>52</v>
      </c>
      <c r="X11" s="51" t="s">
        <v>53</v>
      </c>
      <c r="Y11" s="51" t="s">
        <v>54</v>
      </c>
      <c r="Z11" s="51" t="s">
        <v>55</v>
      </c>
      <c r="AA11" s="51" t="s">
        <v>56</v>
      </c>
      <c r="AB11" s="51" t="s">
        <v>57</v>
      </c>
      <c r="AC11" s="51" t="s">
        <v>58</v>
      </c>
      <c r="AD11" s="51" t="s">
        <v>59</v>
      </c>
      <c r="AE11" s="52">
        <f t="shared" si="1"/>
        <v>12</v>
      </c>
      <c r="AF11" s="51">
        <v>24</v>
      </c>
      <c r="AG11" s="51">
        <v>50</v>
      </c>
      <c r="AH11" s="51">
        <v>4</v>
      </c>
      <c r="AI11" s="51" t="s">
        <v>66</v>
      </c>
      <c r="AJ11" s="59" t="s">
        <v>78</v>
      </c>
      <c r="AK11" s="59"/>
      <c r="AL11" s="59"/>
      <c r="AM11" s="59"/>
      <c r="AN11" s="59"/>
      <c r="AO11" s="59"/>
      <c r="AP11" s="59"/>
      <c r="AQ11" s="60" t="s">
        <v>79</v>
      </c>
      <c r="AR11" s="60"/>
      <c r="AS11" s="60"/>
      <c r="AT11" s="60"/>
      <c r="AU11" s="60"/>
      <c r="AV11" s="60"/>
      <c r="AW11" s="60">
        <v>0</v>
      </c>
      <c r="AX11" s="60"/>
      <c r="AY11" s="60" t="s">
        <v>119</v>
      </c>
      <c r="AZ11" s="61" t="s">
        <v>78</v>
      </c>
      <c r="BA11" s="61"/>
      <c r="BB11" s="61"/>
      <c r="BC11" s="61"/>
      <c r="BD11" s="61"/>
      <c r="BE11" s="61"/>
      <c r="BF11" s="61"/>
      <c r="BG11" s="61"/>
      <c r="BH11" s="61"/>
      <c r="BI11" s="61" t="s">
        <v>120</v>
      </c>
      <c r="BJ11" s="62" t="s">
        <v>78</v>
      </c>
      <c r="BK11" s="62"/>
      <c r="BL11" s="62"/>
      <c r="BM11" s="62"/>
      <c r="BN11" s="62"/>
      <c r="BO11" s="62"/>
      <c r="BP11" s="62" t="s">
        <v>120</v>
      </c>
      <c r="BQ11" s="58"/>
      <c r="BR11" s="58"/>
      <c r="BS11" s="58"/>
      <c r="BT11" s="58"/>
      <c r="BU11" s="58"/>
      <c r="BV11" s="58"/>
      <c r="BW11" s="58"/>
      <c r="BX11" s="67">
        <f t="shared" si="2"/>
        <v>0</v>
      </c>
      <c r="BY11" s="58"/>
      <c r="BZ11" s="58"/>
      <c r="CA11" s="61"/>
      <c r="CB11" s="61"/>
      <c r="CC11" s="61"/>
      <c r="CD11" s="61"/>
      <c r="CE11" s="61"/>
      <c r="CF11" s="61"/>
      <c r="CG11" s="61"/>
      <c r="CH11" s="61"/>
      <c r="CI11" s="51"/>
      <c r="CJ11" s="51"/>
      <c r="CK11" s="51"/>
      <c r="CL11" s="51"/>
      <c r="CM11" s="51"/>
      <c r="CN11" s="6"/>
    </row>
    <row r="12" spans="1:92" s="5" customFormat="1" x14ac:dyDescent="0.25">
      <c r="A12" s="51" t="s">
        <v>46</v>
      </c>
      <c r="B12" s="51" t="s">
        <v>122</v>
      </c>
      <c r="C12" s="51">
        <v>493120</v>
      </c>
      <c r="D12" s="51" t="s">
        <v>123</v>
      </c>
      <c r="E12" s="51">
        <v>50</v>
      </c>
      <c r="F12" s="51"/>
      <c r="G12" s="51"/>
      <c r="H12" s="51"/>
      <c r="I12" s="51" t="s">
        <v>51</v>
      </c>
      <c r="J12" s="51" t="s">
        <v>52</v>
      </c>
      <c r="K12" s="51" t="s">
        <v>53</v>
      </c>
      <c r="L12" s="51" t="s">
        <v>54</v>
      </c>
      <c r="M12" s="51" t="s">
        <v>55</v>
      </c>
      <c r="N12" s="51" t="s">
        <v>56</v>
      </c>
      <c r="O12" s="51" t="s">
        <v>57</v>
      </c>
      <c r="P12" s="51"/>
      <c r="Q12" s="51"/>
      <c r="R12" s="52">
        <f t="shared" si="0"/>
        <v>7</v>
      </c>
      <c r="S12" s="51"/>
      <c r="T12" s="51"/>
      <c r="U12" s="51"/>
      <c r="V12" s="51"/>
      <c r="W12" s="51" t="s">
        <v>52</v>
      </c>
      <c r="X12" s="51" t="s">
        <v>53</v>
      </c>
      <c r="Y12" s="51" t="s">
        <v>54</v>
      </c>
      <c r="Z12" s="51"/>
      <c r="AA12" s="51"/>
      <c r="AB12" s="51"/>
      <c r="AC12" s="51"/>
      <c r="AD12" s="51"/>
      <c r="AE12" s="52">
        <f t="shared" si="1"/>
        <v>3</v>
      </c>
      <c r="AF12" s="51">
        <v>16</v>
      </c>
      <c r="AG12" s="51">
        <v>6</v>
      </c>
      <c r="AH12" s="51">
        <v>5</v>
      </c>
      <c r="AI12" s="51" t="s">
        <v>66</v>
      </c>
      <c r="AJ12" s="59" t="s">
        <v>66</v>
      </c>
      <c r="AK12" s="59" t="s">
        <v>87</v>
      </c>
      <c r="AL12" s="53">
        <v>8.75</v>
      </c>
      <c r="AM12" s="59" t="s">
        <v>98</v>
      </c>
      <c r="AN12" s="59" t="s">
        <v>82</v>
      </c>
      <c r="AO12" s="59">
        <v>18</v>
      </c>
      <c r="AP12" s="59">
        <v>1</v>
      </c>
      <c r="AQ12" s="60" t="s">
        <v>79</v>
      </c>
      <c r="AR12" s="60" t="s">
        <v>67</v>
      </c>
      <c r="AS12" s="60">
        <v>10</v>
      </c>
      <c r="AT12" s="60" t="s">
        <v>69</v>
      </c>
      <c r="AU12" s="60" t="s">
        <v>82</v>
      </c>
      <c r="AV12" s="60">
        <f>7*12*30</f>
        <v>2520</v>
      </c>
      <c r="AW12" s="60">
        <v>1</v>
      </c>
      <c r="AX12" s="60" t="s">
        <v>78</v>
      </c>
      <c r="AY12" s="60"/>
      <c r="AZ12" s="61" t="s">
        <v>78</v>
      </c>
      <c r="BA12" s="61"/>
      <c r="BB12" s="61"/>
      <c r="BC12" s="61"/>
      <c r="BD12" s="61"/>
      <c r="BE12" s="61"/>
      <c r="BF12" s="61"/>
      <c r="BG12" s="61"/>
      <c r="BH12" s="61"/>
      <c r="BI12" s="61"/>
      <c r="BJ12" s="62" t="s">
        <v>78</v>
      </c>
      <c r="BK12" s="62"/>
      <c r="BL12" s="62"/>
      <c r="BM12" s="62"/>
      <c r="BN12" s="62"/>
      <c r="BO12" s="62"/>
      <c r="BP12" s="62"/>
      <c r="BQ12" s="58" t="s">
        <v>66</v>
      </c>
      <c r="BR12" s="58" t="s">
        <v>87</v>
      </c>
      <c r="BS12" s="58">
        <v>10</v>
      </c>
      <c r="BT12" s="58" t="s">
        <v>98</v>
      </c>
      <c r="BU12" s="58" t="s">
        <v>82</v>
      </c>
      <c r="BV12" s="58">
        <f>18*7*30</f>
        <v>3780</v>
      </c>
      <c r="BW12" s="58" t="s">
        <v>108</v>
      </c>
      <c r="BX12" s="67">
        <f t="shared" si="2"/>
        <v>0</v>
      </c>
      <c r="BY12" s="58">
        <v>0</v>
      </c>
      <c r="BZ12" s="58">
        <v>0</v>
      </c>
      <c r="CA12" s="61" t="s">
        <v>66</v>
      </c>
      <c r="CB12" s="61" t="s">
        <v>67</v>
      </c>
      <c r="CC12" s="61">
        <v>10</v>
      </c>
      <c r="CD12" s="61" t="s">
        <v>91</v>
      </c>
      <c r="CE12" s="61" t="s">
        <v>127</v>
      </c>
      <c r="CF12" s="61">
        <v>8</v>
      </c>
      <c r="CG12" s="61" t="s">
        <v>128</v>
      </c>
      <c r="CH12" s="61">
        <v>25</v>
      </c>
      <c r="CI12" s="51"/>
      <c r="CJ12" s="51"/>
      <c r="CK12" s="51"/>
      <c r="CL12" s="51"/>
      <c r="CM12" s="51"/>
      <c r="CN12" s="6"/>
    </row>
    <row r="13" spans="1:92" s="5" customFormat="1" x14ac:dyDescent="0.25">
      <c r="A13" s="51" t="s">
        <v>46</v>
      </c>
      <c r="B13" s="51" t="s">
        <v>130</v>
      </c>
      <c r="C13" s="51">
        <v>311513</v>
      </c>
      <c r="D13" s="51" t="s">
        <v>131</v>
      </c>
      <c r="E13" s="51">
        <v>75</v>
      </c>
      <c r="F13" s="51" t="s">
        <v>48</v>
      </c>
      <c r="G13" s="51" t="s">
        <v>49</v>
      </c>
      <c r="H13" s="51" t="s">
        <v>50</v>
      </c>
      <c r="I13" s="51" t="s">
        <v>51</v>
      </c>
      <c r="J13" s="51" t="s">
        <v>52</v>
      </c>
      <c r="K13" s="51" t="s">
        <v>53</v>
      </c>
      <c r="L13" s="51" t="s">
        <v>54</v>
      </c>
      <c r="M13" s="51" t="s">
        <v>55</v>
      </c>
      <c r="N13" s="51" t="s">
        <v>56</v>
      </c>
      <c r="O13" s="51" t="s">
        <v>57</v>
      </c>
      <c r="P13" s="51" t="s">
        <v>58</v>
      </c>
      <c r="Q13" s="51" t="s">
        <v>59</v>
      </c>
      <c r="R13" s="52">
        <f t="shared" si="0"/>
        <v>12</v>
      </c>
      <c r="S13" s="51" t="s">
        <v>48</v>
      </c>
      <c r="T13" s="51" t="s">
        <v>49</v>
      </c>
      <c r="U13" s="51" t="s">
        <v>50</v>
      </c>
      <c r="V13" s="51" t="s">
        <v>51</v>
      </c>
      <c r="W13" s="51" t="s">
        <v>52</v>
      </c>
      <c r="X13" s="51" t="s">
        <v>53</v>
      </c>
      <c r="Y13" s="51" t="s">
        <v>54</v>
      </c>
      <c r="Z13" s="51" t="s">
        <v>55</v>
      </c>
      <c r="AA13" s="51" t="s">
        <v>56</v>
      </c>
      <c r="AB13" s="51" t="s">
        <v>57</v>
      </c>
      <c r="AC13" s="51" t="s">
        <v>58</v>
      </c>
      <c r="AD13" s="51" t="s">
        <v>59</v>
      </c>
      <c r="AE13" s="52">
        <f t="shared" si="1"/>
        <v>12</v>
      </c>
      <c r="AF13" s="51">
        <v>24</v>
      </c>
      <c r="AG13" s="51">
        <v>104</v>
      </c>
      <c r="AH13" s="51">
        <v>5</v>
      </c>
      <c r="AI13" s="51" t="s">
        <v>66</v>
      </c>
      <c r="AJ13" s="59" t="s">
        <v>78</v>
      </c>
      <c r="AK13" s="59"/>
      <c r="AL13" s="59"/>
      <c r="AM13" s="59"/>
      <c r="AN13" s="59"/>
      <c r="AO13" s="59"/>
      <c r="AP13" s="59"/>
      <c r="AQ13" s="60"/>
      <c r="AR13" s="60"/>
      <c r="AS13" s="60"/>
      <c r="AT13" s="60"/>
      <c r="AU13" s="60"/>
      <c r="AV13" s="60"/>
      <c r="AW13" s="60"/>
      <c r="AX13" s="60"/>
      <c r="AY13" s="60"/>
      <c r="AZ13" s="61" t="s">
        <v>66</v>
      </c>
      <c r="BA13" s="61" t="s">
        <v>87</v>
      </c>
      <c r="BB13" s="61">
        <f>AVERAGE(5,40)</f>
        <v>22.5</v>
      </c>
      <c r="BC13" s="61" t="s">
        <v>91</v>
      </c>
      <c r="BD13" s="61"/>
      <c r="BE13" s="61">
        <v>8760</v>
      </c>
      <c r="BF13" s="61" t="s">
        <v>133</v>
      </c>
      <c r="BG13" s="61" t="s">
        <v>66</v>
      </c>
      <c r="BH13" s="61" t="s">
        <v>92</v>
      </c>
      <c r="BI13" s="61" t="s">
        <v>78</v>
      </c>
      <c r="BJ13" s="62"/>
      <c r="BK13" s="62"/>
      <c r="BL13" s="62"/>
      <c r="BM13" s="62"/>
      <c r="BN13" s="62"/>
      <c r="BO13" s="62"/>
      <c r="BP13" s="62"/>
      <c r="BQ13" s="58" t="s">
        <v>66</v>
      </c>
      <c r="BR13" s="58" t="s">
        <v>87</v>
      </c>
      <c r="BS13" s="58">
        <v>25</v>
      </c>
      <c r="BT13" s="58" t="s">
        <v>91</v>
      </c>
      <c r="BU13" s="58" t="s">
        <v>82</v>
      </c>
      <c r="BV13" s="58">
        <v>8760</v>
      </c>
      <c r="BW13" s="58"/>
      <c r="BX13" s="67">
        <f t="shared" si="2"/>
        <v>0</v>
      </c>
      <c r="BY13" s="58"/>
      <c r="BZ13" s="58"/>
      <c r="CA13" s="61" t="s">
        <v>66</v>
      </c>
      <c r="CB13" s="61" t="s">
        <v>87</v>
      </c>
      <c r="CC13" s="61">
        <v>2.5</v>
      </c>
      <c r="CD13" s="61" t="s">
        <v>69</v>
      </c>
      <c r="CE13" s="61" t="s">
        <v>82</v>
      </c>
      <c r="CF13" s="61">
        <v>8760</v>
      </c>
      <c r="CG13" s="61" t="s">
        <v>135</v>
      </c>
      <c r="CH13" s="61">
        <v>90</v>
      </c>
      <c r="CI13" s="51" t="s">
        <v>60</v>
      </c>
      <c r="CJ13" s="51" t="s">
        <v>61</v>
      </c>
      <c r="CK13" s="51" t="s">
        <v>62</v>
      </c>
      <c r="CL13" s="51" t="s">
        <v>63</v>
      </c>
      <c r="CM13" s="51"/>
      <c r="CN13" s="6"/>
    </row>
    <row r="14" spans="1:92" s="5" customFormat="1" x14ac:dyDescent="0.25">
      <c r="A14" s="51" t="s">
        <v>46</v>
      </c>
      <c r="B14" s="51" t="s">
        <v>137</v>
      </c>
      <c r="C14" s="51" t="s">
        <v>197</v>
      </c>
      <c r="D14" s="51" t="s">
        <v>138</v>
      </c>
      <c r="E14" s="51">
        <v>76</v>
      </c>
      <c r="F14" s="51" t="s">
        <v>48</v>
      </c>
      <c r="G14" s="51" t="s">
        <v>49</v>
      </c>
      <c r="H14" s="51" t="s">
        <v>50</v>
      </c>
      <c r="I14" s="51" t="s">
        <v>51</v>
      </c>
      <c r="J14" s="51" t="s">
        <v>52</v>
      </c>
      <c r="K14" s="51" t="s">
        <v>53</v>
      </c>
      <c r="L14" s="51"/>
      <c r="M14" s="51" t="s">
        <v>55</v>
      </c>
      <c r="N14" s="51" t="s">
        <v>56</v>
      </c>
      <c r="O14" s="51" t="s">
        <v>57</v>
      </c>
      <c r="P14" s="51" t="s">
        <v>58</v>
      </c>
      <c r="Q14" s="51" t="s">
        <v>59</v>
      </c>
      <c r="R14" s="52">
        <f t="shared" si="0"/>
        <v>11</v>
      </c>
      <c r="S14" s="51"/>
      <c r="T14" s="51" t="s">
        <v>49</v>
      </c>
      <c r="U14" s="51" t="s">
        <v>50</v>
      </c>
      <c r="V14" s="51" t="s">
        <v>51</v>
      </c>
      <c r="W14" s="51"/>
      <c r="X14" s="51"/>
      <c r="Y14" s="51"/>
      <c r="Z14" s="51" t="s">
        <v>55</v>
      </c>
      <c r="AA14" s="51" t="s">
        <v>56</v>
      </c>
      <c r="AB14" s="51" t="s">
        <v>57</v>
      </c>
      <c r="AC14" s="51"/>
      <c r="AD14" s="51"/>
      <c r="AE14" s="52">
        <f t="shared" si="1"/>
        <v>6</v>
      </c>
      <c r="AF14" s="51">
        <v>22</v>
      </c>
      <c r="AG14" s="51">
        <v>40</v>
      </c>
      <c r="AH14" s="51">
        <v>4</v>
      </c>
      <c r="AI14" s="51" t="s">
        <v>66</v>
      </c>
      <c r="AJ14" s="59" t="s">
        <v>66</v>
      </c>
      <c r="AK14" s="59" t="s">
        <v>67</v>
      </c>
      <c r="AL14" s="59">
        <v>5</v>
      </c>
      <c r="AM14" s="59" t="s">
        <v>91</v>
      </c>
      <c r="AN14" s="59" t="s">
        <v>82</v>
      </c>
      <c r="AO14" s="59">
        <v>22</v>
      </c>
      <c r="AP14" s="59">
        <v>2</v>
      </c>
      <c r="AQ14" s="60" t="s">
        <v>71</v>
      </c>
      <c r="AR14" s="60" t="s">
        <v>67</v>
      </c>
      <c r="AS14" s="60">
        <v>10</v>
      </c>
      <c r="AT14" s="60" t="s">
        <v>69</v>
      </c>
      <c r="AU14" s="60" t="s">
        <v>82</v>
      </c>
      <c r="AV14" s="60">
        <f>16*11*30</f>
        <v>5280</v>
      </c>
      <c r="AW14" s="60">
        <v>2</v>
      </c>
      <c r="AX14" s="60" t="s">
        <v>78</v>
      </c>
      <c r="AY14" s="60">
        <v>4</v>
      </c>
      <c r="AZ14" s="61" t="s">
        <v>78</v>
      </c>
      <c r="BA14" s="61"/>
      <c r="BB14" s="61"/>
      <c r="BC14" s="61"/>
      <c r="BD14" s="61"/>
      <c r="BE14" s="61"/>
      <c r="BF14" s="61"/>
      <c r="BG14" s="61"/>
      <c r="BH14" s="61"/>
      <c r="BI14" s="61"/>
      <c r="BJ14" s="62" t="s">
        <v>78</v>
      </c>
      <c r="BK14" s="62"/>
      <c r="BL14" s="62"/>
      <c r="BM14" s="62"/>
      <c r="BN14" s="62"/>
      <c r="BO14" s="62"/>
      <c r="BP14" s="62"/>
      <c r="BQ14" s="58" t="s">
        <v>66</v>
      </c>
      <c r="BR14" s="58" t="s">
        <v>80</v>
      </c>
      <c r="BS14" s="58">
        <v>2</v>
      </c>
      <c r="BT14" s="58" t="s">
        <v>88</v>
      </c>
      <c r="BU14" s="58" t="s">
        <v>82</v>
      </c>
      <c r="BV14" s="58">
        <f>12*11*30</f>
        <v>3960</v>
      </c>
      <c r="BW14" s="58" t="s">
        <v>108</v>
      </c>
      <c r="BX14" s="67">
        <f t="shared" si="2"/>
        <v>0</v>
      </c>
      <c r="BY14" s="58"/>
      <c r="BZ14" s="58"/>
      <c r="CA14" s="61" t="s">
        <v>66</v>
      </c>
      <c r="CB14" s="61" t="s">
        <v>106</v>
      </c>
      <c r="CC14" s="61">
        <v>1</v>
      </c>
      <c r="CD14" s="61" t="s">
        <v>69</v>
      </c>
      <c r="CE14" s="61" t="s">
        <v>82</v>
      </c>
      <c r="CF14" s="61"/>
      <c r="CG14" s="61"/>
      <c r="CH14" s="61"/>
      <c r="CI14" s="51" t="s">
        <v>60</v>
      </c>
      <c r="CJ14" s="51"/>
      <c r="CK14" s="51"/>
      <c r="CL14" s="51" t="s">
        <v>63</v>
      </c>
      <c r="CM14" s="51" t="s">
        <v>64</v>
      </c>
      <c r="CN14" s="6"/>
    </row>
    <row r="15" spans="1:92" s="5" customFormat="1" x14ac:dyDescent="0.25">
      <c r="A15" s="51" t="s">
        <v>46</v>
      </c>
      <c r="B15" s="51" t="s">
        <v>141</v>
      </c>
      <c r="C15" s="51" t="s">
        <v>197</v>
      </c>
      <c r="D15" s="51" t="s">
        <v>142</v>
      </c>
      <c r="E15" s="51">
        <v>70</v>
      </c>
      <c r="F15" s="51" t="s">
        <v>48</v>
      </c>
      <c r="G15" s="51" t="s">
        <v>49</v>
      </c>
      <c r="H15" s="51" t="s">
        <v>50</v>
      </c>
      <c r="I15" s="51" t="s">
        <v>51</v>
      </c>
      <c r="J15" s="51" t="s">
        <v>52</v>
      </c>
      <c r="K15" s="51" t="s">
        <v>53</v>
      </c>
      <c r="L15" s="51" t="s">
        <v>54</v>
      </c>
      <c r="M15" s="51" t="s">
        <v>55</v>
      </c>
      <c r="N15" s="51" t="s">
        <v>56</v>
      </c>
      <c r="O15" s="51" t="s">
        <v>57</v>
      </c>
      <c r="P15" s="51" t="s">
        <v>58</v>
      </c>
      <c r="Q15" s="51" t="s">
        <v>59</v>
      </c>
      <c r="R15" s="52">
        <f t="shared" si="0"/>
        <v>12</v>
      </c>
      <c r="S15" s="51" t="s">
        <v>48</v>
      </c>
      <c r="T15" s="51"/>
      <c r="U15" s="51"/>
      <c r="V15" s="51" t="s">
        <v>51</v>
      </c>
      <c r="W15" s="51" t="s">
        <v>52</v>
      </c>
      <c r="X15" s="51" t="s">
        <v>53</v>
      </c>
      <c r="Y15" s="51" t="s">
        <v>54</v>
      </c>
      <c r="Z15" s="51" t="s">
        <v>55</v>
      </c>
      <c r="AA15" s="51" t="s">
        <v>56</v>
      </c>
      <c r="AB15" s="51"/>
      <c r="AC15" s="51"/>
      <c r="AD15" s="51" t="s">
        <v>59</v>
      </c>
      <c r="AE15" s="52">
        <f t="shared" si="1"/>
        <v>8</v>
      </c>
      <c r="AF15" s="51">
        <v>12</v>
      </c>
      <c r="AG15" s="51">
        <v>0</v>
      </c>
      <c r="AH15" s="51">
        <v>2</v>
      </c>
      <c r="AI15" s="51" t="s">
        <v>78</v>
      </c>
      <c r="AJ15" s="59"/>
      <c r="AK15" s="59"/>
      <c r="AL15" s="59"/>
      <c r="AM15" s="59"/>
      <c r="AN15" s="59"/>
      <c r="AO15" s="59"/>
      <c r="AP15" s="59"/>
      <c r="AQ15" s="60"/>
      <c r="AR15" s="60"/>
      <c r="AS15" s="60"/>
      <c r="AT15" s="60"/>
      <c r="AU15" s="60"/>
      <c r="AV15" s="60"/>
      <c r="AW15" s="60"/>
      <c r="AX15" s="60"/>
      <c r="AY15" s="60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62"/>
      <c r="BL15" s="62"/>
      <c r="BM15" s="62"/>
      <c r="BN15" s="62"/>
      <c r="BO15" s="62"/>
      <c r="BP15" s="62"/>
      <c r="BQ15" s="58"/>
      <c r="BR15" s="58"/>
      <c r="BS15" s="58"/>
      <c r="BT15" s="58"/>
      <c r="BU15" s="58"/>
      <c r="BV15" s="58"/>
      <c r="BW15" s="58"/>
      <c r="BX15" s="67">
        <f t="shared" si="2"/>
        <v>0</v>
      </c>
      <c r="BY15" s="58"/>
      <c r="BZ15" s="58"/>
      <c r="CA15" s="61"/>
      <c r="CB15" s="61"/>
      <c r="CC15" s="61"/>
      <c r="CD15" s="61"/>
      <c r="CE15" s="61"/>
      <c r="CF15" s="61"/>
      <c r="CG15" s="61"/>
      <c r="CH15" s="61"/>
      <c r="CI15" s="51"/>
      <c r="CJ15" s="51"/>
      <c r="CK15" s="51"/>
      <c r="CL15" s="51"/>
      <c r="CM15" s="51"/>
      <c r="CN15" s="6"/>
    </row>
    <row r="16" spans="1:92" s="5" customFormat="1" x14ac:dyDescent="0.25">
      <c r="A16" s="51" t="s">
        <v>147</v>
      </c>
      <c r="B16" s="51" t="s">
        <v>197</v>
      </c>
      <c r="C16" s="51" t="s">
        <v>197</v>
      </c>
      <c r="D16" s="51" t="s">
        <v>148</v>
      </c>
      <c r="E16" s="51">
        <v>100</v>
      </c>
      <c r="F16" s="51" t="s">
        <v>48</v>
      </c>
      <c r="G16" s="51" t="s">
        <v>49</v>
      </c>
      <c r="H16" s="51" t="s">
        <v>50</v>
      </c>
      <c r="I16" s="51" t="s">
        <v>51</v>
      </c>
      <c r="J16" s="51" t="s">
        <v>52</v>
      </c>
      <c r="K16" s="51" t="s">
        <v>53</v>
      </c>
      <c r="L16" s="51" t="s">
        <v>54</v>
      </c>
      <c r="M16" s="51" t="s">
        <v>55</v>
      </c>
      <c r="N16" s="51" t="s">
        <v>56</v>
      </c>
      <c r="O16" s="51" t="s">
        <v>57</v>
      </c>
      <c r="P16" s="51" t="s">
        <v>58</v>
      </c>
      <c r="Q16" s="51" t="s">
        <v>59</v>
      </c>
      <c r="R16" s="52">
        <f t="shared" si="0"/>
        <v>12</v>
      </c>
      <c r="S16" s="51" t="s">
        <v>48</v>
      </c>
      <c r="T16" s="51" t="s">
        <v>49</v>
      </c>
      <c r="U16" s="51"/>
      <c r="V16" s="51"/>
      <c r="W16" s="51"/>
      <c r="X16" s="51"/>
      <c r="Y16" s="51"/>
      <c r="Z16" s="51" t="s">
        <v>55</v>
      </c>
      <c r="AA16" s="51" t="s">
        <v>56</v>
      </c>
      <c r="AB16" s="51" t="s">
        <v>57</v>
      </c>
      <c r="AC16" s="51" t="s">
        <v>58</v>
      </c>
      <c r="AD16" s="51" t="s">
        <v>59</v>
      </c>
      <c r="AE16" s="52">
        <f t="shared" si="1"/>
        <v>7</v>
      </c>
      <c r="AF16" s="51">
        <v>18</v>
      </c>
      <c r="AG16" s="51">
        <v>70</v>
      </c>
      <c r="AH16" s="51">
        <v>0</v>
      </c>
      <c r="AI16" s="51" t="s">
        <v>78</v>
      </c>
      <c r="AJ16" s="59" t="s">
        <v>66</v>
      </c>
      <c r="AK16" s="59" t="s">
        <v>87</v>
      </c>
      <c r="AL16" s="59">
        <v>5</v>
      </c>
      <c r="AM16" s="59" t="s">
        <v>69</v>
      </c>
      <c r="AN16" s="59" t="s">
        <v>70</v>
      </c>
      <c r="AO16" s="59">
        <v>4500</v>
      </c>
      <c r="AP16" s="59">
        <v>1</v>
      </c>
      <c r="AQ16" s="60" t="s">
        <v>71</v>
      </c>
      <c r="AR16" s="60" t="s">
        <v>67</v>
      </c>
      <c r="AS16" s="60">
        <v>5</v>
      </c>
      <c r="AT16" s="60" t="s">
        <v>98</v>
      </c>
      <c r="AU16" s="60" t="s">
        <v>93</v>
      </c>
      <c r="AV16" s="60">
        <v>4200</v>
      </c>
      <c r="AW16" s="60">
        <v>1</v>
      </c>
      <c r="AX16" s="60" t="s">
        <v>78</v>
      </c>
      <c r="AY16" s="60" t="s">
        <v>153</v>
      </c>
      <c r="AZ16" s="61" t="s">
        <v>66</v>
      </c>
      <c r="BA16" s="61" t="s">
        <v>87</v>
      </c>
      <c r="BB16" s="61">
        <v>4</v>
      </c>
      <c r="BC16" s="61" t="s">
        <v>91</v>
      </c>
      <c r="BD16" s="61" t="s">
        <v>93</v>
      </c>
      <c r="BE16" s="61">
        <v>3200</v>
      </c>
      <c r="BF16" s="61" t="s">
        <v>156</v>
      </c>
      <c r="BG16" s="61" t="s">
        <v>66</v>
      </c>
      <c r="BH16" s="61" t="s">
        <v>92</v>
      </c>
      <c r="BI16" s="61" t="s">
        <v>66</v>
      </c>
      <c r="BJ16" s="62" t="s">
        <v>78</v>
      </c>
      <c r="BK16" s="62"/>
      <c r="BL16" s="62"/>
      <c r="BM16" s="62"/>
      <c r="BN16" s="62"/>
      <c r="BO16" s="62"/>
      <c r="BP16" s="62"/>
      <c r="BQ16" s="58" t="s">
        <v>66</v>
      </c>
      <c r="BR16" s="58" t="s">
        <v>80</v>
      </c>
      <c r="BS16" s="58">
        <v>2</v>
      </c>
      <c r="BT16" s="58" t="s">
        <v>88</v>
      </c>
      <c r="BU16" s="58" t="s">
        <v>93</v>
      </c>
      <c r="BV16" s="58">
        <v>3600</v>
      </c>
      <c r="BW16" s="58" t="s">
        <v>101</v>
      </c>
      <c r="BX16" s="67">
        <f t="shared" si="2"/>
        <v>12.5</v>
      </c>
      <c r="BY16" s="58">
        <v>70</v>
      </c>
      <c r="BZ16" s="58">
        <v>82.5</v>
      </c>
      <c r="CA16" s="61" t="s">
        <v>66</v>
      </c>
      <c r="CB16" s="61" t="s">
        <v>80</v>
      </c>
      <c r="CC16" s="61">
        <v>2.5</v>
      </c>
      <c r="CD16" s="61" t="s">
        <v>91</v>
      </c>
      <c r="CE16" s="61" t="s">
        <v>93</v>
      </c>
      <c r="CF16" s="61">
        <v>3600</v>
      </c>
      <c r="CG16" s="61" t="s">
        <v>161</v>
      </c>
      <c r="CH16" s="61">
        <v>65</v>
      </c>
      <c r="CI16" s="51" t="s">
        <v>60</v>
      </c>
      <c r="CJ16" s="51" t="s">
        <v>61</v>
      </c>
      <c r="CK16" s="51" t="s">
        <v>62</v>
      </c>
      <c r="CL16" s="51"/>
      <c r="CM16" s="51" t="s">
        <v>64</v>
      </c>
      <c r="CN16" s="6"/>
    </row>
    <row r="17" spans="1:92" s="5" customFormat="1" x14ac:dyDescent="0.25">
      <c r="A17" s="51" t="s">
        <v>84</v>
      </c>
      <c r="B17" s="51" t="s">
        <v>197</v>
      </c>
      <c r="C17" s="51" t="s">
        <v>197</v>
      </c>
      <c r="D17" s="51" t="s">
        <v>163</v>
      </c>
      <c r="E17" s="51">
        <v>40</v>
      </c>
      <c r="F17" s="51" t="s">
        <v>48</v>
      </c>
      <c r="G17" s="51" t="s">
        <v>49</v>
      </c>
      <c r="H17" s="51" t="s">
        <v>50</v>
      </c>
      <c r="I17" s="51" t="s">
        <v>51</v>
      </c>
      <c r="J17" s="51" t="s">
        <v>52</v>
      </c>
      <c r="K17" s="51" t="s">
        <v>53</v>
      </c>
      <c r="L17" s="51" t="s">
        <v>54</v>
      </c>
      <c r="M17" s="51" t="s">
        <v>55</v>
      </c>
      <c r="N17" s="51" t="s">
        <v>56</v>
      </c>
      <c r="O17" s="51" t="s">
        <v>57</v>
      </c>
      <c r="P17" s="51" t="s">
        <v>58</v>
      </c>
      <c r="Q17" s="51" t="s">
        <v>59</v>
      </c>
      <c r="R17" s="52">
        <f t="shared" si="0"/>
        <v>12</v>
      </c>
      <c r="S17" s="51" t="s">
        <v>48</v>
      </c>
      <c r="T17" s="51" t="s">
        <v>49</v>
      </c>
      <c r="U17" s="51" t="s">
        <v>50</v>
      </c>
      <c r="V17" s="51" t="s">
        <v>51</v>
      </c>
      <c r="W17" s="51" t="s">
        <v>52</v>
      </c>
      <c r="X17" s="51"/>
      <c r="Y17" s="51"/>
      <c r="Z17" s="51"/>
      <c r="AA17" s="51"/>
      <c r="AB17" s="51"/>
      <c r="AC17" s="51" t="s">
        <v>58</v>
      </c>
      <c r="AD17" s="51" t="s">
        <v>59</v>
      </c>
      <c r="AE17" s="52">
        <f t="shared" si="1"/>
        <v>7</v>
      </c>
      <c r="AF17" s="51">
        <v>24</v>
      </c>
      <c r="AG17" s="51">
        <v>70</v>
      </c>
      <c r="AH17" s="51">
        <v>5</v>
      </c>
      <c r="AI17" s="51" t="s">
        <v>66</v>
      </c>
      <c r="AJ17" s="59" t="s">
        <v>66</v>
      </c>
      <c r="AK17" s="59" t="s">
        <v>87</v>
      </c>
      <c r="AL17" s="59">
        <v>50</v>
      </c>
      <c r="AM17" s="59" t="s">
        <v>98</v>
      </c>
      <c r="AN17" s="59" t="s">
        <v>127</v>
      </c>
      <c r="AO17" s="59">
        <v>6758</v>
      </c>
      <c r="AP17" s="59">
        <v>3</v>
      </c>
      <c r="AQ17" s="60" t="s">
        <v>71</v>
      </c>
      <c r="AR17" s="60" t="s">
        <v>87</v>
      </c>
      <c r="AS17" s="60">
        <f>AVERAGE(30,150)</f>
        <v>90</v>
      </c>
      <c r="AT17" s="60" t="s">
        <v>98</v>
      </c>
      <c r="AU17" s="60" t="s">
        <v>127</v>
      </c>
      <c r="AV17" s="60">
        <v>6758</v>
      </c>
      <c r="AW17" s="60">
        <v>3</v>
      </c>
      <c r="AX17" s="60" t="s">
        <v>78</v>
      </c>
      <c r="AY17" s="60">
        <v>3</v>
      </c>
      <c r="AZ17" s="61" t="s">
        <v>66</v>
      </c>
      <c r="BA17" s="61" t="s">
        <v>106</v>
      </c>
      <c r="BB17" s="61">
        <f>AVERAGE(30,150)</f>
        <v>90</v>
      </c>
      <c r="BC17" s="61" t="s">
        <v>98</v>
      </c>
      <c r="BD17" s="61" t="s">
        <v>82</v>
      </c>
      <c r="BE17" s="61" t="s">
        <v>165</v>
      </c>
      <c r="BF17" s="61">
        <v>95</v>
      </c>
      <c r="BG17" s="61" t="s">
        <v>78</v>
      </c>
      <c r="BH17" s="61" t="s">
        <v>107</v>
      </c>
      <c r="BI17" s="61" t="s">
        <v>78</v>
      </c>
      <c r="BJ17" s="62" t="s">
        <v>78</v>
      </c>
      <c r="BK17" s="62"/>
      <c r="BL17" s="62"/>
      <c r="BM17" s="62"/>
      <c r="BN17" s="62"/>
      <c r="BO17" s="62"/>
      <c r="BP17" s="62" t="s">
        <v>120</v>
      </c>
      <c r="BQ17" s="58" t="s">
        <v>78</v>
      </c>
      <c r="BR17" s="58"/>
      <c r="BS17" s="58">
        <v>50</v>
      </c>
      <c r="BT17" s="58"/>
      <c r="BU17" s="58"/>
      <c r="BV17" s="58"/>
      <c r="BW17" s="58"/>
      <c r="BX17" s="67">
        <f t="shared" si="2"/>
        <v>0</v>
      </c>
      <c r="BY17" s="58"/>
      <c r="BZ17" s="58"/>
      <c r="CA17" s="61" t="s">
        <v>66</v>
      </c>
      <c r="CB17" s="61" t="s">
        <v>87</v>
      </c>
      <c r="CC17" s="61">
        <v>10</v>
      </c>
      <c r="CD17" s="61" t="s">
        <v>69</v>
      </c>
      <c r="CE17" s="61" t="s">
        <v>82</v>
      </c>
      <c r="CF17" s="61">
        <v>6000</v>
      </c>
      <c r="CG17" s="61" t="s">
        <v>168</v>
      </c>
      <c r="CH17" s="61">
        <v>41</v>
      </c>
      <c r="CI17" s="51" t="s">
        <v>60</v>
      </c>
      <c r="CJ17" s="51"/>
      <c r="CK17" s="51" t="s">
        <v>62</v>
      </c>
      <c r="CL17" s="51" t="s">
        <v>63</v>
      </c>
      <c r="CM17" s="51"/>
      <c r="CN17" s="6"/>
    </row>
    <row r="18" spans="1:92" s="7" customFormat="1" x14ac:dyDescent="0.25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52">
        <f>COUNTA(F18:Q18)</f>
        <v>0</v>
      </c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52">
        <f>COUNTA(S18:AD18)</f>
        <v>0</v>
      </c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8"/>
    </row>
    <row r="19" spans="1:92" x14ac:dyDescent="0.25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52">
        <f t="shared" si="0"/>
        <v>0</v>
      </c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52">
        <f t="shared" si="1"/>
        <v>0</v>
      </c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</row>
    <row r="20" spans="1:92" x14ac:dyDescent="0.2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52">
        <f t="shared" si="0"/>
        <v>0</v>
      </c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52">
        <f t="shared" si="1"/>
        <v>0</v>
      </c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 t="s">
        <v>180</v>
      </c>
      <c r="BR20" s="64" t="s">
        <v>181</v>
      </c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</row>
    <row r="21" spans="1:92" x14ac:dyDescent="0.25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52">
        <f t="shared" si="0"/>
        <v>0</v>
      </c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52">
        <f t="shared" si="1"/>
        <v>0</v>
      </c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 t="s">
        <v>67</v>
      </c>
      <c r="BQ21" s="64">
        <f>COUNTIF($BR$3:$BR$17,BP21)</f>
        <v>2</v>
      </c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</row>
    <row r="22" spans="1:92" x14ac:dyDescent="0.25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52">
        <f t="shared" si="0"/>
        <v>0</v>
      </c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52">
        <f t="shared" si="1"/>
        <v>0</v>
      </c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 t="s">
        <v>180</v>
      </c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 t="s">
        <v>106</v>
      </c>
      <c r="BQ22" s="64">
        <f>COUNTIF($BR$3:$BR$17,BP22)</f>
        <v>0</v>
      </c>
      <c r="BR22" s="64">
        <f>(17.5+130)/2</f>
        <v>73.75</v>
      </c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</row>
    <row r="23" spans="1:92" x14ac:dyDescent="0.25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52">
        <f t="shared" si="0"/>
        <v>0</v>
      </c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52">
        <f t="shared" si="1"/>
        <v>0</v>
      </c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 t="s">
        <v>67</v>
      </c>
      <c r="AQ23" s="64">
        <f>COUNTIF($AR$3:$AR$18,AP23)</f>
        <v>4</v>
      </c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 t="s">
        <v>80</v>
      </c>
      <c r="BQ23" s="64">
        <f>COUNTIF($BR$3:$BR$17,BP23)</f>
        <v>2</v>
      </c>
      <c r="BR23" s="64">
        <f>AVERAGE(2,2)</f>
        <v>2</v>
      </c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</row>
    <row r="24" spans="1:92" x14ac:dyDescent="0.25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52">
        <f t="shared" si="0"/>
        <v>0</v>
      </c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52">
        <f t="shared" si="1"/>
        <v>0</v>
      </c>
      <c r="AF24" s="64"/>
      <c r="AG24" s="64"/>
      <c r="AH24" s="64"/>
      <c r="AI24" s="64"/>
      <c r="AJ24" s="59" t="s">
        <v>87</v>
      </c>
      <c r="AK24" s="64"/>
      <c r="AL24" s="64"/>
      <c r="AM24" s="64"/>
      <c r="AN24" s="64"/>
      <c r="AO24" s="64"/>
      <c r="AP24" s="64" t="s">
        <v>106</v>
      </c>
      <c r="AQ24" s="64">
        <f>COUNTIF($AR$3:$AR$18,AP24)</f>
        <v>1</v>
      </c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 t="s">
        <v>87</v>
      </c>
      <c r="BQ24" s="64">
        <v>4</v>
      </c>
      <c r="BR24" s="64">
        <f>AVERAGE(20,10,10,30)</f>
        <v>17.5</v>
      </c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</row>
    <row r="25" spans="1:92" x14ac:dyDescent="0.25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52">
        <f t="shared" si="0"/>
        <v>0</v>
      </c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52">
        <f t="shared" si="1"/>
        <v>0</v>
      </c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 t="s">
        <v>80</v>
      </c>
      <c r="AQ25" s="64">
        <f>COUNTIF($AR$3:$AR$18,AP25)</f>
        <v>1</v>
      </c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5">
        <f>SUM(BQ21:BQ24)</f>
        <v>8</v>
      </c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</row>
    <row r="26" spans="1:92" x14ac:dyDescent="0.25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 t="s">
        <v>87</v>
      </c>
      <c r="AQ26" s="64">
        <v>2</v>
      </c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</row>
    <row r="27" spans="1:92" x14ac:dyDescent="0.25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5">
        <f>SUM(AQ23:AQ26)</f>
        <v>8</v>
      </c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 t="s">
        <v>69</v>
      </c>
      <c r="BQ27" s="64">
        <f>COUNTIF($BT$3:$BT$17,BP27)</f>
        <v>1</v>
      </c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</row>
    <row r="28" spans="1:92" x14ac:dyDescent="0.25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 t="s">
        <v>98</v>
      </c>
      <c r="BQ28" s="64">
        <f>COUNTIF($BT$3:$BT$17,BP28)</f>
        <v>3</v>
      </c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</row>
    <row r="29" spans="1:92" x14ac:dyDescent="0.25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 t="s">
        <v>69</v>
      </c>
      <c r="AQ29" s="64">
        <f>COUNTIF($AT$3:$AT$18,AP29)</f>
        <v>3</v>
      </c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 t="s">
        <v>88</v>
      </c>
      <c r="BQ29" s="64">
        <f>COUNTIF($BT$3:$BT$17,BP29)</f>
        <v>3</v>
      </c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</row>
    <row r="30" spans="1:92" x14ac:dyDescent="0.25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 t="s">
        <v>98</v>
      </c>
      <c r="AQ30" s="64">
        <f>COUNTIF($AT$3:$AT$18,AP30)</f>
        <v>4</v>
      </c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 t="s">
        <v>91</v>
      </c>
      <c r="BQ30" s="64">
        <f>COUNTIF($BT$3:$BT$17,BP30)</f>
        <v>1</v>
      </c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</row>
    <row r="31" spans="1:92" x14ac:dyDescent="0.25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 t="s">
        <v>88</v>
      </c>
      <c r="AQ31" s="64">
        <f>COUNTIF($AT$3:$AT$18,AP31)</f>
        <v>1</v>
      </c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5">
        <f>SUM(BQ27:BQ30)</f>
        <v>8</v>
      </c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</row>
    <row r="32" spans="1:92" x14ac:dyDescent="0.25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5">
        <f>SUM(AQ29:AQ31)</f>
        <v>8</v>
      </c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</row>
    <row r="33" spans="1:91" x14ac:dyDescent="0.25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 t="s">
        <v>82</v>
      </c>
      <c r="BQ33" s="64">
        <f>COUNTIF($BU$3:$BU$17,BP33)</f>
        <v>5</v>
      </c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</row>
    <row r="34" spans="1:91" x14ac:dyDescent="0.25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 t="s">
        <v>82</v>
      </c>
      <c r="AQ34" s="64">
        <f>COUNTIF($AU$3:$AU$18,AP34)</f>
        <v>4</v>
      </c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 t="s">
        <v>127</v>
      </c>
      <c r="BQ34" s="64">
        <f>COUNTIF($BU$3:$BU$17,BP34)</f>
        <v>0</v>
      </c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</row>
    <row r="35" spans="1:91" x14ac:dyDescent="0.25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 t="s">
        <v>127</v>
      </c>
      <c r="AQ35" s="64">
        <f>COUNTIF($AU$3:$AU$18,AP35)</f>
        <v>1</v>
      </c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 t="s">
        <v>93</v>
      </c>
      <c r="BQ35" s="64">
        <f>COUNTIF($BU$3:$BU$17,BP35)</f>
        <v>3</v>
      </c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</row>
    <row r="36" spans="1:91" x14ac:dyDescent="0.25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 t="s">
        <v>93</v>
      </c>
      <c r="AQ36" s="64">
        <f>COUNTIF($AU$3:$AU$18,AP36)</f>
        <v>3</v>
      </c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5">
        <f>SUM(BQ33:BQ35)</f>
        <v>8</v>
      </c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</row>
    <row r="37" spans="1:91" x14ac:dyDescent="0.25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5">
        <f>SUM(AQ34:AQ36)</f>
        <v>8</v>
      </c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</row>
    <row r="38" spans="1:91" x14ac:dyDescent="0.25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 t="s">
        <v>182</v>
      </c>
      <c r="BQ38" s="66">
        <f>AVERAGE(BV3:BV18)</f>
        <v>4588.75</v>
      </c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</row>
    <row r="39" spans="1:91" x14ac:dyDescent="0.25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 t="s">
        <v>182</v>
      </c>
      <c r="AQ39" s="66">
        <f>AVERAGE(AV3:AV18)</f>
        <v>4806.333333333333</v>
      </c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 t="s">
        <v>188</v>
      </c>
      <c r="BQ39" s="64">
        <f>AVERAGEIF(BX3:BX17,"&gt;0")</f>
        <v>40.833333333333336</v>
      </c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</row>
    <row r="40" spans="1:91" x14ac:dyDescent="0.25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 t="s">
        <v>185</v>
      </c>
      <c r="AQ40" s="64">
        <f>AVERAGE(2,4,4,3)</f>
        <v>3.25</v>
      </c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 t="s">
        <v>187</v>
      </c>
      <c r="BQ40" s="64">
        <f>COUNTIF(BW3:BW17,"Closed")</f>
        <v>3</v>
      </c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</row>
    <row r="41" spans="1:91" x14ac:dyDescent="0.25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 t="s">
        <v>183</v>
      </c>
      <c r="AQ41" s="64">
        <f>COUNTIF(AX3:AX17,"Yes")</f>
        <v>1</v>
      </c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 t="s">
        <v>186</v>
      </c>
      <c r="BQ41" s="64">
        <f>COUNTIF(BW3:BW17,"Open")</f>
        <v>3</v>
      </c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</row>
    <row r="42" spans="1:91" x14ac:dyDescent="0.25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 t="s">
        <v>184</v>
      </c>
      <c r="AQ42" s="64">
        <f>COUNTIF(AX3:AX17,"No")</f>
        <v>7</v>
      </c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</row>
  </sheetData>
  <mergeCells count="2">
    <mergeCell ref="F1:R1"/>
    <mergeCell ref="S1:AE1"/>
  </mergeCells>
  <pageMargins left="0.75" right="0.75" top="1" bottom="1" header="0.5" footer="0.5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49870-387F-4373-9B08-7DE858A26CE7}">
  <dimension ref="A1:CL33"/>
  <sheetViews>
    <sheetView topLeftCell="AG1" workbookViewId="0">
      <selection activeCell="AJ1" sqref="AJ1"/>
    </sheetView>
  </sheetViews>
  <sheetFormatPr defaultColWidth="20.7109375" defaultRowHeight="15" x14ac:dyDescent="0.25"/>
  <cols>
    <col min="1" max="90" width="40.7109375" customWidth="1"/>
  </cols>
  <sheetData>
    <row r="1" spans="1:90" s="19" customFormat="1" ht="42.75" x14ac:dyDescent="0.25">
      <c r="A1" s="20" t="s">
        <v>9</v>
      </c>
      <c r="B1" s="20"/>
      <c r="C1" s="20" t="s">
        <v>10</v>
      </c>
      <c r="D1" s="20" t="s">
        <v>11</v>
      </c>
      <c r="E1" s="20" t="s">
        <v>12</v>
      </c>
      <c r="F1" s="20" t="s">
        <v>13</v>
      </c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 t="s">
        <v>14</v>
      </c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 t="s">
        <v>15</v>
      </c>
      <c r="AE1" s="20" t="s">
        <v>16</v>
      </c>
      <c r="AF1" s="20" t="s">
        <v>17</v>
      </c>
      <c r="AG1" s="20" t="s">
        <v>18</v>
      </c>
      <c r="AH1" s="20" t="s">
        <v>19</v>
      </c>
      <c r="AI1" s="20" t="s">
        <v>20</v>
      </c>
      <c r="AJ1" s="20" t="s">
        <v>21</v>
      </c>
      <c r="AK1" s="20" t="s">
        <v>22</v>
      </c>
      <c r="AL1" s="20" t="s">
        <v>23</v>
      </c>
      <c r="AM1" s="20" t="s">
        <v>24</v>
      </c>
      <c r="AN1" s="20" t="s">
        <v>25</v>
      </c>
      <c r="AO1" s="20" t="s">
        <v>26</v>
      </c>
      <c r="AP1" s="20" t="s">
        <v>20</v>
      </c>
      <c r="AQ1" s="20" t="s">
        <v>21</v>
      </c>
      <c r="AR1" s="20" t="s">
        <v>22</v>
      </c>
      <c r="AS1" s="20" t="s">
        <v>23</v>
      </c>
      <c r="AT1" s="20" t="s">
        <v>24</v>
      </c>
      <c r="AU1" s="20" t="s">
        <v>27</v>
      </c>
      <c r="AV1" s="20" t="s">
        <v>28</v>
      </c>
      <c r="AW1" s="20" t="s">
        <v>29</v>
      </c>
      <c r="AX1" s="20" t="s">
        <v>30</v>
      </c>
      <c r="AY1" s="20" t="s">
        <v>20</v>
      </c>
      <c r="AZ1" s="20" t="s">
        <v>21</v>
      </c>
      <c r="BA1" s="20" t="s">
        <v>22</v>
      </c>
      <c r="BB1" s="20" t="s">
        <v>23</v>
      </c>
      <c r="BC1" s="20" t="s">
        <v>24</v>
      </c>
      <c r="BD1" s="20" t="s">
        <v>31</v>
      </c>
      <c r="BE1" s="20" t="s">
        <v>32</v>
      </c>
      <c r="BF1" s="20" t="s">
        <v>33</v>
      </c>
      <c r="BG1" s="20" t="s">
        <v>34</v>
      </c>
      <c r="BH1" s="20" t="s">
        <v>35</v>
      </c>
      <c r="BI1" s="20" t="s">
        <v>20</v>
      </c>
      <c r="BJ1" s="20" t="s">
        <v>21</v>
      </c>
      <c r="BK1" s="20" t="s">
        <v>22</v>
      </c>
      <c r="BL1" s="20" t="s">
        <v>23</v>
      </c>
      <c r="BM1" s="20" t="s">
        <v>24</v>
      </c>
      <c r="BN1" s="20" t="s">
        <v>36</v>
      </c>
      <c r="BO1" s="20" t="s">
        <v>37</v>
      </c>
      <c r="BP1" s="20" t="s">
        <v>20</v>
      </c>
      <c r="BQ1" s="20" t="s">
        <v>21</v>
      </c>
      <c r="BR1" s="20" t="s">
        <v>22</v>
      </c>
      <c r="BS1" s="20" t="s">
        <v>23</v>
      </c>
      <c r="BT1" s="20" t="s">
        <v>24</v>
      </c>
      <c r="BU1" s="20" t="s">
        <v>38</v>
      </c>
      <c r="BV1" s="20"/>
      <c r="BW1" s="20" t="s">
        <v>39</v>
      </c>
      <c r="BX1" s="20" t="s">
        <v>40</v>
      </c>
      <c r="BY1" s="20" t="s">
        <v>41</v>
      </c>
      <c r="BZ1" s="20" t="s">
        <v>20</v>
      </c>
      <c r="CA1" s="20" t="s">
        <v>21</v>
      </c>
      <c r="CB1" s="20" t="s">
        <v>22</v>
      </c>
      <c r="CC1" s="20" t="s">
        <v>23</v>
      </c>
      <c r="CD1" s="20" t="s">
        <v>24</v>
      </c>
      <c r="CE1" s="20" t="s">
        <v>42</v>
      </c>
      <c r="CF1" s="20" t="s">
        <v>43</v>
      </c>
      <c r="CG1" s="20" t="s">
        <v>44</v>
      </c>
      <c r="CH1" s="20"/>
      <c r="CI1" s="20"/>
      <c r="CJ1" s="20"/>
      <c r="CK1" s="20"/>
    </row>
    <row r="2" spans="1:90" ht="42.75" x14ac:dyDescent="0.25">
      <c r="A2" s="20" t="s">
        <v>45</v>
      </c>
      <c r="B2" s="20" t="s">
        <v>46</v>
      </c>
      <c r="C2" s="20" t="s">
        <v>47</v>
      </c>
      <c r="D2" s="20" t="s">
        <v>47</v>
      </c>
      <c r="E2" s="20" t="s">
        <v>47</v>
      </c>
      <c r="F2" s="20" t="s">
        <v>48</v>
      </c>
      <c r="G2" s="20" t="s">
        <v>49</v>
      </c>
      <c r="H2" s="20" t="s">
        <v>50</v>
      </c>
      <c r="I2" s="20" t="s">
        <v>51</v>
      </c>
      <c r="J2" s="20" t="s">
        <v>52</v>
      </c>
      <c r="K2" s="20" t="s">
        <v>53</v>
      </c>
      <c r="L2" s="20" t="s">
        <v>54</v>
      </c>
      <c r="M2" s="20" t="s">
        <v>55</v>
      </c>
      <c r="N2" s="20" t="s">
        <v>56</v>
      </c>
      <c r="O2" s="20" t="s">
        <v>57</v>
      </c>
      <c r="P2" s="20" t="s">
        <v>58</v>
      </c>
      <c r="Q2" s="20" t="s">
        <v>59</v>
      </c>
      <c r="R2" s="20" t="s">
        <v>48</v>
      </c>
      <c r="S2" s="20" t="s">
        <v>49</v>
      </c>
      <c r="T2" s="20" t="s">
        <v>50</v>
      </c>
      <c r="U2" s="20" t="s">
        <v>51</v>
      </c>
      <c r="V2" s="20" t="s">
        <v>52</v>
      </c>
      <c r="W2" s="20" t="s">
        <v>53</v>
      </c>
      <c r="X2" s="20" t="s">
        <v>54</v>
      </c>
      <c r="Y2" s="20" t="s">
        <v>55</v>
      </c>
      <c r="Z2" s="20" t="s">
        <v>56</v>
      </c>
      <c r="AA2" s="20" t="s">
        <v>57</v>
      </c>
      <c r="AB2" s="20" t="s">
        <v>58</v>
      </c>
      <c r="AC2" s="20" t="s">
        <v>59</v>
      </c>
      <c r="AD2" s="20" t="s">
        <v>47</v>
      </c>
      <c r="AE2" s="20" t="s">
        <v>47</v>
      </c>
      <c r="AF2" s="20" t="s">
        <v>47</v>
      </c>
      <c r="AG2" s="20" t="s">
        <v>45</v>
      </c>
      <c r="AH2" s="20" t="s">
        <v>45</v>
      </c>
      <c r="AI2" s="20" t="s">
        <v>45</v>
      </c>
      <c r="AJ2" s="20" t="s">
        <v>45</v>
      </c>
      <c r="AK2" s="20" t="s">
        <v>45</v>
      </c>
      <c r="AL2" s="20" t="s">
        <v>45</v>
      </c>
      <c r="AM2" s="20" t="s">
        <v>47</v>
      </c>
      <c r="AN2" s="20" t="s">
        <v>47</v>
      </c>
      <c r="AO2" s="20" t="s">
        <v>45</v>
      </c>
      <c r="AP2" s="20" t="s">
        <v>45</v>
      </c>
      <c r="AQ2" s="20" t="s">
        <v>47</v>
      </c>
      <c r="AR2" s="20" t="s">
        <v>45</v>
      </c>
      <c r="AS2" s="20" t="s">
        <v>45</v>
      </c>
      <c r="AT2" s="20" t="s">
        <v>47</v>
      </c>
      <c r="AU2" s="20" t="s">
        <v>47</v>
      </c>
      <c r="AV2" s="20" t="s">
        <v>45</v>
      </c>
      <c r="AW2" s="20" t="s">
        <v>47</v>
      </c>
      <c r="AX2" s="20" t="s">
        <v>45</v>
      </c>
      <c r="AY2" s="20" t="s">
        <v>45</v>
      </c>
      <c r="AZ2" s="20" t="s">
        <v>47</v>
      </c>
      <c r="BA2" s="20" t="s">
        <v>45</v>
      </c>
      <c r="BB2" s="20" t="s">
        <v>45</v>
      </c>
      <c r="BC2" s="20" t="s">
        <v>47</v>
      </c>
      <c r="BD2" s="20" t="s">
        <v>47</v>
      </c>
      <c r="BE2" s="20" t="s">
        <v>45</v>
      </c>
      <c r="BF2" s="20" t="s">
        <v>45</v>
      </c>
      <c r="BG2" s="20" t="s">
        <v>45</v>
      </c>
      <c r="BH2" s="20" t="s">
        <v>45</v>
      </c>
      <c r="BI2" s="20" t="s">
        <v>45</v>
      </c>
      <c r="BJ2" s="20" t="s">
        <v>47</v>
      </c>
      <c r="BK2" s="20" t="s">
        <v>45</v>
      </c>
      <c r="BL2" s="20" t="s">
        <v>45</v>
      </c>
      <c r="BM2" s="20" t="s">
        <v>47</v>
      </c>
      <c r="BN2" s="20" t="s">
        <v>45</v>
      </c>
      <c r="BO2" s="20" t="s">
        <v>45</v>
      </c>
      <c r="BP2" s="20" t="s">
        <v>45</v>
      </c>
      <c r="BQ2" s="20" t="s">
        <v>47</v>
      </c>
      <c r="BR2" s="20" t="s">
        <v>45</v>
      </c>
      <c r="BS2" s="20" t="s">
        <v>45</v>
      </c>
      <c r="BT2" s="20" t="s">
        <v>47</v>
      </c>
      <c r="BU2" s="20" t="s">
        <v>45</v>
      </c>
      <c r="BV2" s="20" t="s">
        <v>46</v>
      </c>
      <c r="BW2" s="20" t="s">
        <v>47</v>
      </c>
      <c r="BX2" s="20" t="s">
        <v>47</v>
      </c>
      <c r="BY2" s="20" t="s">
        <v>45</v>
      </c>
      <c r="BZ2" s="20" t="s">
        <v>45</v>
      </c>
      <c r="CA2" s="20" t="s">
        <v>47</v>
      </c>
      <c r="CB2" s="20" t="s">
        <v>45</v>
      </c>
      <c r="CC2" s="20" t="s">
        <v>45</v>
      </c>
      <c r="CD2" s="20" t="s">
        <v>47</v>
      </c>
      <c r="CE2" s="20" t="s">
        <v>47</v>
      </c>
      <c r="CF2" s="20" t="s">
        <v>47</v>
      </c>
      <c r="CG2" s="20" t="s">
        <v>60</v>
      </c>
      <c r="CH2" s="20" t="s">
        <v>61</v>
      </c>
      <c r="CI2" s="20" t="s">
        <v>62</v>
      </c>
      <c r="CJ2" s="20" t="s">
        <v>63</v>
      </c>
      <c r="CK2" s="20" t="s">
        <v>64</v>
      </c>
      <c r="CL2" s="1"/>
    </row>
    <row r="3" spans="1:90" x14ac:dyDescent="0.25">
      <c r="A3" s="4" t="s">
        <v>46</v>
      </c>
      <c r="B3" s="4" t="s">
        <v>76</v>
      </c>
      <c r="C3" s="4">
        <v>311421</v>
      </c>
      <c r="D3" s="4" t="s">
        <v>77</v>
      </c>
      <c r="E3" s="4">
        <v>100</v>
      </c>
      <c r="F3" s="4"/>
      <c r="G3" s="4"/>
      <c r="H3" s="4"/>
      <c r="I3" s="4"/>
      <c r="J3" s="4"/>
      <c r="K3" s="4"/>
      <c r="L3" s="4" t="s">
        <v>54</v>
      </c>
      <c r="M3" s="4" t="s">
        <v>55</v>
      </c>
      <c r="N3" s="4" t="s">
        <v>56</v>
      </c>
      <c r="O3" s="4" t="s">
        <v>57</v>
      </c>
      <c r="P3" s="4"/>
      <c r="Q3" s="4"/>
      <c r="R3" s="4"/>
      <c r="S3" s="4"/>
      <c r="T3" s="4"/>
      <c r="U3" s="4"/>
      <c r="V3" s="4"/>
      <c r="W3" s="4"/>
      <c r="X3" s="4" t="s">
        <v>54</v>
      </c>
      <c r="Y3" s="4" t="s">
        <v>55</v>
      </c>
      <c r="Z3" s="4" t="s">
        <v>56</v>
      </c>
      <c r="AA3" s="4"/>
      <c r="AB3" s="4"/>
      <c r="AC3" s="4"/>
      <c r="AD3" s="4">
        <v>24</v>
      </c>
      <c r="AE3" s="4">
        <v>20</v>
      </c>
      <c r="AF3" s="4">
        <v>2</v>
      </c>
      <c r="AG3" s="4" t="s">
        <v>66</v>
      </c>
      <c r="AH3" s="13" t="s">
        <v>78</v>
      </c>
      <c r="AI3" s="13"/>
      <c r="AJ3" s="13"/>
      <c r="AK3" s="13"/>
      <c r="AL3" s="13"/>
      <c r="AM3" s="13"/>
      <c r="AN3" s="13"/>
      <c r="AO3" s="9" t="s">
        <v>79</v>
      </c>
      <c r="AP3" s="9"/>
      <c r="AQ3" s="9"/>
      <c r="AR3" s="9"/>
      <c r="AS3" s="9"/>
      <c r="AT3" s="9"/>
      <c r="AU3" s="9"/>
      <c r="AV3" s="9"/>
      <c r="AW3" s="9"/>
      <c r="AX3" s="11" t="s">
        <v>78</v>
      </c>
      <c r="AY3" s="11"/>
      <c r="AZ3" s="11"/>
      <c r="BA3" s="11"/>
      <c r="BB3" s="11"/>
      <c r="BC3" s="11"/>
      <c r="BD3" s="11"/>
      <c r="BE3" s="11"/>
      <c r="BF3" s="11"/>
      <c r="BG3" s="11"/>
      <c r="BH3" s="14" t="s">
        <v>78</v>
      </c>
      <c r="BI3" s="14"/>
      <c r="BJ3" s="14"/>
      <c r="BK3" s="14"/>
      <c r="BL3" s="14"/>
      <c r="BM3" s="14"/>
      <c r="BN3" s="14"/>
      <c r="BO3" s="15" t="s">
        <v>78</v>
      </c>
      <c r="BP3" s="15"/>
      <c r="BQ3" s="15"/>
      <c r="BR3" s="15"/>
      <c r="BS3" s="15"/>
      <c r="BT3" s="15"/>
      <c r="BU3" s="15"/>
      <c r="BV3" s="18"/>
      <c r="BW3" s="15"/>
      <c r="BX3" s="15"/>
      <c r="BY3" s="11" t="s">
        <v>66</v>
      </c>
      <c r="BZ3" s="11" t="s">
        <v>80</v>
      </c>
      <c r="CA3" s="11" t="s">
        <v>81</v>
      </c>
      <c r="CB3" s="11" t="s">
        <v>69</v>
      </c>
      <c r="CC3" s="11" t="s">
        <v>82</v>
      </c>
      <c r="CD3" s="11">
        <v>2250</v>
      </c>
      <c r="CE3" s="11" t="s">
        <v>83</v>
      </c>
      <c r="CF3" s="11">
        <v>100</v>
      </c>
      <c r="CG3" s="4"/>
      <c r="CH3" s="4"/>
      <c r="CI3" s="4" t="s">
        <v>62</v>
      </c>
      <c r="CJ3" s="4" t="s">
        <v>63</v>
      </c>
      <c r="CK3" s="4" t="s">
        <v>64</v>
      </c>
      <c r="CL3" s="1"/>
    </row>
    <row r="4" spans="1:90" x14ac:dyDescent="0.25">
      <c r="A4" s="6" t="s">
        <v>104</v>
      </c>
      <c r="B4" s="6"/>
      <c r="C4" s="6"/>
      <c r="D4" s="6" t="s">
        <v>105</v>
      </c>
      <c r="E4" s="6">
        <v>100</v>
      </c>
      <c r="F4" s="6"/>
      <c r="G4" s="6"/>
      <c r="H4" s="6"/>
      <c r="I4" s="6"/>
      <c r="J4" s="6"/>
      <c r="K4" s="6"/>
      <c r="L4" s="6"/>
      <c r="M4" s="6" t="s">
        <v>55</v>
      </c>
      <c r="N4" s="6" t="s">
        <v>56</v>
      </c>
      <c r="O4" s="6" t="s">
        <v>57</v>
      </c>
      <c r="P4" s="6" t="s">
        <v>58</v>
      </c>
      <c r="Q4" s="6"/>
      <c r="R4" s="6"/>
      <c r="S4" s="6"/>
      <c r="T4" s="6"/>
      <c r="U4" s="6"/>
      <c r="V4" s="6"/>
      <c r="W4" s="6"/>
      <c r="X4" s="6"/>
      <c r="Y4" s="6" t="s">
        <v>55</v>
      </c>
      <c r="Z4" s="6" t="s">
        <v>56</v>
      </c>
      <c r="AA4" s="6" t="s">
        <v>57</v>
      </c>
      <c r="AB4" s="6" t="s">
        <v>58</v>
      </c>
      <c r="AC4" s="6"/>
      <c r="AD4" s="6">
        <v>24</v>
      </c>
      <c r="AE4" s="6">
        <v>150</v>
      </c>
      <c r="AF4" s="6">
        <v>5</v>
      </c>
      <c r="AG4" s="6" t="s">
        <v>78</v>
      </c>
      <c r="AH4" s="16" t="s">
        <v>78</v>
      </c>
      <c r="AI4" s="16"/>
      <c r="AJ4" s="16"/>
      <c r="AK4" s="16"/>
      <c r="AL4" s="16"/>
      <c r="AM4" s="16"/>
      <c r="AN4" s="16"/>
      <c r="AO4" s="10" t="s">
        <v>71</v>
      </c>
      <c r="AP4" s="10" t="s">
        <v>67</v>
      </c>
      <c r="AQ4" s="10">
        <v>150</v>
      </c>
      <c r="AR4" s="10" t="s">
        <v>69</v>
      </c>
      <c r="AS4" s="10" t="s">
        <v>93</v>
      </c>
      <c r="AT4" s="10">
        <v>16</v>
      </c>
      <c r="AU4" s="10"/>
      <c r="AV4" s="10" t="s">
        <v>78</v>
      </c>
      <c r="AW4" s="10"/>
      <c r="AX4" s="12" t="s">
        <v>66</v>
      </c>
      <c r="AY4" s="12" t="s">
        <v>106</v>
      </c>
      <c r="AZ4" s="12">
        <v>200</v>
      </c>
      <c r="BA4" s="12" t="s">
        <v>91</v>
      </c>
      <c r="BB4" s="12" t="s">
        <v>93</v>
      </c>
      <c r="BC4" s="12">
        <v>24</v>
      </c>
      <c r="BD4" s="12">
        <v>105</v>
      </c>
      <c r="BE4" s="12" t="s">
        <v>66</v>
      </c>
      <c r="BF4" s="12" t="s">
        <v>107</v>
      </c>
      <c r="BG4" s="12" t="s">
        <v>66</v>
      </c>
      <c r="BH4" s="17" t="s">
        <v>78</v>
      </c>
      <c r="BI4" s="17"/>
      <c r="BJ4" s="17"/>
      <c r="BK4" s="17"/>
      <c r="BL4" s="17"/>
      <c r="BM4" s="17"/>
      <c r="BN4" s="17"/>
      <c r="BO4" s="18" t="s">
        <v>66</v>
      </c>
      <c r="BP4" s="18" t="s">
        <v>67</v>
      </c>
      <c r="BQ4" s="18">
        <v>25</v>
      </c>
      <c r="BR4" s="18" t="s">
        <v>69</v>
      </c>
      <c r="BS4" s="18" t="s">
        <v>82</v>
      </c>
      <c r="BT4" s="18">
        <v>15</v>
      </c>
      <c r="BU4" s="18" t="s">
        <v>108</v>
      </c>
      <c r="BV4" s="18"/>
      <c r="BW4" s="18"/>
      <c r="BX4" s="18"/>
      <c r="BY4" s="12" t="s">
        <v>78</v>
      </c>
      <c r="BZ4" s="12"/>
      <c r="CA4" s="12"/>
      <c r="CB4" s="12"/>
      <c r="CC4" s="12"/>
      <c r="CD4" s="12"/>
      <c r="CE4" s="12"/>
      <c r="CF4" s="12"/>
      <c r="CG4" s="6" t="s">
        <v>60</v>
      </c>
      <c r="CH4" s="6"/>
      <c r="CI4" s="6" t="s">
        <v>62</v>
      </c>
      <c r="CJ4" s="6"/>
      <c r="CK4" s="6"/>
      <c r="CL4" s="1"/>
    </row>
    <row r="5" spans="1:90" x14ac:dyDescent="0.25">
      <c r="A5" s="25" t="s">
        <v>46</v>
      </c>
      <c r="B5" s="25" t="s">
        <v>122</v>
      </c>
      <c r="C5" s="25">
        <v>493120</v>
      </c>
      <c r="D5" s="25" t="s">
        <v>123</v>
      </c>
      <c r="E5" s="25">
        <v>50</v>
      </c>
      <c r="F5" s="25"/>
      <c r="G5" s="25"/>
      <c r="H5" s="25"/>
      <c r="I5" s="25" t="s">
        <v>51</v>
      </c>
      <c r="J5" s="25" t="s">
        <v>52</v>
      </c>
      <c r="K5" s="25" t="s">
        <v>53</v>
      </c>
      <c r="L5" s="25" t="s">
        <v>54</v>
      </c>
      <c r="M5" s="25" t="s">
        <v>55</v>
      </c>
      <c r="N5" s="25" t="s">
        <v>56</v>
      </c>
      <c r="O5" s="25" t="s">
        <v>57</v>
      </c>
      <c r="P5" s="25"/>
      <c r="Q5" s="25"/>
      <c r="R5" s="25"/>
      <c r="S5" s="25"/>
      <c r="T5" s="25"/>
      <c r="U5" s="25"/>
      <c r="V5" s="25" t="s">
        <v>52</v>
      </c>
      <c r="W5" s="25" t="s">
        <v>53</v>
      </c>
      <c r="X5" s="25" t="s">
        <v>54</v>
      </c>
      <c r="Y5" s="25"/>
      <c r="Z5" s="25"/>
      <c r="AA5" s="25"/>
      <c r="AB5" s="25"/>
      <c r="AC5" s="25"/>
      <c r="AD5" s="25">
        <v>16</v>
      </c>
      <c r="AE5" s="25">
        <v>6</v>
      </c>
      <c r="AF5" s="25">
        <v>5</v>
      </c>
      <c r="AG5" s="25" t="s">
        <v>66</v>
      </c>
      <c r="AH5" s="26" t="s">
        <v>66</v>
      </c>
      <c r="AI5" s="26" t="s">
        <v>87</v>
      </c>
      <c r="AJ5" s="26" t="s">
        <v>112</v>
      </c>
      <c r="AK5" s="26" t="s">
        <v>98</v>
      </c>
      <c r="AL5" s="26" t="s">
        <v>82</v>
      </c>
      <c r="AM5" s="26">
        <v>18</v>
      </c>
      <c r="AN5" s="26">
        <v>1</v>
      </c>
      <c r="AO5" s="27" t="s">
        <v>79</v>
      </c>
      <c r="AP5" s="27" t="s">
        <v>67</v>
      </c>
      <c r="AQ5" s="27">
        <v>10</v>
      </c>
      <c r="AR5" s="27" t="s">
        <v>69</v>
      </c>
      <c r="AS5" s="27" t="s">
        <v>82</v>
      </c>
      <c r="AT5" s="27">
        <v>12</v>
      </c>
      <c r="AU5" s="27" t="s">
        <v>124</v>
      </c>
      <c r="AV5" s="27" t="s">
        <v>78</v>
      </c>
      <c r="AW5" s="27"/>
      <c r="AX5" s="28" t="s">
        <v>78</v>
      </c>
      <c r="AY5" s="28"/>
      <c r="AZ5" s="28"/>
      <c r="BA5" s="28"/>
      <c r="BB5" s="28"/>
      <c r="BC5" s="28"/>
      <c r="BD5" s="28"/>
      <c r="BE5" s="28"/>
      <c r="BF5" s="28"/>
      <c r="BG5" s="28"/>
      <c r="BH5" s="29" t="s">
        <v>78</v>
      </c>
      <c r="BI5" s="29"/>
      <c r="BJ5" s="29"/>
      <c r="BK5" s="29"/>
      <c r="BL5" s="29"/>
      <c r="BM5" s="29"/>
      <c r="BN5" s="29"/>
      <c r="BO5" s="30" t="s">
        <v>66</v>
      </c>
      <c r="BP5" s="30" t="s">
        <v>87</v>
      </c>
      <c r="BQ5" s="30" t="s">
        <v>125</v>
      </c>
      <c r="BR5" s="30" t="s">
        <v>98</v>
      </c>
      <c r="BS5" s="30" t="s">
        <v>82</v>
      </c>
      <c r="BT5" s="30">
        <v>18</v>
      </c>
      <c r="BU5" s="30" t="s">
        <v>108</v>
      </c>
      <c r="BV5" s="30"/>
      <c r="BW5" s="30" t="s">
        <v>126</v>
      </c>
      <c r="BX5" s="30" t="s">
        <v>126</v>
      </c>
      <c r="BY5" s="28" t="s">
        <v>66</v>
      </c>
      <c r="BZ5" s="28" t="s">
        <v>67</v>
      </c>
      <c r="CA5" s="28" t="s">
        <v>125</v>
      </c>
      <c r="CB5" s="28" t="s">
        <v>91</v>
      </c>
      <c r="CC5" s="28" t="s">
        <v>127</v>
      </c>
      <c r="CD5" s="28">
        <v>8</v>
      </c>
      <c r="CE5" s="28" t="s">
        <v>128</v>
      </c>
      <c r="CF5" s="28">
        <v>25</v>
      </c>
      <c r="CG5" s="25"/>
      <c r="CH5" s="25"/>
      <c r="CI5" s="25"/>
      <c r="CJ5" s="25"/>
      <c r="CK5" s="25"/>
      <c r="CL5" s="1"/>
    </row>
    <row r="6" spans="1:90" s="32" customFormat="1" x14ac:dyDescent="0.25">
      <c r="A6" s="31"/>
      <c r="B6" s="31"/>
      <c r="C6" s="31"/>
      <c r="D6" s="31"/>
      <c r="E6" s="31">
        <v>53</v>
      </c>
      <c r="F6" s="31"/>
      <c r="G6" s="31"/>
      <c r="H6" s="31"/>
      <c r="I6" s="31"/>
      <c r="J6" s="31"/>
      <c r="K6" s="31"/>
      <c r="L6" s="31" t="s">
        <v>54</v>
      </c>
      <c r="M6" s="31" t="s">
        <v>55</v>
      </c>
      <c r="N6" s="31" t="s">
        <v>56</v>
      </c>
      <c r="O6" s="31" t="s">
        <v>57</v>
      </c>
      <c r="P6" s="31"/>
      <c r="Q6" s="31"/>
      <c r="R6" s="31"/>
      <c r="S6" s="31"/>
      <c r="T6" s="31"/>
      <c r="U6" s="31"/>
      <c r="V6" s="31"/>
      <c r="W6" s="31"/>
      <c r="X6" s="31"/>
      <c r="Y6" s="31"/>
      <c r="Z6" s="31" t="s">
        <v>56</v>
      </c>
      <c r="AA6" s="31"/>
      <c r="AB6" s="31"/>
      <c r="AC6" s="31"/>
      <c r="AD6" s="31">
        <v>17</v>
      </c>
      <c r="AE6" s="31">
        <v>120</v>
      </c>
      <c r="AF6" s="31">
        <v>3</v>
      </c>
      <c r="AG6" s="31" t="s">
        <v>66</v>
      </c>
      <c r="AH6" s="31" t="s">
        <v>66</v>
      </c>
      <c r="AI6" s="31" t="s">
        <v>80</v>
      </c>
      <c r="AJ6" s="31" t="s">
        <v>144</v>
      </c>
      <c r="AK6" s="31" t="s">
        <v>69</v>
      </c>
      <c r="AL6" s="31" t="s">
        <v>127</v>
      </c>
      <c r="AM6" s="31">
        <v>1500</v>
      </c>
      <c r="AN6" s="31">
        <v>5</v>
      </c>
      <c r="AO6" s="31" t="s">
        <v>71</v>
      </c>
      <c r="AP6" s="31" t="s">
        <v>106</v>
      </c>
      <c r="AQ6" s="31" t="s">
        <v>145</v>
      </c>
      <c r="AR6" s="31" t="s">
        <v>69</v>
      </c>
      <c r="AS6" s="31" t="s">
        <v>82</v>
      </c>
      <c r="AT6" s="31">
        <v>400</v>
      </c>
      <c r="AU6" s="31">
        <v>2</v>
      </c>
      <c r="AV6" s="31" t="s">
        <v>78</v>
      </c>
      <c r="AW6" s="31"/>
      <c r="AX6" s="31" t="s">
        <v>78</v>
      </c>
      <c r="AY6" s="31" t="s">
        <v>80</v>
      </c>
      <c r="AZ6" s="31"/>
      <c r="BA6" s="31"/>
      <c r="BB6" s="31" t="s">
        <v>93</v>
      </c>
      <c r="BC6" s="31"/>
      <c r="BD6" s="31"/>
      <c r="BE6" s="31"/>
      <c r="BF6" s="31" t="s">
        <v>92</v>
      </c>
      <c r="BG6" s="31" t="s">
        <v>120</v>
      </c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</row>
    <row r="7" spans="1:90" s="32" customForma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</row>
    <row r="8" spans="1:90" s="32" customForma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</row>
    <row r="9" spans="1:90" s="32" customForma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</row>
    <row r="10" spans="1:90" s="32" customFormat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</row>
    <row r="11" spans="1:90" s="32" customFormat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</row>
    <row r="12" spans="1:90" s="32" customForma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</row>
    <row r="13" spans="1:90" s="32" customForma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</row>
    <row r="14" spans="1:90" s="32" customFormat="1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</row>
    <row r="15" spans="1:90" s="32" customFormat="1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</row>
    <row r="16" spans="1:90" s="32" customFormat="1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</row>
    <row r="17" spans="2:2" s="32" customFormat="1" x14ac:dyDescent="0.25"/>
    <row r="18" spans="2:2" s="32" customFormat="1" x14ac:dyDescent="0.25">
      <c r="B18" s="32" t="s">
        <v>222</v>
      </c>
    </row>
    <row r="19" spans="2:2" s="32" customFormat="1" x14ac:dyDescent="0.25"/>
    <row r="20" spans="2:2" s="32" customFormat="1" x14ac:dyDescent="0.25"/>
    <row r="21" spans="2:2" s="32" customFormat="1" x14ac:dyDescent="0.25"/>
    <row r="22" spans="2:2" s="2" customFormat="1" x14ac:dyDescent="0.25"/>
    <row r="23" spans="2:2" s="2" customFormat="1" x14ac:dyDescent="0.25"/>
    <row r="24" spans="2:2" s="2" customFormat="1" x14ac:dyDescent="0.25"/>
    <row r="25" spans="2:2" s="2" customFormat="1" x14ac:dyDescent="0.25"/>
    <row r="26" spans="2:2" s="2" customFormat="1" x14ac:dyDescent="0.25"/>
    <row r="27" spans="2:2" s="2" customFormat="1" x14ac:dyDescent="0.25"/>
    <row r="28" spans="2:2" s="2" customFormat="1" x14ac:dyDescent="0.25"/>
    <row r="29" spans="2:2" s="2" customFormat="1" x14ac:dyDescent="0.25"/>
    <row r="30" spans="2:2" s="2" customFormat="1" x14ac:dyDescent="0.25"/>
    <row r="31" spans="2:2" s="2" customFormat="1" x14ac:dyDescent="0.25"/>
    <row r="32" spans="2:2" s="2" customFormat="1" x14ac:dyDescent="0.25"/>
    <row r="33" s="2" customForma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A30F0-A217-4734-98B3-FC337E0B0316}">
  <dimension ref="A1:CL15"/>
  <sheetViews>
    <sheetView topLeftCell="AL1" workbookViewId="0">
      <selection activeCell="AN27" sqref="AN27"/>
    </sheetView>
  </sheetViews>
  <sheetFormatPr defaultColWidth="40.7109375" defaultRowHeight="15" x14ac:dyDescent="0.25"/>
  <sheetData>
    <row r="1" spans="1:90" s="19" customFormat="1" ht="42.75" x14ac:dyDescent="0.25">
      <c r="A1" s="20" t="s">
        <v>9</v>
      </c>
      <c r="B1" s="20"/>
      <c r="C1" s="20" t="s">
        <v>10</v>
      </c>
      <c r="D1" s="20" t="s">
        <v>11</v>
      </c>
      <c r="E1" s="20" t="s">
        <v>12</v>
      </c>
      <c r="F1" s="20" t="s">
        <v>13</v>
      </c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 t="s">
        <v>14</v>
      </c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 t="s">
        <v>15</v>
      </c>
      <c r="AE1" s="20" t="s">
        <v>16</v>
      </c>
      <c r="AF1" s="20" t="s">
        <v>17</v>
      </c>
      <c r="AG1" s="20" t="s">
        <v>18</v>
      </c>
      <c r="AH1" s="20" t="s">
        <v>19</v>
      </c>
      <c r="AI1" s="20" t="s">
        <v>20</v>
      </c>
      <c r="AJ1" s="20" t="s">
        <v>21</v>
      </c>
      <c r="AK1" s="20" t="s">
        <v>22</v>
      </c>
      <c r="AL1" s="20" t="s">
        <v>23</v>
      </c>
      <c r="AM1" s="20" t="s">
        <v>24</v>
      </c>
      <c r="AN1" s="20" t="s">
        <v>25</v>
      </c>
      <c r="AO1" s="20" t="s">
        <v>26</v>
      </c>
      <c r="AP1" s="20" t="s">
        <v>20</v>
      </c>
      <c r="AQ1" s="20" t="s">
        <v>21</v>
      </c>
      <c r="AR1" s="20" t="s">
        <v>22</v>
      </c>
      <c r="AS1" s="20" t="s">
        <v>23</v>
      </c>
      <c r="AT1" s="20" t="s">
        <v>24</v>
      </c>
      <c r="AU1" s="20" t="s">
        <v>27</v>
      </c>
      <c r="AV1" s="20" t="s">
        <v>28</v>
      </c>
      <c r="AW1" s="20" t="s">
        <v>29</v>
      </c>
      <c r="AX1" s="20" t="s">
        <v>30</v>
      </c>
      <c r="AY1" s="20" t="s">
        <v>20</v>
      </c>
      <c r="AZ1" s="20" t="s">
        <v>21</v>
      </c>
      <c r="BA1" s="20" t="s">
        <v>22</v>
      </c>
      <c r="BB1" s="20" t="s">
        <v>23</v>
      </c>
      <c r="BC1" s="20" t="s">
        <v>24</v>
      </c>
      <c r="BD1" s="20" t="s">
        <v>31</v>
      </c>
      <c r="BE1" s="20" t="s">
        <v>32</v>
      </c>
      <c r="BF1" s="20" t="s">
        <v>33</v>
      </c>
      <c r="BG1" s="20" t="s">
        <v>34</v>
      </c>
      <c r="BH1" s="20" t="s">
        <v>35</v>
      </c>
      <c r="BI1" s="20" t="s">
        <v>20</v>
      </c>
      <c r="BJ1" s="20" t="s">
        <v>21</v>
      </c>
      <c r="BK1" s="20" t="s">
        <v>22</v>
      </c>
      <c r="BL1" s="20" t="s">
        <v>23</v>
      </c>
      <c r="BM1" s="20" t="s">
        <v>24</v>
      </c>
      <c r="BN1" s="20" t="s">
        <v>36</v>
      </c>
      <c r="BO1" s="20" t="s">
        <v>37</v>
      </c>
      <c r="BP1" s="20" t="s">
        <v>20</v>
      </c>
      <c r="BQ1" s="20" t="s">
        <v>21</v>
      </c>
      <c r="BR1" s="20" t="s">
        <v>22</v>
      </c>
      <c r="BS1" s="20" t="s">
        <v>23</v>
      </c>
      <c r="BT1" s="20" t="s">
        <v>24</v>
      </c>
      <c r="BU1" s="20" t="s">
        <v>38</v>
      </c>
      <c r="BV1" s="20"/>
      <c r="BW1" s="20" t="s">
        <v>39</v>
      </c>
      <c r="BX1" s="20" t="s">
        <v>40</v>
      </c>
      <c r="BY1" s="20" t="s">
        <v>41</v>
      </c>
      <c r="BZ1" s="20" t="s">
        <v>20</v>
      </c>
      <c r="CA1" s="20" t="s">
        <v>21</v>
      </c>
      <c r="CB1" s="20" t="s">
        <v>22</v>
      </c>
      <c r="CC1" s="20" t="s">
        <v>23</v>
      </c>
      <c r="CD1" s="20" t="s">
        <v>24</v>
      </c>
      <c r="CE1" s="20" t="s">
        <v>42</v>
      </c>
      <c r="CF1" s="20" t="s">
        <v>43</v>
      </c>
      <c r="CG1" s="20" t="s">
        <v>44</v>
      </c>
      <c r="CH1" s="20"/>
      <c r="CI1" s="20"/>
      <c r="CJ1" s="20"/>
      <c r="CK1" s="20"/>
    </row>
    <row r="2" spans="1:90" ht="42.75" x14ac:dyDescent="0.25">
      <c r="A2" s="20" t="s">
        <v>45</v>
      </c>
      <c r="B2" s="20" t="s">
        <v>46</v>
      </c>
      <c r="C2" s="20" t="s">
        <v>47</v>
      </c>
      <c r="D2" s="20" t="s">
        <v>47</v>
      </c>
      <c r="E2" s="20" t="s">
        <v>47</v>
      </c>
      <c r="F2" s="20" t="s">
        <v>48</v>
      </c>
      <c r="G2" s="20" t="s">
        <v>49</v>
      </c>
      <c r="H2" s="20" t="s">
        <v>50</v>
      </c>
      <c r="I2" s="20" t="s">
        <v>51</v>
      </c>
      <c r="J2" s="20" t="s">
        <v>52</v>
      </c>
      <c r="K2" s="20" t="s">
        <v>53</v>
      </c>
      <c r="L2" s="20" t="s">
        <v>54</v>
      </c>
      <c r="M2" s="20" t="s">
        <v>55</v>
      </c>
      <c r="N2" s="20" t="s">
        <v>56</v>
      </c>
      <c r="O2" s="20" t="s">
        <v>57</v>
      </c>
      <c r="P2" s="20" t="s">
        <v>58</v>
      </c>
      <c r="Q2" s="20" t="s">
        <v>59</v>
      </c>
      <c r="R2" s="20" t="s">
        <v>48</v>
      </c>
      <c r="S2" s="20" t="s">
        <v>49</v>
      </c>
      <c r="T2" s="20" t="s">
        <v>50</v>
      </c>
      <c r="U2" s="20" t="s">
        <v>51</v>
      </c>
      <c r="V2" s="20" t="s">
        <v>52</v>
      </c>
      <c r="W2" s="20" t="s">
        <v>53</v>
      </c>
      <c r="X2" s="20" t="s">
        <v>54</v>
      </c>
      <c r="Y2" s="20" t="s">
        <v>55</v>
      </c>
      <c r="Z2" s="20" t="s">
        <v>56</v>
      </c>
      <c r="AA2" s="20" t="s">
        <v>57</v>
      </c>
      <c r="AB2" s="20" t="s">
        <v>58</v>
      </c>
      <c r="AC2" s="20" t="s">
        <v>59</v>
      </c>
      <c r="AD2" s="20" t="s">
        <v>47</v>
      </c>
      <c r="AE2" s="20" t="s">
        <v>47</v>
      </c>
      <c r="AF2" s="20" t="s">
        <v>47</v>
      </c>
      <c r="AG2" s="20" t="s">
        <v>45</v>
      </c>
      <c r="AH2" s="20" t="s">
        <v>45</v>
      </c>
      <c r="AI2" s="20" t="s">
        <v>45</v>
      </c>
      <c r="AJ2" s="20" t="s">
        <v>45</v>
      </c>
      <c r="AK2" s="20" t="s">
        <v>45</v>
      </c>
      <c r="AL2" s="20" t="s">
        <v>45</v>
      </c>
      <c r="AM2" s="20" t="s">
        <v>47</v>
      </c>
      <c r="AN2" s="20" t="s">
        <v>47</v>
      </c>
      <c r="AO2" s="20" t="s">
        <v>45</v>
      </c>
      <c r="AP2" s="20" t="s">
        <v>45</v>
      </c>
      <c r="AQ2" s="20" t="s">
        <v>47</v>
      </c>
      <c r="AR2" s="20" t="s">
        <v>45</v>
      </c>
      <c r="AS2" s="20" t="s">
        <v>45</v>
      </c>
      <c r="AT2" s="20" t="s">
        <v>47</v>
      </c>
      <c r="AU2" s="20" t="s">
        <v>47</v>
      </c>
      <c r="AV2" s="20" t="s">
        <v>45</v>
      </c>
      <c r="AW2" s="20" t="s">
        <v>47</v>
      </c>
      <c r="AX2" s="20" t="s">
        <v>45</v>
      </c>
      <c r="AY2" s="20" t="s">
        <v>45</v>
      </c>
      <c r="AZ2" s="20" t="s">
        <v>47</v>
      </c>
      <c r="BA2" s="20" t="s">
        <v>45</v>
      </c>
      <c r="BB2" s="20" t="s">
        <v>45</v>
      </c>
      <c r="BC2" s="20" t="s">
        <v>47</v>
      </c>
      <c r="BD2" s="20" t="s">
        <v>47</v>
      </c>
      <c r="BE2" s="20" t="s">
        <v>45</v>
      </c>
      <c r="BF2" s="20" t="s">
        <v>45</v>
      </c>
      <c r="BG2" s="20" t="s">
        <v>45</v>
      </c>
      <c r="BH2" s="20" t="s">
        <v>45</v>
      </c>
      <c r="BI2" s="20" t="s">
        <v>45</v>
      </c>
      <c r="BJ2" s="20" t="s">
        <v>47</v>
      </c>
      <c r="BK2" s="20" t="s">
        <v>45</v>
      </c>
      <c r="BL2" s="20" t="s">
        <v>45</v>
      </c>
      <c r="BM2" s="20" t="s">
        <v>47</v>
      </c>
      <c r="BN2" s="20" t="s">
        <v>45</v>
      </c>
      <c r="BO2" s="20" t="s">
        <v>45</v>
      </c>
      <c r="BP2" s="20" t="s">
        <v>45</v>
      </c>
      <c r="BQ2" s="20" t="s">
        <v>47</v>
      </c>
      <c r="BR2" s="20" t="s">
        <v>45</v>
      </c>
      <c r="BS2" s="20" t="s">
        <v>45</v>
      </c>
      <c r="BT2" s="20" t="s">
        <v>47</v>
      </c>
      <c r="BU2" s="20" t="s">
        <v>45</v>
      </c>
      <c r="BV2" s="20" t="s">
        <v>46</v>
      </c>
      <c r="BW2" s="20" t="s">
        <v>47</v>
      </c>
      <c r="BX2" s="20" t="s">
        <v>47</v>
      </c>
      <c r="BY2" s="20" t="s">
        <v>45</v>
      </c>
      <c r="BZ2" s="20" t="s">
        <v>45</v>
      </c>
      <c r="CA2" s="20" t="s">
        <v>47</v>
      </c>
      <c r="CB2" s="20" t="s">
        <v>45</v>
      </c>
      <c r="CC2" s="20" t="s">
        <v>45</v>
      </c>
      <c r="CD2" s="20" t="s">
        <v>47</v>
      </c>
      <c r="CE2" s="20" t="s">
        <v>47</v>
      </c>
      <c r="CF2" s="20" t="s">
        <v>47</v>
      </c>
      <c r="CG2" s="20" t="s">
        <v>60</v>
      </c>
      <c r="CH2" s="20" t="s">
        <v>61</v>
      </c>
      <c r="CI2" s="20" t="s">
        <v>62</v>
      </c>
      <c r="CJ2" s="20" t="s">
        <v>63</v>
      </c>
      <c r="CK2" s="20" t="s">
        <v>64</v>
      </c>
      <c r="CL2" s="1"/>
    </row>
    <row r="3" spans="1:90" x14ac:dyDescent="0.25">
      <c r="A3" s="4" t="s">
        <v>170</v>
      </c>
      <c r="B3" s="4"/>
      <c r="C3" s="4">
        <v>311212</v>
      </c>
      <c r="D3" s="4" t="s">
        <v>171</v>
      </c>
      <c r="E3" s="4">
        <v>8</v>
      </c>
      <c r="F3" s="4" t="s">
        <v>48</v>
      </c>
      <c r="G3" s="4" t="s">
        <v>49</v>
      </c>
      <c r="H3" s="4" t="s">
        <v>50</v>
      </c>
      <c r="I3" s="4" t="s">
        <v>51</v>
      </c>
      <c r="J3" s="4" t="s">
        <v>52</v>
      </c>
      <c r="K3" s="4" t="s">
        <v>53</v>
      </c>
      <c r="L3" s="4" t="s">
        <v>54</v>
      </c>
      <c r="M3" s="4" t="s">
        <v>55</v>
      </c>
      <c r="N3" s="4" t="s">
        <v>56</v>
      </c>
      <c r="O3" s="4" t="s">
        <v>57</v>
      </c>
      <c r="P3" s="4" t="s">
        <v>58</v>
      </c>
      <c r="Q3" s="4" t="s">
        <v>59</v>
      </c>
      <c r="R3" s="4"/>
      <c r="S3" s="4"/>
      <c r="T3" s="4"/>
      <c r="U3" s="4"/>
      <c r="V3" s="4"/>
      <c r="W3" s="4"/>
      <c r="X3" s="4"/>
      <c r="Y3" s="4"/>
      <c r="Z3" s="4"/>
      <c r="AA3" s="4" t="s">
        <v>57</v>
      </c>
      <c r="AB3" s="4" t="s">
        <v>58</v>
      </c>
      <c r="AC3" s="4" t="s">
        <v>59</v>
      </c>
      <c r="AD3" s="4">
        <v>24</v>
      </c>
      <c r="AE3" s="4">
        <v>25</v>
      </c>
      <c r="AF3" s="4">
        <v>7</v>
      </c>
      <c r="AG3" s="4" t="s">
        <v>66</v>
      </c>
      <c r="AH3" s="13" t="s">
        <v>66</v>
      </c>
      <c r="AI3" s="13" t="s">
        <v>106</v>
      </c>
      <c r="AJ3" s="13" t="s">
        <v>112</v>
      </c>
      <c r="AK3" s="13" t="s">
        <v>98</v>
      </c>
      <c r="AL3" s="13" t="s">
        <v>82</v>
      </c>
      <c r="AM3" s="13">
        <v>8160</v>
      </c>
      <c r="AN3" s="13">
        <v>1</v>
      </c>
      <c r="AO3" s="9" t="s">
        <v>71</v>
      </c>
      <c r="AP3" s="9" t="s">
        <v>106</v>
      </c>
      <c r="AQ3" s="9" t="s">
        <v>172</v>
      </c>
      <c r="AR3" s="9" t="s">
        <v>98</v>
      </c>
      <c r="AS3" s="9" t="s">
        <v>82</v>
      </c>
      <c r="AT3" s="9">
        <v>8160</v>
      </c>
      <c r="AU3" s="9" t="s">
        <v>173</v>
      </c>
      <c r="AV3" s="9" t="s">
        <v>78</v>
      </c>
      <c r="AW3" s="9" t="s">
        <v>174</v>
      </c>
      <c r="AX3" s="11" t="s">
        <v>78</v>
      </c>
      <c r="AY3" s="11"/>
      <c r="AZ3" s="11"/>
      <c r="BA3" s="11"/>
      <c r="BB3" s="11"/>
      <c r="BC3" s="11"/>
      <c r="BD3" s="11"/>
      <c r="BE3" s="11"/>
      <c r="BF3" s="11"/>
      <c r="BG3" s="11"/>
      <c r="BH3" s="14" t="s">
        <v>78</v>
      </c>
      <c r="BI3" s="14"/>
      <c r="BJ3" s="14"/>
      <c r="BK3" s="14"/>
      <c r="BL3" s="14"/>
      <c r="BM3" s="14"/>
      <c r="BN3" s="14"/>
      <c r="BO3" s="15" t="s">
        <v>78</v>
      </c>
      <c r="BP3" s="15"/>
      <c r="BQ3" s="15"/>
      <c r="BR3" s="15"/>
      <c r="BS3" s="15"/>
      <c r="BT3" s="15"/>
      <c r="BU3" s="15"/>
      <c r="BV3" s="18"/>
      <c r="BW3" s="15"/>
      <c r="BX3" s="15"/>
      <c r="BY3" s="11" t="s">
        <v>78</v>
      </c>
      <c r="BZ3" s="11"/>
      <c r="CA3" s="11"/>
      <c r="CB3" s="11"/>
      <c r="CC3" s="11"/>
      <c r="CD3" s="11"/>
      <c r="CE3" s="11"/>
      <c r="CF3" s="11"/>
      <c r="CG3" s="4" t="s">
        <v>60</v>
      </c>
      <c r="CH3" s="4" t="s">
        <v>61</v>
      </c>
      <c r="CI3" s="4" t="s">
        <v>62</v>
      </c>
      <c r="CJ3" s="4" t="s">
        <v>63</v>
      </c>
      <c r="CK3" s="4"/>
      <c r="CL3" s="1"/>
    </row>
    <row r="4" spans="1:90" x14ac:dyDescent="0.25">
      <c r="A4" s="6" t="s">
        <v>46</v>
      </c>
      <c r="B4" s="6" t="s">
        <v>176</v>
      </c>
      <c r="C4" s="6"/>
      <c r="D4" s="6" t="s">
        <v>177</v>
      </c>
      <c r="E4" s="6">
        <v>95</v>
      </c>
      <c r="F4" s="6" t="s">
        <v>48</v>
      </c>
      <c r="G4" s="6" t="s">
        <v>49</v>
      </c>
      <c r="H4" s="6" t="s">
        <v>50</v>
      </c>
      <c r="I4" s="6" t="s">
        <v>51</v>
      </c>
      <c r="J4" s="6" t="s">
        <v>52</v>
      </c>
      <c r="K4" s="6" t="s">
        <v>53</v>
      </c>
      <c r="L4" s="6" t="s">
        <v>54</v>
      </c>
      <c r="M4" s="6" t="s">
        <v>55</v>
      </c>
      <c r="N4" s="6" t="s">
        <v>56</v>
      </c>
      <c r="O4" s="6" t="s">
        <v>57</v>
      </c>
      <c r="P4" s="6" t="s">
        <v>58</v>
      </c>
      <c r="Q4" s="6" t="s">
        <v>59</v>
      </c>
      <c r="R4" s="6"/>
      <c r="S4" s="6"/>
      <c r="T4" s="6"/>
      <c r="U4" s="6"/>
      <c r="V4" s="6"/>
      <c r="W4" s="6"/>
      <c r="X4" s="6"/>
      <c r="Y4" s="6"/>
      <c r="Z4" s="6"/>
      <c r="AA4" s="6"/>
      <c r="AB4" s="6" t="s">
        <v>58</v>
      </c>
      <c r="AC4" s="6" t="s">
        <v>59</v>
      </c>
      <c r="AD4" s="6">
        <v>24</v>
      </c>
      <c r="AE4" s="6">
        <v>0</v>
      </c>
      <c r="AF4" s="6">
        <v>3</v>
      </c>
      <c r="AG4" s="6" t="s">
        <v>66</v>
      </c>
      <c r="AH4" s="16" t="s">
        <v>78</v>
      </c>
      <c r="AI4" s="16"/>
      <c r="AJ4" s="16"/>
      <c r="AK4" s="16"/>
      <c r="AL4" s="16"/>
      <c r="AM4" s="16"/>
      <c r="AN4" s="16"/>
      <c r="AO4" s="10" t="s">
        <v>79</v>
      </c>
      <c r="AP4" s="10"/>
      <c r="AQ4" s="10"/>
      <c r="AR4" s="10"/>
      <c r="AS4" s="10"/>
      <c r="AT4" s="10"/>
      <c r="AU4" s="10"/>
      <c r="AV4" s="10"/>
      <c r="AW4" s="10"/>
      <c r="AX4" s="12" t="s">
        <v>66</v>
      </c>
      <c r="AY4" s="12" t="s">
        <v>87</v>
      </c>
      <c r="AZ4" s="12" t="s">
        <v>178</v>
      </c>
      <c r="BA4" s="12" t="s">
        <v>98</v>
      </c>
      <c r="BB4" s="12" t="s">
        <v>93</v>
      </c>
      <c r="BC4" s="12">
        <v>8760</v>
      </c>
      <c r="BD4" s="12" t="s">
        <v>100</v>
      </c>
      <c r="BE4" s="12" t="s">
        <v>66</v>
      </c>
      <c r="BF4" s="12" t="s">
        <v>92</v>
      </c>
      <c r="BG4" s="12" t="s">
        <v>78</v>
      </c>
      <c r="BH4" s="17" t="s">
        <v>66</v>
      </c>
      <c r="BI4" s="17" t="s">
        <v>106</v>
      </c>
      <c r="BJ4" s="17" t="s">
        <v>179</v>
      </c>
      <c r="BK4" s="17" t="s">
        <v>88</v>
      </c>
      <c r="BL4" s="17" t="s">
        <v>93</v>
      </c>
      <c r="BM4" s="17">
        <v>4000</v>
      </c>
      <c r="BN4" s="17" t="s">
        <v>120</v>
      </c>
      <c r="BO4" s="18" t="s">
        <v>66</v>
      </c>
      <c r="BP4" s="18" t="s">
        <v>87</v>
      </c>
      <c r="BQ4" s="18" t="s">
        <v>178</v>
      </c>
      <c r="BR4" s="18" t="s">
        <v>98</v>
      </c>
      <c r="BS4" s="18" t="s">
        <v>93</v>
      </c>
      <c r="BT4" s="18">
        <v>8760</v>
      </c>
      <c r="BU4" s="18" t="s">
        <v>101</v>
      </c>
      <c r="BV4" s="18"/>
      <c r="BW4" s="18">
        <v>40</v>
      </c>
      <c r="BX4" s="18">
        <v>60</v>
      </c>
      <c r="BY4" s="12" t="s">
        <v>78</v>
      </c>
      <c r="BZ4" s="12"/>
      <c r="CA4" s="12"/>
      <c r="CB4" s="12"/>
      <c r="CC4" s="12"/>
      <c r="CD4" s="12"/>
      <c r="CE4" s="12"/>
      <c r="CF4" s="12"/>
      <c r="CG4" s="6" t="s">
        <v>60</v>
      </c>
      <c r="CH4" s="6" t="s">
        <v>61</v>
      </c>
      <c r="CI4" s="6" t="s">
        <v>62</v>
      </c>
      <c r="CJ4" s="6" t="s">
        <v>63</v>
      </c>
      <c r="CK4" s="6"/>
      <c r="CL4" s="1"/>
    </row>
    <row r="5" spans="1:90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6" t="s">
        <v>66</v>
      </c>
      <c r="AI5" s="16" t="s">
        <v>67</v>
      </c>
      <c r="AJ5" s="16" t="s">
        <v>68</v>
      </c>
      <c r="AK5" s="16" t="s">
        <v>69</v>
      </c>
      <c r="AL5" s="16" t="s">
        <v>70</v>
      </c>
      <c r="AM5" s="16">
        <v>2080</v>
      </c>
      <c r="AN5" s="16">
        <v>2</v>
      </c>
      <c r="AO5" s="10" t="s">
        <v>71</v>
      </c>
      <c r="AP5" s="10"/>
      <c r="AQ5" s="10"/>
      <c r="AR5" s="10"/>
      <c r="AS5" s="10"/>
      <c r="AT5" s="10"/>
      <c r="AU5" s="10"/>
      <c r="AV5" s="10"/>
      <c r="AW5" s="10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7"/>
      <c r="BI5" s="17"/>
      <c r="BJ5" s="17"/>
      <c r="BK5" s="17"/>
      <c r="BL5" s="17"/>
      <c r="BM5" s="17"/>
      <c r="BN5" s="17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2"/>
      <c r="BZ5" s="12"/>
      <c r="CA5" s="12"/>
      <c r="CB5" s="12"/>
      <c r="CC5" s="12"/>
      <c r="CD5" s="12"/>
      <c r="CE5" s="12"/>
      <c r="CF5" s="12"/>
      <c r="CG5" s="6"/>
      <c r="CH5" s="6"/>
      <c r="CI5" s="6"/>
      <c r="CJ5" s="6"/>
      <c r="CK5" s="6"/>
      <c r="CL5" s="1"/>
    </row>
    <row r="6" spans="1:90" x14ac:dyDescent="0.25">
      <c r="A6" s="4" t="s">
        <v>73</v>
      </c>
      <c r="B6" s="4"/>
      <c r="C6" s="4"/>
      <c r="D6" s="4" t="s">
        <v>74</v>
      </c>
      <c r="E6" s="4">
        <v>51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4" t="s">
        <v>58</v>
      </c>
      <c r="Q6" s="4" t="s">
        <v>59</v>
      </c>
      <c r="R6" s="4"/>
      <c r="S6" s="4"/>
      <c r="T6" s="4"/>
      <c r="U6" s="4"/>
      <c r="V6" s="4" t="s">
        <v>52</v>
      </c>
      <c r="W6" s="4" t="s">
        <v>53</v>
      </c>
      <c r="X6" s="4" t="s">
        <v>54</v>
      </c>
      <c r="Y6" s="4" t="s">
        <v>55</v>
      </c>
      <c r="Z6" s="4"/>
      <c r="AA6" s="4"/>
      <c r="AB6" s="4"/>
      <c r="AC6" s="4"/>
      <c r="AD6" s="4">
        <v>24</v>
      </c>
      <c r="AE6" s="4">
        <v>5</v>
      </c>
      <c r="AF6" s="4">
        <v>2</v>
      </c>
      <c r="AG6" s="4" t="s">
        <v>66</v>
      </c>
      <c r="AH6" s="13"/>
      <c r="AI6" s="13"/>
      <c r="AJ6" s="13"/>
      <c r="AK6" s="13"/>
      <c r="AL6" s="13"/>
      <c r="AM6" s="13"/>
      <c r="AN6" s="13"/>
      <c r="AO6" s="9"/>
      <c r="AP6" s="9"/>
      <c r="AQ6" s="9"/>
      <c r="AR6" s="9"/>
      <c r="AS6" s="9"/>
      <c r="AT6" s="9"/>
      <c r="AU6" s="9"/>
      <c r="AV6" s="9"/>
      <c r="AW6" s="9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4"/>
      <c r="BI6" s="14"/>
      <c r="BJ6" s="14"/>
      <c r="BK6" s="14"/>
      <c r="BL6" s="14"/>
      <c r="BM6" s="14"/>
      <c r="BN6" s="14"/>
      <c r="BO6" s="15"/>
      <c r="BP6" s="15"/>
      <c r="BQ6" s="15"/>
      <c r="BR6" s="15"/>
      <c r="BS6" s="15"/>
      <c r="BT6" s="15"/>
      <c r="BU6" s="15"/>
      <c r="BV6" s="18"/>
      <c r="BW6" s="15"/>
      <c r="BX6" s="15"/>
      <c r="BY6" s="11"/>
      <c r="BZ6" s="11"/>
      <c r="CA6" s="11"/>
      <c r="CB6" s="11"/>
      <c r="CC6" s="11"/>
      <c r="CD6" s="11"/>
      <c r="CE6" s="11"/>
      <c r="CF6" s="11"/>
      <c r="CG6" s="4"/>
      <c r="CH6" s="4"/>
      <c r="CI6" s="4"/>
      <c r="CJ6" s="4"/>
      <c r="CK6" s="4"/>
      <c r="CL6" s="1"/>
    </row>
    <row r="7" spans="1:90" x14ac:dyDescent="0.25">
      <c r="A7" s="6" t="s">
        <v>84</v>
      </c>
      <c r="B7" s="6"/>
      <c r="C7" s="6">
        <v>311212</v>
      </c>
      <c r="D7" s="6" t="s">
        <v>85</v>
      </c>
      <c r="E7" s="6">
        <v>80</v>
      </c>
      <c r="F7" s="6" t="s">
        <v>48</v>
      </c>
      <c r="G7" s="6" t="s">
        <v>49</v>
      </c>
      <c r="H7" s="6" t="s">
        <v>50</v>
      </c>
      <c r="I7" s="6" t="s">
        <v>51</v>
      </c>
      <c r="J7" s="6" t="s">
        <v>52</v>
      </c>
      <c r="K7" s="6" t="s">
        <v>53</v>
      </c>
      <c r="L7" s="6" t="s">
        <v>54</v>
      </c>
      <c r="M7" s="6" t="s">
        <v>55</v>
      </c>
      <c r="N7" s="6" t="s">
        <v>56</v>
      </c>
      <c r="O7" s="6" t="s">
        <v>57</v>
      </c>
      <c r="P7" s="6" t="s">
        <v>58</v>
      </c>
      <c r="Q7" s="6" t="s">
        <v>59</v>
      </c>
      <c r="R7" s="6" t="s">
        <v>48</v>
      </c>
      <c r="S7" s="6"/>
      <c r="T7" s="6"/>
      <c r="U7" s="6"/>
      <c r="V7" s="6"/>
      <c r="W7" s="6"/>
      <c r="X7" s="6"/>
      <c r="Y7" s="6"/>
      <c r="Z7" s="6" t="s">
        <v>56</v>
      </c>
      <c r="AA7" s="6" t="s">
        <v>57</v>
      </c>
      <c r="AB7" s="6" t="s">
        <v>58</v>
      </c>
      <c r="AC7" s="6" t="s">
        <v>59</v>
      </c>
      <c r="AD7" s="6">
        <v>24</v>
      </c>
      <c r="AE7" s="6" t="s">
        <v>86</v>
      </c>
      <c r="AF7" s="6">
        <v>10</v>
      </c>
      <c r="AG7" s="6" t="s">
        <v>66</v>
      </c>
      <c r="AH7" s="16" t="s">
        <v>78</v>
      </c>
      <c r="AI7" s="16"/>
      <c r="AJ7" s="16"/>
      <c r="AK7" s="16"/>
      <c r="AL7" s="16"/>
      <c r="AM7" s="16"/>
      <c r="AN7" s="16"/>
      <c r="AO7" s="10" t="s">
        <v>71</v>
      </c>
      <c r="AP7" s="10" t="s">
        <v>87</v>
      </c>
      <c r="AQ7" s="10">
        <v>20</v>
      </c>
      <c r="AR7" s="10" t="s">
        <v>88</v>
      </c>
      <c r="AS7" s="10" t="s">
        <v>82</v>
      </c>
      <c r="AT7" s="10" t="s">
        <v>89</v>
      </c>
      <c r="AU7" s="10"/>
      <c r="AV7" s="10" t="s">
        <v>66</v>
      </c>
      <c r="AW7" s="10" t="s">
        <v>90</v>
      </c>
      <c r="AX7" s="12" t="s">
        <v>66</v>
      </c>
      <c r="AY7" s="12" t="s">
        <v>87</v>
      </c>
      <c r="AZ7" s="12">
        <v>30</v>
      </c>
      <c r="BA7" s="12" t="s">
        <v>91</v>
      </c>
      <c r="BB7" s="12" t="s">
        <v>82</v>
      </c>
      <c r="BC7" s="12">
        <v>4000</v>
      </c>
      <c r="BD7" s="12">
        <v>160</v>
      </c>
      <c r="BE7" s="12" t="s">
        <v>66</v>
      </c>
      <c r="BF7" s="12" t="s">
        <v>92</v>
      </c>
      <c r="BG7" s="12" t="s">
        <v>66</v>
      </c>
      <c r="BH7" s="17" t="s">
        <v>78</v>
      </c>
      <c r="BI7" s="17"/>
      <c r="BJ7" s="17"/>
      <c r="BK7" s="17"/>
      <c r="BL7" s="17"/>
      <c r="BM7" s="17"/>
      <c r="BN7" s="17"/>
      <c r="BO7" s="18" t="s">
        <v>78</v>
      </c>
      <c r="BP7" s="18"/>
      <c r="BQ7" s="18"/>
      <c r="BR7" s="18"/>
      <c r="BS7" s="18"/>
      <c r="BT7" s="18"/>
      <c r="BU7" s="18"/>
      <c r="BV7" s="18"/>
      <c r="BW7" s="18"/>
      <c r="BX7" s="18"/>
      <c r="BY7" s="12" t="s">
        <v>66</v>
      </c>
      <c r="BZ7" s="12" t="s">
        <v>87</v>
      </c>
      <c r="CA7" s="12">
        <v>10</v>
      </c>
      <c r="CB7" s="12" t="s">
        <v>88</v>
      </c>
      <c r="CC7" s="12" t="s">
        <v>93</v>
      </c>
      <c r="CD7" s="12">
        <v>8000</v>
      </c>
      <c r="CE7" s="12" t="s">
        <v>90</v>
      </c>
      <c r="CF7" s="12">
        <v>80</v>
      </c>
      <c r="CG7" s="6" t="s">
        <v>60</v>
      </c>
      <c r="CH7" s="6" t="s">
        <v>61</v>
      </c>
      <c r="CI7" s="6" t="s">
        <v>62</v>
      </c>
      <c r="CJ7" s="6" t="s">
        <v>63</v>
      </c>
      <c r="CK7" s="6" t="s">
        <v>64</v>
      </c>
      <c r="CL7" s="1"/>
    </row>
    <row r="8" spans="1:90" x14ac:dyDescent="0.25">
      <c r="A8" s="6" t="s">
        <v>46</v>
      </c>
      <c r="B8" s="6" t="s">
        <v>95</v>
      </c>
      <c r="C8" s="6"/>
      <c r="D8" s="6" t="s">
        <v>96</v>
      </c>
      <c r="E8" s="6">
        <v>95</v>
      </c>
      <c r="F8" s="6" t="s">
        <v>48</v>
      </c>
      <c r="G8" s="6" t="s">
        <v>49</v>
      </c>
      <c r="H8" s="6" t="s">
        <v>50</v>
      </c>
      <c r="I8" s="6" t="s">
        <v>51</v>
      </c>
      <c r="J8" s="6" t="s">
        <v>52</v>
      </c>
      <c r="K8" s="6" t="s">
        <v>53</v>
      </c>
      <c r="L8" s="6" t="s">
        <v>54</v>
      </c>
      <c r="M8" s="6" t="s">
        <v>55</v>
      </c>
      <c r="N8" s="6" t="s">
        <v>56</v>
      </c>
      <c r="O8" s="6" t="s">
        <v>57</v>
      </c>
      <c r="P8" s="6" t="s">
        <v>58</v>
      </c>
      <c r="Q8" s="6" t="s">
        <v>59</v>
      </c>
      <c r="R8" s="6" t="s">
        <v>48</v>
      </c>
      <c r="S8" s="6" t="s">
        <v>49</v>
      </c>
      <c r="T8" s="6" t="s">
        <v>50</v>
      </c>
      <c r="U8" s="6" t="s">
        <v>51</v>
      </c>
      <c r="V8" s="6" t="s">
        <v>52</v>
      </c>
      <c r="W8" s="6" t="s">
        <v>53</v>
      </c>
      <c r="X8" s="6" t="s">
        <v>54</v>
      </c>
      <c r="Y8" s="6" t="s">
        <v>55</v>
      </c>
      <c r="Z8" s="6" t="s">
        <v>56</v>
      </c>
      <c r="AA8" s="6" t="s">
        <v>57</v>
      </c>
      <c r="AB8" s="6" t="s">
        <v>58</v>
      </c>
      <c r="AC8" s="6" t="s">
        <v>59</v>
      </c>
      <c r="AD8" s="6">
        <v>24</v>
      </c>
      <c r="AE8" s="6">
        <v>9</v>
      </c>
      <c r="AF8" s="6">
        <v>5</v>
      </c>
      <c r="AG8" s="6" t="s">
        <v>78</v>
      </c>
      <c r="AH8" s="16" t="s">
        <v>78</v>
      </c>
      <c r="AI8" s="16"/>
      <c r="AJ8" s="16"/>
      <c r="AK8" s="16"/>
      <c r="AL8" s="16"/>
      <c r="AM8" s="16"/>
      <c r="AN8" s="16"/>
      <c r="AO8" s="10" t="s">
        <v>71</v>
      </c>
      <c r="AP8" s="10" t="s">
        <v>80</v>
      </c>
      <c r="AQ8" s="10" t="s">
        <v>97</v>
      </c>
      <c r="AR8" s="10" t="s">
        <v>98</v>
      </c>
      <c r="AS8" s="10" t="s">
        <v>93</v>
      </c>
      <c r="AT8" s="10" t="s">
        <v>99</v>
      </c>
      <c r="AU8" s="10" t="s">
        <v>100</v>
      </c>
      <c r="AV8" s="10" t="s">
        <v>78</v>
      </c>
      <c r="AW8" s="10" t="s">
        <v>100</v>
      </c>
      <c r="AX8" s="12" t="s">
        <v>78</v>
      </c>
      <c r="AY8" s="12"/>
      <c r="AZ8" s="12"/>
      <c r="BA8" s="12"/>
      <c r="BB8" s="12"/>
      <c r="BC8" s="12"/>
      <c r="BD8" s="12"/>
      <c r="BE8" s="12"/>
      <c r="BF8" s="12"/>
      <c r="BG8" s="12"/>
      <c r="BH8" s="17" t="s">
        <v>78</v>
      </c>
      <c r="BI8" s="17"/>
      <c r="BJ8" s="17"/>
      <c r="BK8" s="17"/>
      <c r="BL8" s="17"/>
      <c r="BM8" s="17"/>
      <c r="BN8" s="17"/>
      <c r="BO8" s="18" t="s">
        <v>66</v>
      </c>
      <c r="BP8" s="18" t="s">
        <v>67</v>
      </c>
      <c r="BQ8" s="18">
        <v>50</v>
      </c>
      <c r="BR8" s="18" t="s">
        <v>98</v>
      </c>
      <c r="BS8" s="18" t="s">
        <v>93</v>
      </c>
      <c r="BT8" s="18">
        <v>4050</v>
      </c>
      <c r="BU8" s="18" t="s">
        <v>101</v>
      </c>
      <c r="BV8" s="18"/>
      <c r="BW8" s="18">
        <v>90</v>
      </c>
      <c r="BX8" s="18">
        <v>180</v>
      </c>
      <c r="BY8" s="12" t="s">
        <v>66</v>
      </c>
      <c r="BZ8" s="12" t="s">
        <v>67</v>
      </c>
      <c r="CA8" s="12">
        <v>1</v>
      </c>
      <c r="CB8" s="12" t="s">
        <v>91</v>
      </c>
      <c r="CC8" s="12" t="s">
        <v>82</v>
      </c>
      <c r="CD8" s="12">
        <v>1600</v>
      </c>
      <c r="CE8" s="12" t="s">
        <v>102</v>
      </c>
      <c r="CF8" s="12">
        <v>30</v>
      </c>
      <c r="CG8" s="6" t="s">
        <v>60</v>
      </c>
      <c r="CH8" s="6" t="s">
        <v>61</v>
      </c>
      <c r="CI8" s="6" t="s">
        <v>62</v>
      </c>
      <c r="CJ8" s="6"/>
      <c r="CK8" s="6"/>
      <c r="CL8" s="1"/>
    </row>
    <row r="9" spans="1:90" x14ac:dyDescent="0.25">
      <c r="A9" s="4" t="s">
        <v>110</v>
      </c>
      <c r="B9" s="4"/>
      <c r="C9" s="4">
        <v>312120</v>
      </c>
      <c r="D9" s="4" t="s">
        <v>111</v>
      </c>
      <c r="E9" s="4">
        <v>60</v>
      </c>
      <c r="F9" s="4" t="s">
        <v>48</v>
      </c>
      <c r="G9" s="4" t="s">
        <v>49</v>
      </c>
      <c r="H9" s="4" t="s">
        <v>50</v>
      </c>
      <c r="I9" s="4" t="s">
        <v>51</v>
      </c>
      <c r="J9" s="4" t="s">
        <v>52</v>
      </c>
      <c r="K9" s="4" t="s">
        <v>53</v>
      </c>
      <c r="L9" s="4" t="s">
        <v>54</v>
      </c>
      <c r="M9" s="4" t="s">
        <v>55</v>
      </c>
      <c r="N9" s="4" t="s">
        <v>56</v>
      </c>
      <c r="O9" s="4" t="s">
        <v>57</v>
      </c>
      <c r="P9" s="4" t="s">
        <v>58</v>
      </c>
      <c r="Q9" s="4" t="s">
        <v>59</v>
      </c>
      <c r="R9" s="4" t="s">
        <v>48</v>
      </c>
      <c r="S9" s="4" t="s">
        <v>49</v>
      </c>
      <c r="T9" s="4" t="s">
        <v>50</v>
      </c>
      <c r="U9" s="4" t="s">
        <v>51</v>
      </c>
      <c r="V9" s="4" t="s">
        <v>52</v>
      </c>
      <c r="W9" s="4" t="s">
        <v>53</v>
      </c>
      <c r="X9" s="4" t="s">
        <v>54</v>
      </c>
      <c r="Y9" s="4" t="s">
        <v>55</v>
      </c>
      <c r="Z9" s="4" t="s">
        <v>56</v>
      </c>
      <c r="AA9" s="4" t="s">
        <v>57</v>
      </c>
      <c r="AB9" s="4" t="s">
        <v>58</v>
      </c>
      <c r="AC9" s="4" t="s">
        <v>59</v>
      </c>
      <c r="AD9" s="4">
        <v>24</v>
      </c>
      <c r="AE9" s="4">
        <v>6</v>
      </c>
      <c r="AF9" s="4">
        <v>10</v>
      </c>
      <c r="AG9" s="4" t="s">
        <v>66</v>
      </c>
      <c r="AH9" s="13" t="s">
        <v>66</v>
      </c>
      <c r="AI9" s="13" t="s">
        <v>67</v>
      </c>
      <c r="AJ9" s="13" t="s">
        <v>112</v>
      </c>
      <c r="AK9" s="13" t="s">
        <v>98</v>
      </c>
      <c r="AL9" s="13" t="s">
        <v>70</v>
      </c>
      <c r="AM9" s="13">
        <v>1800</v>
      </c>
      <c r="AN9" s="13">
        <v>1</v>
      </c>
      <c r="AO9" s="9" t="s">
        <v>79</v>
      </c>
      <c r="AP9" s="9"/>
      <c r="AQ9" s="9"/>
      <c r="AR9" s="9"/>
      <c r="AS9" s="9"/>
      <c r="AT9" s="9"/>
      <c r="AU9" s="9"/>
      <c r="AV9" s="9"/>
      <c r="AW9" s="9"/>
      <c r="AX9" s="11" t="s">
        <v>78</v>
      </c>
      <c r="AY9" s="11"/>
      <c r="AZ9" s="11"/>
      <c r="BA9" s="11"/>
      <c r="BB9" s="11"/>
      <c r="BC9" s="11"/>
      <c r="BD9" s="11"/>
      <c r="BE9" s="11"/>
      <c r="BF9" s="11"/>
      <c r="BG9" s="11"/>
      <c r="BH9" s="14" t="s">
        <v>78</v>
      </c>
      <c r="BI9" s="14"/>
      <c r="BJ9" s="14"/>
      <c r="BK9" s="14"/>
      <c r="BL9" s="14"/>
      <c r="BM9" s="14"/>
      <c r="BN9" s="14"/>
      <c r="BO9" s="15" t="s">
        <v>78</v>
      </c>
      <c r="BP9" s="15" t="s">
        <v>87</v>
      </c>
      <c r="BQ9" s="15" t="s">
        <v>113</v>
      </c>
      <c r="BR9" s="15" t="s">
        <v>88</v>
      </c>
      <c r="BS9" s="15" t="s">
        <v>82</v>
      </c>
      <c r="BT9" s="15">
        <v>2000</v>
      </c>
      <c r="BU9" s="15"/>
      <c r="BV9" s="18"/>
      <c r="BW9" s="15"/>
      <c r="BX9" s="15"/>
      <c r="BY9" s="11" t="s">
        <v>66</v>
      </c>
      <c r="BZ9" s="11" t="s">
        <v>87</v>
      </c>
      <c r="CA9" s="11" t="s">
        <v>114</v>
      </c>
      <c r="CB9" s="11" t="s">
        <v>88</v>
      </c>
      <c r="CC9" s="11" t="s">
        <v>93</v>
      </c>
      <c r="CD9" s="11">
        <v>2500</v>
      </c>
      <c r="CE9" s="11" t="s">
        <v>102</v>
      </c>
      <c r="CF9" s="11"/>
      <c r="CG9" s="4" t="s">
        <v>60</v>
      </c>
      <c r="CH9" s="4"/>
      <c r="CI9" s="4" t="s">
        <v>62</v>
      </c>
      <c r="CJ9" s="4"/>
      <c r="CK9" s="4" t="s">
        <v>64</v>
      </c>
      <c r="CL9" s="1"/>
    </row>
    <row r="10" spans="1:90" x14ac:dyDescent="0.25">
      <c r="A10" s="6" t="s">
        <v>116</v>
      </c>
      <c r="B10" s="6"/>
      <c r="C10" s="6"/>
      <c r="D10" s="6" t="s">
        <v>117</v>
      </c>
      <c r="E10" s="6">
        <v>85</v>
      </c>
      <c r="F10" s="6" t="s">
        <v>48</v>
      </c>
      <c r="G10" s="6" t="s">
        <v>49</v>
      </c>
      <c r="H10" s="6" t="s">
        <v>50</v>
      </c>
      <c r="I10" s="6" t="s">
        <v>51</v>
      </c>
      <c r="J10" s="6" t="s">
        <v>52</v>
      </c>
      <c r="K10" s="6" t="s">
        <v>53</v>
      </c>
      <c r="L10" s="6" t="s">
        <v>54</v>
      </c>
      <c r="M10" s="6" t="s">
        <v>55</v>
      </c>
      <c r="N10" s="6" t="s">
        <v>56</v>
      </c>
      <c r="O10" s="6" t="s">
        <v>57</v>
      </c>
      <c r="P10" s="6" t="s">
        <v>58</v>
      </c>
      <c r="Q10" s="6" t="s">
        <v>59</v>
      </c>
      <c r="R10" s="6" t="s">
        <v>48</v>
      </c>
      <c r="S10" s="6" t="s">
        <v>49</v>
      </c>
      <c r="T10" s="6" t="s">
        <v>50</v>
      </c>
      <c r="U10" s="6" t="s">
        <v>51</v>
      </c>
      <c r="V10" s="6" t="s">
        <v>52</v>
      </c>
      <c r="W10" s="6" t="s">
        <v>53</v>
      </c>
      <c r="X10" s="6" t="s">
        <v>54</v>
      </c>
      <c r="Y10" s="6" t="s">
        <v>55</v>
      </c>
      <c r="Z10" s="6" t="s">
        <v>56</v>
      </c>
      <c r="AA10" s="6" t="s">
        <v>57</v>
      </c>
      <c r="AB10" s="6" t="s">
        <v>58</v>
      </c>
      <c r="AC10" s="6" t="s">
        <v>59</v>
      </c>
      <c r="AD10" s="6">
        <v>24</v>
      </c>
      <c r="AE10" s="6" t="s">
        <v>118</v>
      </c>
      <c r="AF10" s="6">
        <v>4</v>
      </c>
      <c r="AG10" s="6" t="s">
        <v>66</v>
      </c>
      <c r="AH10" s="16" t="s">
        <v>78</v>
      </c>
      <c r="AI10" s="16"/>
      <c r="AJ10" s="16"/>
      <c r="AK10" s="16"/>
      <c r="AL10" s="16"/>
      <c r="AM10" s="16">
        <v>0</v>
      </c>
      <c r="AN10" s="16">
        <v>0</v>
      </c>
      <c r="AO10" s="10" t="s">
        <v>79</v>
      </c>
      <c r="AP10" s="10"/>
      <c r="AQ10" s="10">
        <v>0</v>
      </c>
      <c r="AR10" s="10"/>
      <c r="AS10" s="10"/>
      <c r="AT10" s="10">
        <v>0</v>
      </c>
      <c r="AU10" s="10">
        <v>0</v>
      </c>
      <c r="AV10" s="10"/>
      <c r="AW10" s="10" t="s">
        <v>119</v>
      </c>
      <c r="AX10" s="12" t="s">
        <v>78</v>
      </c>
      <c r="AY10" s="12"/>
      <c r="AZ10" s="12" t="s">
        <v>119</v>
      </c>
      <c r="BA10" s="12"/>
      <c r="BB10" s="12"/>
      <c r="BC10" s="12" t="s">
        <v>119</v>
      </c>
      <c r="BD10" s="12" t="s">
        <v>119</v>
      </c>
      <c r="BE10" s="12" t="s">
        <v>120</v>
      </c>
      <c r="BF10" s="12"/>
      <c r="BG10" s="12" t="s">
        <v>120</v>
      </c>
      <c r="BH10" s="17" t="s">
        <v>78</v>
      </c>
      <c r="BI10" s="17"/>
      <c r="BJ10" s="17" t="s">
        <v>119</v>
      </c>
      <c r="BK10" s="17"/>
      <c r="BL10" s="17"/>
      <c r="BM10" s="17" t="s">
        <v>119</v>
      </c>
      <c r="BN10" s="17" t="s">
        <v>120</v>
      </c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2"/>
      <c r="BZ10" s="12"/>
      <c r="CA10" s="12"/>
      <c r="CB10" s="12"/>
      <c r="CC10" s="12"/>
      <c r="CD10" s="12"/>
      <c r="CE10" s="12"/>
      <c r="CF10" s="12"/>
      <c r="CG10" s="6"/>
      <c r="CH10" s="6"/>
      <c r="CI10" s="6"/>
      <c r="CJ10" s="6"/>
      <c r="CK10" s="6"/>
      <c r="CL10" s="1"/>
    </row>
    <row r="11" spans="1:90" x14ac:dyDescent="0.25">
      <c r="A11" s="6" t="s">
        <v>46</v>
      </c>
      <c r="B11" s="6" t="s">
        <v>130</v>
      </c>
      <c r="C11" s="6">
        <v>311513</v>
      </c>
      <c r="D11" s="6" t="s">
        <v>131</v>
      </c>
      <c r="E11" s="6">
        <v>75</v>
      </c>
      <c r="F11" s="6" t="s">
        <v>48</v>
      </c>
      <c r="G11" s="6" t="s">
        <v>49</v>
      </c>
      <c r="H11" s="6" t="s">
        <v>50</v>
      </c>
      <c r="I11" s="6" t="s">
        <v>51</v>
      </c>
      <c r="J11" s="6" t="s">
        <v>52</v>
      </c>
      <c r="K11" s="6" t="s">
        <v>53</v>
      </c>
      <c r="L11" s="6" t="s">
        <v>54</v>
      </c>
      <c r="M11" s="6" t="s">
        <v>55</v>
      </c>
      <c r="N11" s="6" t="s">
        <v>56</v>
      </c>
      <c r="O11" s="6" t="s">
        <v>57</v>
      </c>
      <c r="P11" s="6" t="s">
        <v>58</v>
      </c>
      <c r="Q11" s="6" t="s">
        <v>59</v>
      </c>
      <c r="R11" s="6" t="s">
        <v>48</v>
      </c>
      <c r="S11" s="6" t="s">
        <v>49</v>
      </c>
      <c r="T11" s="6" t="s">
        <v>50</v>
      </c>
      <c r="U11" s="6" t="s">
        <v>51</v>
      </c>
      <c r="V11" s="6" t="s">
        <v>52</v>
      </c>
      <c r="W11" s="6" t="s">
        <v>53</v>
      </c>
      <c r="X11" s="6" t="s">
        <v>54</v>
      </c>
      <c r="Y11" s="6" t="s">
        <v>55</v>
      </c>
      <c r="Z11" s="6" t="s">
        <v>56</v>
      </c>
      <c r="AA11" s="6" t="s">
        <v>57</v>
      </c>
      <c r="AB11" s="6" t="s">
        <v>58</v>
      </c>
      <c r="AC11" s="6" t="s">
        <v>59</v>
      </c>
      <c r="AD11" s="6">
        <v>24</v>
      </c>
      <c r="AE11" s="6">
        <v>104</v>
      </c>
      <c r="AF11" s="6">
        <v>5</v>
      </c>
      <c r="AG11" s="6" t="s">
        <v>66</v>
      </c>
      <c r="AH11" s="16" t="s">
        <v>78</v>
      </c>
      <c r="AI11" s="16"/>
      <c r="AJ11" s="16"/>
      <c r="AK11" s="16" t="s">
        <v>69</v>
      </c>
      <c r="AL11" s="16" t="s">
        <v>82</v>
      </c>
      <c r="AM11" s="16">
        <v>7800</v>
      </c>
      <c r="AN11" s="16">
        <v>0</v>
      </c>
      <c r="AO11" s="10"/>
      <c r="AP11" s="10"/>
      <c r="AQ11" s="10"/>
      <c r="AR11" s="10"/>
      <c r="AS11" s="10"/>
      <c r="AT11" s="10"/>
      <c r="AU11" s="10"/>
      <c r="AV11" s="10"/>
      <c r="AW11" s="10"/>
      <c r="AX11" s="12" t="s">
        <v>66</v>
      </c>
      <c r="AY11" s="12" t="s">
        <v>87</v>
      </c>
      <c r="AZ11" s="12" t="s">
        <v>132</v>
      </c>
      <c r="BA11" s="12" t="s">
        <v>91</v>
      </c>
      <c r="BB11" s="12"/>
      <c r="BC11" s="12">
        <v>8760</v>
      </c>
      <c r="BD11" s="12" t="s">
        <v>133</v>
      </c>
      <c r="BE11" s="12" t="s">
        <v>66</v>
      </c>
      <c r="BF11" s="12" t="s">
        <v>92</v>
      </c>
      <c r="BG11" s="12" t="s">
        <v>78</v>
      </c>
      <c r="BH11" s="17"/>
      <c r="BI11" s="17"/>
      <c r="BJ11" s="17"/>
      <c r="BK11" s="17"/>
      <c r="BL11" s="17"/>
      <c r="BM11" s="17"/>
      <c r="BN11" s="17"/>
      <c r="BO11" s="18" t="s">
        <v>66</v>
      </c>
      <c r="BP11" s="18" t="s">
        <v>87</v>
      </c>
      <c r="BQ11" s="18" t="s">
        <v>132</v>
      </c>
      <c r="BR11" s="18" t="s">
        <v>91</v>
      </c>
      <c r="BS11" s="18" t="s">
        <v>82</v>
      </c>
      <c r="BT11" s="18">
        <v>8760</v>
      </c>
      <c r="BU11" s="18"/>
      <c r="BV11" s="18"/>
      <c r="BW11" s="18"/>
      <c r="BX11" s="18"/>
      <c r="BY11" s="12" t="s">
        <v>66</v>
      </c>
      <c r="BZ11" s="12" t="s">
        <v>87</v>
      </c>
      <c r="CA11" s="12" t="s">
        <v>134</v>
      </c>
      <c r="CB11" s="12" t="s">
        <v>69</v>
      </c>
      <c r="CC11" s="12" t="s">
        <v>82</v>
      </c>
      <c r="CD11" s="12">
        <v>8760</v>
      </c>
      <c r="CE11" s="12" t="s">
        <v>135</v>
      </c>
      <c r="CF11" s="12">
        <v>90</v>
      </c>
      <c r="CG11" s="6" t="s">
        <v>60</v>
      </c>
      <c r="CH11" s="6" t="s">
        <v>61</v>
      </c>
      <c r="CI11" s="6" t="s">
        <v>62</v>
      </c>
      <c r="CJ11" s="6" t="s">
        <v>63</v>
      </c>
      <c r="CK11" s="6"/>
      <c r="CL11" s="1"/>
    </row>
    <row r="12" spans="1:90" x14ac:dyDescent="0.25">
      <c r="A12" s="4" t="s">
        <v>46</v>
      </c>
      <c r="B12" s="4" t="s">
        <v>137</v>
      </c>
      <c r="C12" s="4"/>
      <c r="D12" s="4" t="s">
        <v>138</v>
      </c>
      <c r="E12" s="4">
        <v>76</v>
      </c>
      <c r="F12" s="4" t="s">
        <v>48</v>
      </c>
      <c r="G12" s="4" t="s">
        <v>49</v>
      </c>
      <c r="H12" s="4" t="s">
        <v>50</v>
      </c>
      <c r="I12" s="4" t="s">
        <v>51</v>
      </c>
      <c r="J12" s="4" t="s">
        <v>52</v>
      </c>
      <c r="K12" s="4" t="s">
        <v>53</v>
      </c>
      <c r="L12" s="4"/>
      <c r="M12" s="4" t="s">
        <v>55</v>
      </c>
      <c r="N12" s="4" t="s">
        <v>56</v>
      </c>
      <c r="O12" s="4" t="s">
        <v>57</v>
      </c>
      <c r="P12" s="4" t="s">
        <v>58</v>
      </c>
      <c r="Q12" s="4" t="s">
        <v>59</v>
      </c>
      <c r="R12" s="4"/>
      <c r="S12" s="4" t="s">
        <v>49</v>
      </c>
      <c r="T12" s="4" t="s">
        <v>50</v>
      </c>
      <c r="U12" s="4" t="s">
        <v>51</v>
      </c>
      <c r="V12" s="4"/>
      <c r="W12" s="4"/>
      <c r="X12" s="4"/>
      <c r="Y12" s="4" t="s">
        <v>55</v>
      </c>
      <c r="Z12" s="4" t="s">
        <v>56</v>
      </c>
      <c r="AA12" s="4" t="s">
        <v>57</v>
      </c>
      <c r="AB12" s="4"/>
      <c r="AC12" s="4"/>
      <c r="AD12" s="4">
        <v>22</v>
      </c>
      <c r="AE12" s="4">
        <v>40</v>
      </c>
      <c r="AF12" s="4">
        <v>4</v>
      </c>
      <c r="AG12" s="4" t="s">
        <v>66</v>
      </c>
      <c r="AH12" s="13" t="s">
        <v>78</v>
      </c>
      <c r="AI12" s="13" t="s">
        <v>67</v>
      </c>
      <c r="AJ12" s="13" t="s">
        <v>68</v>
      </c>
      <c r="AK12" s="13" t="s">
        <v>91</v>
      </c>
      <c r="AL12" s="13" t="s">
        <v>82</v>
      </c>
      <c r="AM12" s="13">
        <v>22</v>
      </c>
      <c r="AN12" s="13">
        <v>2</v>
      </c>
      <c r="AO12" s="9" t="s">
        <v>71</v>
      </c>
      <c r="AP12" s="9" t="s">
        <v>67</v>
      </c>
      <c r="AQ12" s="9">
        <v>10</v>
      </c>
      <c r="AR12" s="9" t="s">
        <v>69</v>
      </c>
      <c r="AS12" s="9" t="s">
        <v>82</v>
      </c>
      <c r="AT12" s="9">
        <v>16</v>
      </c>
      <c r="AU12" s="9">
        <v>2</v>
      </c>
      <c r="AV12" s="9" t="s">
        <v>78</v>
      </c>
      <c r="AW12" s="9">
        <v>4</v>
      </c>
      <c r="AX12" s="11" t="s">
        <v>78</v>
      </c>
      <c r="AY12" s="11"/>
      <c r="AZ12" s="11"/>
      <c r="BA12" s="11"/>
      <c r="BB12" s="11"/>
      <c r="BC12" s="11"/>
      <c r="BD12" s="11"/>
      <c r="BE12" s="11"/>
      <c r="BF12" s="11"/>
      <c r="BG12" s="11"/>
      <c r="BH12" s="14" t="s">
        <v>78</v>
      </c>
      <c r="BI12" s="14"/>
      <c r="BJ12" s="14"/>
      <c r="BK12" s="14"/>
      <c r="BL12" s="14"/>
      <c r="BM12" s="14"/>
      <c r="BN12" s="14"/>
      <c r="BO12" s="15" t="s">
        <v>66</v>
      </c>
      <c r="BP12" s="15" t="s">
        <v>80</v>
      </c>
      <c r="BQ12" s="15" t="s">
        <v>139</v>
      </c>
      <c r="BR12" s="15" t="s">
        <v>88</v>
      </c>
      <c r="BS12" s="15" t="s">
        <v>82</v>
      </c>
      <c r="BT12" s="15">
        <v>12</v>
      </c>
      <c r="BU12" s="15" t="s">
        <v>108</v>
      </c>
      <c r="BV12" s="18"/>
      <c r="BW12" s="15"/>
      <c r="BX12" s="15"/>
      <c r="BY12" s="11" t="s">
        <v>66</v>
      </c>
      <c r="BZ12" s="11" t="s">
        <v>106</v>
      </c>
      <c r="CA12" s="11">
        <v>1</v>
      </c>
      <c r="CB12" s="11" t="s">
        <v>69</v>
      </c>
      <c r="CC12" s="11" t="s">
        <v>82</v>
      </c>
      <c r="CD12" s="11"/>
      <c r="CE12" s="11"/>
      <c r="CF12" s="11"/>
      <c r="CG12" s="4" t="s">
        <v>60</v>
      </c>
      <c r="CH12" s="4"/>
      <c r="CI12" s="4"/>
      <c r="CJ12" s="4" t="s">
        <v>63</v>
      </c>
      <c r="CK12" s="4" t="s">
        <v>64</v>
      </c>
      <c r="CL12" s="1"/>
    </row>
    <row r="13" spans="1:90" x14ac:dyDescent="0.25">
      <c r="A13" s="6" t="s">
        <v>46</v>
      </c>
      <c r="B13" s="6" t="s">
        <v>141</v>
      </c>
      <c r="C13" s="6"/>
      <c r="D13" s="6" t="s">
        <v>142</v>
      </c>
      <c r="E13" s="6">
        <v>70</v>
      </c>
      <c r="F13" s="6" t="s">
        <v>48</v>
      </c>
      <c r="G13" s="6" t="s">
        <v>49</v>
      </c>
      <c r="H13" s="6" t="s">
        <v>50</v>
      </c>
      <c r="I13" s="6" t="s">
        <v>51</v>
      </c>
      <c r="J13" s="6" t="s">
        <v>52</v>
      </c>
      <c r="K13" s="6" t="s">
        <v>53</v>
      </c>
      <c r="L13" s="6" t="s">
        <v>54</v>
      </c>
      <c r="M13" s="6" t="s">
        <v>55</v>
      </c>
      <c r="N13" s="6" t="s">
        <v>56</v>
      </c>
      <c r="O13" s="6" t="s">
        <v>57</v>
      </c>
      <c r="P13" s="6" t="s">
        <v>58</v>
      </c>
      <c r="Q13" s="6" t="s">
        <v>59</v>
      </c>
      <c r="R13" s="6" t="s">
        <v>48</v>
      </c>
      <c r="S13" s="6"/>
      <c r="T13" s="6"/>
      <c r="U13" s="6" t="s">
        <v>51</v>
      </c>
      <c r="V13" s="6" t="s">
        <v>52</v>
      </c>
      <c r="W13" s="6" t="s">
        <v>53</v>
      </c>
      <c r="X13" s="6" t="s">
        <v>54</v>
      </c>
      <c r="Y13" s="6" t="s">
        <v>55</v>
      </c>
      <c r="Z13" s="6" t="s">
        <v>56</v>
      </c>
      <c r="AA13" s="6"/>
      <c r="AB13" s="6"/>
      <c r="AC13" s="6" t="s">
        <v>59</v>
      </c>
      <c r="AD13" s="6">
        <v>12</v>
      </c>
      <c r="AE13" s="6">
        <v>0</v>
      </c>
      <c r="AF13" s="6">
        <v>2</v>
      </c>
      <c r="AG13" s="6" t="s">
        <v>78</v>
      </c>
      <c r="AH13" s="16"/>
      <c r="AI13" s="16"/>
      <c r="AJ13" s="16"/>
      <c r="AK13" s="16"/>
      <c r="AL13" s="16"/>
      <c r="AM13" s="16"/>
      <c r="AN13" s="16"/>
      <c r="AO13" s="10"/>
      <c r="AP13" s="10"/>
      <c r="AQ13" s="10"/>
      <c r="AR13" s="10"/>
      <c r="AS13" s="10"/>
      <c r="AT13" s="10"/>
      <c r="AU13" s="10"/>
      <c r="AV13" s="10"/>
      <c r="AW13" s="10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7"/>
      <c r="BI13" s="17"/>
      <c r="BJ13" s="17"/>
      <c r="BK13" s="17"/>
      <c r="BL13" s="17"/>
      <c r="BM13" s="17"/>
      <c r="BN13" s="17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2"/>
      <c r="BZ13" s="12"/>
      <c r="CA13" s="12"/>
      <c r="CB13" s="12"/>
      <c r="CC13" s="12"/>
      <c r="CD13" s="12"/>
      <c r="CE13" s="12"/>
      <c r="CF13" s="12"/>
      <c r="CG13" s="6"/>
      <c r="CH13" s="6"/>
      <c r="CI13" s="6"/>
      <c r="CJ13" s="6"/>
      <c r="CK13" s="6"/>
      <c r="CL13" s="1"/>
    </row>
    <row r="14" spans="1:90" x14ac:dyDescent="0.25">
      <c r="A14" s="6" t="s">
        <v>147</v>
      </c>
      <c r="B14" s="6"/>
      <c r="C14" s="6"/>
      <c r="D14" s="6" t="s">
        <v>148</v>
      </c>
      <c r="E14" s="6">
        <v>100</v>
      </c>
      <c r="F14" s="6" t="s">
        <v>48</v>
      </c>
      <c r="G14" s="6" t="s">
        <v>49</v>
      </c>
      <c r="H14" s="6" t="s">
        <v>50</v>
      </c>
      <c r="I14" s="6" t="s">
        <v>51</v>
      </c>
      <c r="J14" s="6" t="s">
        <v>52</v>
      </c>
      <c r="K14" s="6" t="s">
        <v>53</v>
      </c>
      <c r="L14" s="6" t="s">
        <v>54</v>
      </c>
      <c r="M14" s="6" t="s">
        <v>55</v>
      </c>
      <c r="N14" s="6" t="s">
        <v>56</v>
      </c>
      <c r="O14" s="6" t="s">
        <v>57</v>
      </c>
      <c r="P14" s="6" t="s">
        <v>58</v>
      </c>
      <c r="Q14" s="6" t="s">
        <v>59</v>
      </c>
      <c r="R14" s="6" t="s">
        <v>48</v>
      </c>
      <c r="S14" s="6" t="s">
        <v>49</v>
      </c>
      <c r="T14" s="6"/>
      <c r="U14" s="6"/>
      <c r="V14" s="6"/>
      <c r="W14" s="6"/>
      <c r="X14" s="6"/>
      <c r="Y14" s="6" t="s">
        <v>55</v>
      </c>
      <c r="Z14" s="6" t="s">
        <v>56</v>
      </c>
      <c r="AA14" s="6" t="s">
        <v>57</v>
      </c>
      <c r="AB14" s="6" t="s">
        <v>58</v>
      </c>
      <c r="AC14" s="6" t="s">
        <v>59</v>
      </c>
      <c r="AD14" s="6">
        <v>18</v>
      </c>
      <c r="AE14" s="6" t="s">
        <v>149</v>
      </c>
      <c r="AF14" s="6">
        <v>0</v>
      </c>
      <c r="AG14" s="6" t="s">
        <v>78</v>
      </c>
      <c r="AH14" s="16" t="s">
        <v>66</v>
      </c>
      <c r="AI14" s="16" t="s">
        <v>87</v>
      </c>
      <c r="AJ14" s="16" t="s">
        <v>68</v>
      </c>
      <c r="AK14" s="16" t="s">
        <v>69</v>
      </c>
      <c r="AL14" s="16" t="s">
        <v>70</v>
      </c>
      <c r="AM14" s="16" t="s">
        <v>150</v>
      </c>
      <c r="AN14" s="16">
        <v>1</v>
      </c>
      <c r="AO14" s="10" t="s">
        <v>71</v>
      </c>
      <c r="AP14" s="10" t="s">
        <v>67</v>
      </c>
      <c r="AQ14" s="10" t="s">
        <v>151</v>
      </c>
      <c r="AR14" s="10" t="s">
        <v>98</v>
      </c>
      <c r="AS14" s="10" t="s">
        <v>93</v>
      </c>
      <c r="AT14" s="10" t="s">
        <v>152</v>
      </c>
      <c r="AU14" s="10">
        <v>1</v>
      </c>
      <c r="AV14" s="10" t="s">
        <v>78</v>
      </c>
      <c r="AW14" s="10" t="s">
        <v>153</v>
      </c>
      <c r="AX14" s="12" t="s">
        <v>66</v>
      </c>
      <c r="AY14" s="12" t="s">
        <v>87</v>
      </c>
      <c r="AZ14" s="12" t="s">
        <v>154</v>
      </c>
      <c r="BA14" s="12" t="s">
        <v>91</v>
      </c>
      <c r="BB14" s="12" t="s">
        <v>93</v>
      </c>
      <c r="BC14" s="12" t="s">
        <v>155</v>
      </c>
      <c r="BD14" s="12" t="s">
        <v>156</v>
      </c>
      <c r="BE14" s="12" t="s">
        <v>66</v>
      </c>
      <c r="BF14" s="12" t="s">
        <v>92</v>
      </c>
      <c r="BG14" s="12" t="s">
        <v>66</v>
      </c>
      <c r="BH14" s="17" t="s">
        <v>78</v>
      </c>
      <c r="BI14" s="17"/>
      <c r="BJ14" s="17"/>
      <c r="BK14" s="17"/>
      <c r="BL14" s="17"/>
      <c r="BM14" s="17"/>
      <c r="BN14" s="17"/>
      <c r="BO14" s="18" t="s">
        <v>66</v>
      </c>
      <c r="BP14" s="18" t="s">
        <v>80</v>
      </c>
      <c r="BQ14" s="18" t="s">
        <v>157</v>
      </c>
      <c r="BR14" s="18" t="s">
        <v>88</v>
      </c>
      <c r="BS14" s="18" t="s">
        <v>93</v>
      </c>
      <c r="BT14" s="18">
        <v>3600</v>
      </c>
      <c r="BU14" s="18" t="s">
        <v>101</v>
      </c>
      <c r="BV14" s="18"/>
      <c r="BW14" s="18" t="s">
        <v>158</v>
      </c>
      <c r="BX14" s="18" t="s">
        <v>159</v>
      </c>
      <c r="BY14" s="12" t="s">
        <v>66</v>
      </c>
      <c r="BZ14" s="12" t="s">
        <v>80</v>
      </c>
      <c r="CA14" s="12" t="s">
        <v>160</v>
      </c>
      <c r="CB14" s="12" t="s">
        <v>91</v>
      </c>
      <c r="CC14" s="12" t="s">
        <v>93</v>
      </c>
      <c r="CD14" s="12">
        <v>3600</v>
      </c>
      <c r="CE14" s="12" t="s">
        <v>161</v>
      </c>
      <c r="CF14" s="12">
        <v>65</v>
      </c>
      <c r="CG14" s="6" t="s">
        <v>60</v>
      </c>
      <c r="CH14" s="6" t="s">
        <v>61</v>
      </c>
      <c r="CI14" s="6" t="s">
        <v>62</v>
      </c>
      <c r="CJ14" s="6"/>
      <c r="CK14" s="6" t="s">
        <v>64</v>
      </c>
      <c r="CL14" s="1"/>
    </row>
    <row r="15" spans="1:90" x14ac:dyDescent="0.25">
      <c r="A15" s="4" t="s">
        <v>84</v>
      </c>
      <c r="B15" s="4"/>
      <c r="C15" s="4"/>
      <c r="D15" s="4" t="s">
        <v>163</v>
      </c>
      <c r="E15" s="4">
        <v>40</v>
      </c>
      <c r="F15" s="4" t="s">
        <v>48</v>
      </c>
      <c r="G15" s="4" t="s">
        <v>49</v>
      </c>
      <c r="H15" s="4" t="s">
        <v>50</v>
      </c>
      <c r="I15" s="4" t="s">
        <v>51</v>
      </c>
      <c r="J15" s="4" t="s">
        <v>52</v>
      </c>
      <c r="K15" s="4" t="s">
        <v>53</v>
      </c>
      <c r="L15" s="4" t="s">
        <v>54</v>
      </c>
      <c r="M15" s="4" t="s">
        <v>55</v>
      </c>
      <c r="N15" s="4" t="s">
        <v>56</v>
      </c>
      <c r="O15" s="4" t="s">
        <v>57</v>
      </c>
      <c r="P15" s="4" t="s">
        <v>58</v>
      </c>
      <c r="Q15" s="4" t="s">
        <v>59</v>
      </c>
      <c r="R15" s="4" t="s">
        <v>48</v>
      </c>
      <c r="S15" s="4" t="s">
        <v>49</v>
      </c>
      <c r="T15" s="4" t="s">
        <v>50</v>
      </c>
      <c r="U15" s="4" t="s">
        <v>51</v>
      </c>
      <c r="V15" s="4" t="s">
        <v>52</v>
      </c>
      <c r="W15" s="4"/>
      <c r="X15" s="4"/>
      <c r="Y15" s="4"/>
      <c r="Z15" s="4"/>
      <c r="AA15" s="4"/>
      <c r="AB15" s="4" t="s">
        <v>58</v>
      </c>
      <c r="AC15" s="4" t="s">
        <v>59</v>
      </c>
      <c r="AD15" s="4">
        <v>24</v>
      </c>
      <c r="AE15" s="4">
        <v>70</v>
      </c>
      <c r="AF15" s="4">
        <v>5</v>
      </c>
      <c r="AG15" s="4" t="s">
        <v>66</v>
      </c>
      <c r="AH15" s="13" t="s">
        <v>66</v>
      </c>
      <c r="AI15" s="13" t="s">
        <v>87</v>
      </c>
      <c r="AJ15" s="13" t="s">
        <v>164</v>
      </c>
      <c r="AK15" s="13" t="s">
        <v>98</v>
      </c>
      <c r="AL15" s="13" t="s">
        <v>127</v>
      </c>
      <c r="AM15" s="13">
        <v>6758</v>
      </c>
      <c r="AN15" s="13" t="s">
        <v>165</v>
      </c>
      <c r="AO15" s="9" t="s">
        <v>71</v>
      </c>
      <c r="AP15" s="9" t="s">
        <v>87</v>
      </c>
      <c r="AQ15" s="9" t="s">
        <v>166</v>
      </c>
      <c r="AR15" s="9" t="s">
        <v>98</v>
      </c>
      <c r="AS15" s="9" t="s">
        <v>127</v>
      </c>
      <c r="AT15" s="9">
        <v>6758</v>
      </c>
      <c r="AU15" s="9" t="s">
        <v>165</v>
      </c>
      <c r="AV15" s="9" t="s">
        <v>78</v>
      </c>
      <c r="AW15" s="9">
        <v>3</v>
      </c>
      <c r="AX15" s="11" t="s">
        <v>66</v>
      </c>
      <c r="AY15" s="11" t="s">
        <v>106</v>
      </c>
      <c r="AZ15" s="11" t="s">
        <v>167</v>
      </c>
      <c r="BA15" s="11" t="s">
        <v>98</v>
      </c>
      <c r="BB15" s="11" t="s">
        <v>82</v>
      </c>
      <c r="BC15" s="11" t="s">
        <v>165</v>
      </c>
      <c r="BD15" s="11">
        <v>95</v>
      </c>
      <c r="BE15" s="11" t="s">
        <v>78</v>
      </c>
      <c r="BF15" s="11" t="s">
        <v>107</v>
      </c>
      <c r="BG15" s="11" t="s">
        <v>78</v>
      </c>
      <c r="BH15" s="14" t="s">
        <v>78</v>
      </c>
      <c r="BI15" s="14"/>
      <c r="BJ15" s="14"/>
      <c r="BK15" s="14"/>
      <c r="BL15" s="14"/>
      <c r="BM15" s="14"/>
      <c r="BN15" s="14" t="s">
        <v>120</v>
      </c>
      <c r="BO15" s="15" t="s">
        <v>78</v>
      </c>
      <c r="BP15" s="15"/>
      <c r="BQ15" s="15">
        <v>50</v>
      </c>
      <c r="BR15" s="15"/>
      <c r="BS15" s="15"/>
      <c r="BT15" s="15"/>
      <c r="BU15" s="15"/>
      <c r="BV15" s="18"/>
      <c r="BW15" s="15"/>
      <c r="BX15" s="15"/>
      <c r="BY15" s="11" t="s">
        <v>66</v>
      </c>
      <c r="BZ15" s="11" t="s">
        <v>87</v>
      </c>
      <c r="CA15" s="11">
        <v>10</v>
      </c>
      <c r="CB15" s="11" t="s">
        <v>69</v>
      </c>
      <c r="CC15" s="11" t="s">
        <v>82</v>
      </c>
      <c r="CD15" s="11">
        <v>6000</v>
      </c>
      <c r="CE15" s="11" t="s">
        <v>168</v>
      </c>
      <c r="CF15" s="11">
        <v>41</v>
      </c>
      <c r="CG15" s="4" t="s">
        <v>60</v>
      </c>
      <c r="CH15" s="4"/>
      <c r="CI15" s="4" t="s">
        <v>62</v>
      </c>
      <c r="CJ15" s="4" t="s">
        <v>63</v>
      </c>
      <c r="CK15" s="4"/>
      <c r="CL1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83505-3795-4FA7-9107-88291B425719}">
  <dimension ref="A1:CT21"/>
  <sheetViews>
    <sheetView workbookViewId="0">
      <selection sqref="A1:XFD1048576"/>
    </sheetView>
  </sheetViews>
  <sheetFormatPr defaultRowHeight="15" x14ac:dyDescent="0.25"/>
  <sheetData>
    <row r="1" spans="1:98" x14ac:dyDescent="0.2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23"/>
      <c r="L1" s="23" t="s">
        <v>10</v>
      </c>
      <c r="M1" s="23" t="s">
        <v>11</v>
      </c>
      <c r="N1" s="23" t="s">
        <v>12</v>
      </c>
      <c r="O1" s="23" t="s">
        <v>13</v>
      </c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 t="s">
        <v>14</v>
      </c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 t="s">
        <v>15</v>
      </c>
      <c r="AN1" s="23" t="s">
        <v>16</v>
      </c>
      <c r="AO1" s="23" t="s">
        <v>17</v>
      </c>
      <c r="AP1" s="23" t="s">
        <v>18</v>
      </c>
      <c r="AQ1" s="23" t="s">
        <v>19</v>
      </c>
      <c r="AR1" s="23" t="s">
        <v>20</v>
      </c>
      <c r="AS1" s="23" t="s">
        <v>21</v>
      </c>
      <c r="AT1" s="23" t="s">
        <v>22</v>
      </c>
      <c r="AU1" s="23" t="s">
        <v>23</v>
      </c>
      <c r="AV1" s="23" t="s">
        <v>24</v>
      </c>
      <c r="AW1" s="23" t="s">
        <v>25</v>
      </c>
      <c r="AX1" s="23" t="s">
        <v>26</v>
      </c>
      <c r="AY1" s="23" t="s">
        <v>20</v>
      </c>
      <c r="AZ1" s="23" t="s">
        <v>21</v>
      </c>
      <c r="BA1" s="23" t="s">
        <v>22</v>
      </c>
      <c r="BB1" s="23" t="s">
        <v>23</v>
      </c>
      <c r="BC1" s="23" t="s">
        <v>24</v>
      </c>
      <c r="BD1" s="23" t="s">
        <v>27</v>
      </c>
      <c r="BE1" s="23" t="s">
        <v>28</v>
      </c>
      <c r="BF1" s="23" t="s">
        <v>29</v>
      </c>
      <c r="BG1" s="23" t="s">
        <v>30</v>
      </c>
      <c r="BH1" s="23" t="s">
        <v>20</v>
      </c>
      <c r="BI1" s="23" t="s">
        <v>21</v>
      </c>
      <c r="BJ1" s="23" t="s">
        <v>22</v>
      </c>
      <c r="BK1" s="23" t="s">
        <v>23</v>
      </c>
      <c r="BL1" s="23" t="s">
        <v>24</v>
      </c>
      <c r="BM1" s="23" t="s">
        <v>31</v>
      </c>
      <c r="BN1" s="23" t="s">
        <v>32</v>
      </c>
      <c r="BO1" s="23" t="s">
        <v>33</v>
      </c>
      <c r="BP1" s="23" t="s">
        <v>34</v>
      </c>
      <c r="BQ1" s="23" t="s">
        <v>35</v>
      </c>
      <c r="BR1" s="23" t="s">
        <v>20</v>
      </c>
      <c r="BS1" s="23" t="s">
        <v>21</v>
      </c>
      <c r="BT1" s="23" t="s">
        <v>22</v>
      </c>
      <c r="BU1" s="23" t="s">
        <v>23</v>
      </c>
      <c r="BV1" s="23" t="s">
        <v>24</v>
      </c>
      <c r="BW1" s="23" t="s">
        <v>36</v>
      </c>
      <c r="BX1" s="23" t="s">
        <v>37</v>
      </c>
      <c r="BY1" s="23" t="s">
        <v>20</v>
      </c>
      <c r="BZ1" s="23" t="s">
        <v>21</v>
      </c>
      <c r="CA1" s="23" t="s">
        <v>22</v>
      </c>
      <c r="CB1" s="23" t="s">
        <v>23</v>
      </c>
      <c r="CC1" s="23" t="s">
        <v>24</v>
      </c>
      <c r="CD1" s="23" t="s">
        <v>38</v>
      </c>
      <c r="CE1" s="23"/>
      <c r="CF1" s="23" t="s">
        <v>39</v>
      </c>
      <c r="CG1" s="23" t="s">
        <v>40</v>
      </c>
      <c r="CH1" s="23" t="s">
        <v>41</v>
      </c>
      <c r="CI1" s="23" t="s">
        <v>20</v>
      </c>
      <c r="CJ1" s="23" t="s">
        <v>21</v>
      </c>
      <c r="CK1" s="23" t="s">
        <v>22</v>
      </c>
      <c r="CL1" s="23" t="s">
        <v>23</v>
      </c>
      <c r="CM1" s="23" t="s">
        <v>24</v>
      </c>
      <c r="CN1" s="23" t="s">
        <v>42</v>
      </c>
      <c r="CO1" s="23" t="s">
        <v>43</v>
      </c>
      <c r="CP1" s="23" t="s">
        <v>44</v>
      </c>
      <c r="CQ1" s="23"/>
      <c r="CR1" s="23"/>
      <c r="CS1" s="23"/>
      <c r="CT1" s="23"/>
    </row>
    <row r="2" spans="1:98" x14ac:dyDescent="0.25">
      <c r="A2" s="23"/>
      <c r="B2" s="23"/>
      <c r="C2" s="23"/>
      <c r="D2" s="23"/>
      <c r="E2" s="23"/>
      <c r="F2" s="23"/>
      <c r="G2" s="23"/>
      <c r="H2" s="23"/>
      <c r="I2" s="23"/>
      <c r="J2" s="23" t="s">
        <v>45</v>
      </c>
      <c r="K2" s="23" t="s">
        <v>46</v>
      </c>
      <c r="L2" s="23" t="s">
        <v>47</v>
      </c>
      <c r="M2" s="23" t="s">
        <v>47</v>
      </c>
      <c r="N2" s="23" t="s">
        <v>47</v>
      </c>
      <c r="O2" s="23" t="s">
        <v>48</v>
      </c>
      <c r="P2" s="23" t="s">
        <v>49</v>
      </c>
      <c r="Q2" s="23" t="s">
        <v>50</v>
      </c>
      <c r="R2" s="23" t="s">
        <v>51</v>
      </c>
      <c r="S2" s="23" t="s">
        <v>52</v>
      </c>
      <c r="T2" s="23" t="s">
        <v>53</v>
      </c>
      <c r="U2" s="23" t="s">
        <v>54</v>
      </c>
      <c r="V2" s="23" t="s">
        <v>55</v>
      </c>
      <c r="W2" s="23" t="s">
        <v>56</v>
      </c>
      <c r="X2" s="23" t="s">
        <v>57</v>
      </c>
      <c r="Y2" s="23" t="s">
        <v>58</v>
      </c>
      <c r="Z2" s="23" t="s">
        <v>59</v>
      </c>
      <c r="AA2" s="23" t="s">
        <v>48</v>
      </c>
      <c r="AB2" s="23" t="s">
        <v>49</v>
      </c>
      <c r="AC2" s="23" t="s">
        <v>50</v>
      </c>
      <c r="AD2" s="23" t="s">
        <v>51</v>
      </c>
      <c r="AE2" s="23" t="s">
        <v>52</v>
      </c>
      <c r="AF2" s="23" t="s">
        <v>53</v>
      </c>
      <c r="AG2" s="23" t="s">
        <v>54</v>
      </c>
      <c r="AH2" s="23" t="s">
        <v>55</v>
      </c>
      <c r="AI2" s="23" t="s">
        <v>56</v>
      </c>
      <c r="AJ2" s="23" t="s">
        <v>57</v>
      </c>
      <c r="AK2" s="23" t="s">
        <v>58</v>
      </c>
      <c r="AL2" s="23" t="s">
        <v>59</v>
      </c>
      <c r="AM2" s="23" t="s">
        <v>47</v>
      </c>
      <c r="AN2" s="23" t="s">
        <v>47</v>
      </c>
      <c r="AO2" s="23" t="s">
        <v>47</v>
      </c>
      <c r="AP2" s="23" t="s">
        <v>45</v>
      </c>
      <c r="AQ2" s="23" t="s">
        <v>45</v>
      </c>
      <c r="AR2" s="23" t="s">
        <v>45</v>
      </c>
      <c r="AS2" s="23" t="s">
        <v>45</v>
      </c>
      <c r="AT2" s="23" t="s">
        <v>45</v>
      </c>
      <c r="AU2" s="23" t="s">
        <v>45</v>
      </c>
      <c r="AV2" s="23" t="s">
        <v>47</v>
      </c>
      <c r="AW2" s="23" t="s">
        <v>47</v>
      </c>
      <c r="AX2" s="23" t="s">
        <v>45</v>
      </c>
      <c r="AY2" s="23" t="s">
        <v>45</v>
      </c>
      <c r="AZ2" s="23" t="s">
        <v>47</v>
      </c>
      <c r="BA2" s="23" t="s">
        <v>45</v>
      </c>
      <c r="BB2" s="23" t="s">
        <v>45</v>
      </c>
      <c r="BC2" s="23" t="s">
        <v>47</v>
      </c>
      <c r="BD2" s="23" t="s">
        <v>47</v>
      </c>
      <c r="BE2" s="23" t="s">
        <v>45</v>
      </c>
      <c r="BF2" s="23" t="s">
        <v>47</v>
      </c>
      <c r="BG2" s="23" t="s">
        <v>45</v>
      </c>
      <c r="BH2" s="23" t="s">
        <v>45</v>
      </c>
      <c r="BI2" s="23" t="s">
        <v>47</v>
      </c>
      <c r="BJ2" s="23" t="s">
        <v>45</v>
      </c>
      <c r="BK2" s="23" t="s">
        <v>45</v>
      </c>
      <c r="BL2" s="23" t="s">
        <v>47</v>
      </c>
      <c r="BM2" s="23" t="s">
        <v>47</v>
      </c>
      <c r="BN2" s="23" t="s">
        <v>45</v>
      </c>
      <c r="BO2" s="23" t="s">
        <v>45</v>
      </c>
      <c r="BP2" s="23" t="s">
        <v>45</v>
      </c>
      <c r="BQ2" s="23" t="s">
        <v>45</v>
      </c>
      <c r="BR2" s="23" t="s">
        <v>45</v>
      </c>
      <c r="BS2" s="23" t="s">
        <v>47</v>
      </c>
      <c r="BT2" s="23" t="s">
        <v>45</v>
      </c>
      <c r="BU2" s="23" t="s">
        <v>45</v>
      </c>
      <c r="BV2" s="23" t="s">
        <v>47</v>
      </c>
      <c r="BW2" s="23" t="s">
        <v>45</v>
      </c>
      <c r="BX2" s="23" t="s">
        <v>45</v>
      </c>
      <c r="BY2" s="23" t="s">
        <v>45</v>
      </c>
      <c r="BZ2" s="23" t="s">
        <v>47</v>
      </c>
      <c r="CA2" s="23" t="s">
        <v>45</v>
      </c>
      <c r="CB2" s="23" t="s">
        <v>45</v>
      </c>
      <c r="CC2" s="23" t="s">
        <v>47</v>
      </c>
      <c r="CD2" s="23" t="s">
        <v>45</v>
      </c>
      <c r="CE2" s="23" t="s">
        <v>46</v>
      </c>
      <c r="CF2" s="23" t="s">
        <v>47</v>
      </c>
      <c r="CG2" s="23" t="s">
        <v>47</v>
      </c>
      <c r="CH2" s="23" t="s">
        <v>45</v>
      </c>
      <c r="CI2" s="23" t="s">
        <v>45</v>
      </c>
      <c r="CJ2" s="23" t="s">
        <v>47</v>
      </c>
      <c r="CK2" s="23" t="s">
        <v>45</v>
      </c>
      <c r="CL2" s="23" t="s">
        <v>45</v>
      </c>
      <c r="CM2" s="23" t="s">
        <v>47</v>
      </c>
      <c r="CN2" s="23" t="s">
        <v>47</v>
      </c>
      <c r="CO2" s="23" t="s">
        <v>47</v>
      </c>
      <c r="CP2" s="23" t="s">
        <v>60</v>
      </c>
      <c r="CQ2" s="23" t="s">
        <v>61</v>
      </c>
      <c r="CR2" s="23" t="s">
        <v>62</v>
      </c>
      <c r="CS2" s="23" t="s">
        <v>63</v>
      </c>
      <c r="CT2" s="23" t="s">
        <v>64</v>
      </c>
    </row>
    <row r="3" spans="1:98" x14ac:dyDescent="0.25">
      <c r="A3">
        <v>10591026389</v>
      </c>
      <c r="B3">
        <v>224804819</v>
      </c>
      <c r="C3" s="24">
        <v>43537.541932870372</v>
      </c>
      <c r="D3" s="24">
        <v>43537.630648148152</v>
      </c>
      <c r="E3" t="s">
        <v>169</v>
      </c>
      <c r="J3" t="s">
        <v>170</v>
      </c>
      <c r="L3">
        <v>311212</v>
      </c>
      <c r="M3" t="s">
        <v>171</v>
      </c>
      <c r="N3">
        <v>8</v>
      </c>
      <c r="O3" t="s">
        <v>48</v>
      </c>
      <c r="P3" t="s">
        <v>49</v>
      </c>
      <c r="Q3" t="s">
        <v>50</v>
      </c>
      <c r="R3" t="s">
        <v>51</v>
      </c>
      <c r="S3" t="s">
        <v>52</v>
      </c>
      <c r="T3" t="s">
        <v>53</v>
      </c>
      <c r="U3" t="s">
        <v>54</v>
      </c>
      <c r="V3" t="s">
        <v>55</v>
      </c>
      <c r="W3" t="s">
        <v>56</v>
      </c>
      <c r="X3" t="s">
        <v>57</v>
      </c>
      <c r="Y3" t="s">
        <v>58</v>
      </c>
      <c r="Z3" t="s">
        <v>59</v>
      </c>
      <c r="AJ3" t="s">
        <v>57</v>
      </c>
      <c r="AK3" t="s">
        <v>58</v>
      </c>
      <c r="AL3" t="s">
        <v>59</v>
      </c>
      <c r="AM3">
        <v>24</v>
      </c>
      <c r="AN3">
        <v>25</v>
      </c>
      <c r="AO3">
        <v>7</v>
      </c>
      <c r="AP3" t="s">
        <v>66</v>
      </c>
      <c r="AQ3" t="s">
        <v>66</v>
      </c>
      <c r="AR3" t="s">
        <v>106</v>
      </c>
      <c r="AS3" t="s">
        <v>112</v>
      </c>
      <c r="AT3" t="s">
        <v>98</v>
      </c>
      <c r="AU3" t="s">
        <v>82</v>
      </c>
      <c r="AV3">
        <v>8160</v>
      </c>
      <c r="AW3">
        <v>1</v>
      </c>
      <c r="AX3" t="s">
        <v>71</v>
      </c>
      <c r="AY3" t="s">
        <v>106</v>
      </c>
      <c r="AZ3" t="s">
        <v>172</v>
      </c>
      <c r="BA3" t="s">
        <v>98</v>
      </c>
      <c r="BB3" t="s">
        <v>82</v>
      </c>
      <c r="BC3">
        <v>8160</v>
      </c>
      <c r="BD3" t="s">
        <v>173</v>
      </c>
      <c r="BE3" t="s">
        <v>78</v>
      </c>
      <c r="BF3" t="s">
        <v>174</v>
      </c>
      <c r="BG3" t="s">
        <v>78</v>
      </c>
      <c r="BQ3" t="s">
        <v>78</v>
      </c>
      <c r="BX3" t="s">
        <v>78</v>
      </c>
      <c r="CH3" t="s">
        <v>78</v>
      </c>
      <c r="CP3" t="s">
        <v>60</v>
      </c>
      <c r="CQ3" t="s">
        <v>61</v>
      </c>
      <c r="CR3" t="s">
        <v>62</v>
      </c>
      <c r="CS3" t="s">
        <v>63</v>
      </c>
    </row>
    <row r="4" spans="1:98" x14ac:dyDescent="0.25">
      <c r="A4">
        <v>10586014095</v>
      </c>
      <c r="B4">
        <v>224804819</v>
      </c>
      <c r="C4" s="24">
        <v>43535.78334490741</v>
      </c>
      <c r="D4" s="24">
        <v>43535.787974537037</v>
      </c>
      <c r="E4" t="s">
        <v>175</v>
      </c>
      <c r="J4" t="s">
        <v>46</v>
      </c>
      <c r="K4" t="s">
        <v>176</v>
      </c>
      <c r="M4" t="s">
        <v>177</v>
      </c>
      <c r="N4">
        <v>95</v>
      </c>
      <c r="O4" t="s">
        <v>48</v>
      </c>
      <c r="P4" t="s">
        <v>49</v>
      </c>
      <c r="Q4" t="s">
        <v>50</v>
      </c>
      <c r="R4" t="s">
        <v>51</v>
      </c>
      <c r="S4" t="s">
        <v>52</v>
      </c>
      <c r="T4" t="s">
        <v>53</v>
      </c>
      <c r="U4" t="s">
        <v>54</v>
      </c>
      <c r="V4" t="s">
        <v>55</v>
      </c>
      <c r="W4" t="s">
        <v>56</v>
      </c>
      <c r="X4" t="s">
        <v>57</v>
      </c>
      <c r="Y4" t="s">
        <v>58</v>
      </c>
      <c r="Z4" t="s">
        <v>59</v>
      </c>
      <c r="AK4" t="s">
        <v>58</v>
      </c>
      <c r="AL4" t="s">
        <v>59</v>
      </c>
      <c r="AM4">
        <v>24</v>
      </c>
      <c r="AN4">
        <v>0</v>
      </c>
      <c r="AO4">
        <v>3</v>
      </c>
      <c r="AP4" t="s">
        <v>66</v>
      </c>
      <c r="AQ4" t="s">
        <v>78</v>
      </c>
      <c r="AX4" t="s">
        <v>79</v>
      </c>
      <c r="BG4" t="s">
        <v>66</v>
      </c>
      <c r="BH4" t="s">
        <v>87</v>
      </c>
      <c r="BI4" t="s">
        <v>178</v>
      </c>
      <c r="BJ4" t="s">
        <v>98</v>
      </c>
      <c r="BK4" t="s">
        <v>93</v>
      </c>
      <c r="BL4">
        <v>8760</v>
      </c>
      <c r="BM4" t="s">
        <v>100</v>
      </c>
      <c r="BN4" t="s">
        <v>66</v>
      </c>
      <c r="BO4" t="s">
        <v>92</v>
      </c>
      <c r="BP4" t="s">
        <v>78</v>
      </c>
      <c r="BQ4" t="s">
        <v>66</v>
      </c>
      <c r="BR4" t="s">
        <v>106</v>
      </c>
      <c r="BS4" t="s">
        <v>179</v>
      </c>
      <c r="BT4" t="s">
        <v>88</v>
      </c>
      <c r="BU4" t="s">
        <v>93</v>
      </c>
      <c r="BV4">
        <v>4000</v>
      </c>
      <c r="BW4" t="s">
        <v>120</v>
      </c>
      <c r="BX4" t="s">
        <v>66</v>
      </c>
      <c r="BY4" t="s">
        <v>87</v>
      </c>
      <c r="BZ4" t="s">
        <v>178</v>
      </c>
      <c r="CA4" t="s">
        <v>98</v>
      </c>
      <c r="CB4" t="s">
        <v>93</v>
      </c>
      <c r="CC4">
        <v>8760</v>
      </c>
      <c r="CD4" t="s">
        <v>101</v>
      </c>
      <c r="CF4">
        <v>40</v>
      </c>
      <c r="CG4">
        <v>60</v>
      </c>
      <c r="CH4" t="s">
        <v>78</v>
      </c>
      <c r="CP4" t="s">
        <v>60</v>
      </c>
      <c r="CQ4" t="s">
        <v>61</v>
      </c>
      <c r="CR4" t="s">
        <v>62</v>
      </c>
      <c r="CS4" t="s">
        <v>63</v>
      </c>
    </row>
    <row r="5" spans="1:98" x14ac:dyDescent="0.25">
      <c r="A5">
        <v>10574823062</v>
      </c>
      <c r="B5">
        <v>224804819</v>
      </c>
      <c r="C5" s="24">
        <v>43530.425613425927</v>
      </c>
      <c r="D5" s="24">
        <v>43530.428749999999</v>
      </c>
      <c r="E5" t="s">
        <v>65</v>
      </c>
      <c r="AQ5" t="s">
        <v>66</v>
      </c>
      <c r="AR5" t="s">
        <v>67</v>
      </c>
      <c r="AS5" t="s">
        <v>68</v>
      </c>
      <c r="AT5" t="s">
        <v>69</v>
      </c>
      <c r="AU5" t="s">
        <v>70</v>
      </c>
      <c r="AV5">
        <v>2080</v>
      </c>
      <c r="AW5">
        <v>2</v>
      </c>
      <c r="AX5" t="s">
        <v>71</v>
      </c>
    </row>
    <row r="6" spans="1:98" x14ac:dyDescent="0.25">
      <c r="A6">
        <v>10574760969</v>
      </c>
      <c r="B6">
        <v>224804819</v>
      </c>
      <c r="C6" s="24">
        <v>43530.409363425933</v>
      </c>
      <c r="D6" s="24">
        <v>43530.410717592589</v>
      </c>
      <c r="E6" t="s">
        <v>72</v>
      </c>
      <c r="J6" t="s">
        <v>73</v>
      </c>
      <c r="M6" t="s">
        <v>74</v>
      </c>
      <c r="N6">
        <v>51</v>
      </c>
      <c r="O6" t="s">
        <v>48</v>
      </c>
      <c r="P6" t="s">
        <v>49</v>
      </c>
      <c r="Q6" t="s">
        <v>50</v>
      </c>
      <c r="R6" t="s">
        <v>51</v>
      </c>
      <c r="S6" t="s">
        <v>52</v>
      </c>
      <c r="T6" t="s">
        <v>53</v>
      </c>
      <c r="U6" t="s">
        <v>54</v>
      </c>
      <c r="V6" t="s">
        <v>55</v>
      </c>
      <c r="W6" t="s">
        <v>56</v>
      </c>
      <c r="X6" t="s">
        <v>57</v>
      </c>
      <c r="Y6" t="s">
        <v>58</v>
      </c>
      <c r="Z6" t="s">
        <v>59</v>
      </c>
      <c r="AE6" t="s">
        <v>52</v>
      </c>
      <c r="AF6" t="s">
        <v>53</v>
      </c>
      <c r="AG6" t="s">
        <v>54</v>
      </c>
      <c r="AH6" t="s">
        <v>55</v>
      </c>
      <c r="AM6">
        <v>24</v>
      </c>
      <c r="AN6">
        <v>5</v>
      </c>
      <c r="AO6">
        <v>2</v>
      </c>
      <c r="AP6" t="s">
        <v>66</v>
      </c>
    </row>
    <row r="7" spans="1:98" x14ac:dyDescent="0.25">
      <c r="A7">
        <v>10574756012</v>
      </c>
      <c r="B7">
        <v>224804819</v>
      </c>
      <c r="C7" s="24">
        <v>43530.407384259262</v>
      </c>
      <c r="D7" s="24">
        <v>43530.412175925929</v>
      </c>
      <c r="E7" t="s">
        <v>75</v>
      </c>
      <c r="J7" t="s">
        <v>46</v>
      </c>
      <c r="K7" t="s">
        <v>76</v>
      </c>
      <c r="L7">
        <v>311421</v>
      </c>
      <c r="M7" t="s">
        <v>77</v>
      </c>
      <c r="N7">
        <v>100</v>
      </c>
      <c r="U7" t="s">
        <v>54</v>
      </c>
      <c r="V7" t="s">
        <v>55</v>
      </c>
      <c r="W7" t="s">
        <v>56</v>
      </c>
      <c r="X7" t="s">
        <v>57</v>
      </c>
      <c r="AG7" t="s">
        <v>54</v>
      </c>
      <c r="AH7" t="s">
        <v>55</v>
      </c>
      <c r="AI7" t="s">
        <v>56</v>
      </c>
      <c r="AM7">
        <v>24</v>
      </c>
      <c r="AN7">
        <v>20</v>
      </c>
      <c r="AO7">
        <v>2</v>
      </c>
      <c r="AP7" t="s">
        <v>66</v>
      </c>
      <c r="AQ7" t="s">
        <v>78</v>
      </c>
      <c r="AX7" t="s">
        <v>79</v>
      </c>
      <c r="BG7" t="s">
        <v>78</v>
      </c>
      <c r="BQ7" t="s">
        <v>78</v>
      </c>
      <c r="BX7" t="s">
        <v>78</v>
      </c>
      <c r="CH7" t="s">
        <v>66</v>
      </c>
      <c r="CI7" t="s">
        <v>80</v>
      </c>
      <c r="CJ7" t="s">
        <v>81</v>
      </c>
      <c r="CK7" t="s">
        <v>69</v>
      </c>
      <c r="CL7" t="s">
        <v>82</v>
      </c>
      <c r="CM7">
        <v>2250</v>
      </c>
      <c r="CN7" t="s">
        <v>83</v>
      </c>
      <c r="CO7">
        <v>100</v>
      </c>
      <c r="CR7" t="s">
        <v>62</v>
      </c>
      <c r="CS7" t="s">
        <v>63</v>
      </c>
      <c r="CT7" t="s">
        <v>64</v>
      </c>
    </row>
    <row r="8" spans="1:98" x14ac:dyDescent="0.25">
      <c r="A8">
        <v>10574479130</v>
      </c>
      <c r="B8">
        <v>224804819</v>
      </c>
      <c r="C8" s="24">
        <v>43530.343171296299</v>
      </c>
      <c r="D8" s="24">
        <v>43530.434548611112</v>
      </c>
      <c r="E8" t="s">
        <v>65</v>
      </c>
      <c r="J8" t="s">
        <v>84</v>
      </c>
      <c r="L8">
        <v>311212</v>
      </c>
      <c r="M8" t="s">
        <v>85</v>
      </c>
      <c r="N8">
        <v>80</v>
      </c>
      <c r="O8" t="s">
        <v>48</v>
      </c>
      <c r="P8" t="s">
        <v>49</v>
      </c>
      <c r="Q8" t="s">
        <v>50</v>
      </c>
      <c r="R8" t="s">
        <v>51</v>
      </c>
      <c r="S8" t="s">
        <v>52</v>
      </c>
      <c r="T8" t="s">
        <v>53</v>
      </c>
      <c r="U8" t="s">
        <v>54</v>
      </c>
      <c r="V8" t="s">
        <v>55</v>
      </c>
      <c r="W8" t="s">
        <v>56</v>
      </c>
      <c r="X8" t="s">
        <v>57</v>
      </c>
      <c r="Y8" t="s">
        <v>58</v>
      </c>
      <c r="Z8" t="s">
        <v>59</v>
      </c>
      <c r="AA8" t="s">
        <v>48</v>
      </c>
      <c r="AI8" t="s">
        <v>56</v>
      </c>
      <c r="AJ8" t="s">
        <v>57</v>
      </c>
      <c r="AK8" t="s">
        <v>58</v>
      </c>
      <c r="AL8" t="s">
        <v>59</v>
      </c>
      <c r="AM8">
        <v>24</v>
      </c>
      <c r="AN8" t="s">
        <v>86</v>
      </c>
      <c r="AO8">
        <v>10</v>
      </c>
      <c r="AP8" t="s">
        <v>66</v>
      </c>
      <c r="AQ8" t="s">
        <v>78</v>
      </c>
      <c r="AX8" t="s">
        <v>71</v>
      </c>
      <c r="AY8" t="s">
        <v>87</v>
      </c>
      <c r="AZ8">
        <v>20</v>
      </c>
      <c r="BA8" t="s">
        <v>88</v>
      </c>
      <c r="BB8" t="s">
        <v>82</v>
      </c>
      <c r="BC8" t="s">
        <v>89</v>
      </c>
      <c r="BE8" t="s">
        <v>66</v>
      </c>
      <c r="BF8" t="s">
        <v>90</v>
      </c>
      <c r="BG8" t="s">
        <v>66</v>
      </c>
      <c r="BH8" t="s">
        <v>87</v>
      </c>
      <c r="BI8">
        <v>30</v>
      </c>
      <c r="BJ8" t="s">
        <v>91</v>
      </c>
      <c r="BK8" t="s">
        <v>82</v>
      </c>
      <c r="BL8">
        <v>4000</v>
      </c>
      <c r="BM8">
        <v>160</v>
      </c>
      <c r="BN8" t="s">
        <v>66</v>
      </c>
      <c r="BO8" t="s">
        <v>92</v>
      </c>
      <c r="BP8" t="s">
        <v>66</v>
      </c>
      <c r="BQ8" t="s">
        <v>78</v>
      </c>
      <c r="BX8" t="s">
        <v>78</v>
      </c>
      <c r="CH8" t="s">
        <v>66</v>
      </c>
      <c r="CI8" t="s">
        <v>87</v>
      </c>
      <c r="CJ8">
        <v>10</v>
      </c>
      <c r="CK8" t="s">
        <v>88</v>
      </c>
      <c r="CL8" t="s">
        <v>93</v>
      </c>
      <c r="CM8">
        <v>8000</v>
      </c>
      <c r="CN8" t="s">
        <v>90</v>
      </c>
      <c r="CO8">
        <v>80</v>
      </c>
      <c r="CP8" t="s">
        <v>60</v>
      </c>
      <c r="CQ8" t="s">
        <v>61</v>
      </c>
      <c r="CR8" t="s">
        <v>62</v>
      </c>
      <c r="CS8" t="s">
        <v>63</v>
      </c>
      <c r="CT8" t="s">
        <v>64</v>
      </c>
    </row>
    <row r="9" spans="1:98" x14ac:dyDescent="0.25">
      <c r="A9">
        <v>10571586997</v>
      </c>
      <c r="B9">
        <v>224804819</v>
      </c>
      <c r="C9" s="24">
        <v>43529.350451388891</v>
      </c>
      <c r="D9" s="24">
        <v>43529.370324074072</v>
      </c>
      <c r="E9" t="s">
        <v>94</v>
      </c>
      <c r="J9" t="s">
        <v>46</v>
      </c>
      <c r="K9" t="s">
        <v>95</v>
      </c>
      <c r="M9" t="s">
        <v>96</v>
      </c>
      <c r="N9">
        <v>95</v>
      </c>
      <c r="O9" t="s">
        <v>48</v>
      </c>
      <c r="P9" t="s">
        <v>49</v>
      </c>
      <c r="Q9" t="s">
        <v>50</v>
      </c>
      <c r="R9" t="s">
        <v>51</v>
      </c>
      <c r="S9" t="s">
        <v>52</v>
      </c>
      <c r="T9" t="s">
        <v>53</v>
      </c>
      <c r="U9" t="s">
        <v>54</v>
      </c>
      <c r="V9" t="s">
        <v>55</v>
      </c>
      <c r="W9" t="s">
        <v>56</v>
      </c>
      <c r="X9" t="s">
        <v>57</v>
      </c>
      <c r="Y9" t="s">
        <v>58</v>
      </c>
      <c r="Z9" t="s">
        <v>59</v>
      </c>
      <c r="AA9" t="s">
        <v>48</v>
      </c>
      <c r="AB9" t="s">
        <v>49</v>
      </c>
      <c r="AC9" t="s">
        <v>50</v>
      </c>
      <c r="AD9" t="s">
        <v>51</v>
      </c>
      <c r="AE9" t="s">
        <v>52</v>
      </c>
      <c r="AF9" t="s">
        <v>53</v>
      </c>
      <c r="AG9" t="s">
        <v>54</v>
      </c>
      <c r="AH9" t="s">
        <v>55</v>
      </c>
      <c r="AI9" t="s">
        <v>56</v>
      </c>
      <c r="AJ9" t="s">
        <v>57</v>
      </c>
      <c r="AK9" t="s">
        <v>58</v>
      </c>
      <c r="AL9" t="s">
        <v>59</v>
      </c>
      <c r="AM9">
        <v>24</v>
      </c>
      <c r="AN9">
        <v>9</v>
      </c>
      <c r="AO9">
        <v>5</v>
      </c>
      <c r="AP9" t="s">
        <v>78</v>
      </c>
      <c r="AQ9" t="s">
        <v>78</v>
      </c>
      <c r="AX9" t="s">
        <v>71</v>
      </c>
      <c r="AY9" t="s">
        <v>80</v>
      </c>
      <c r="AZ9" t="s">
        <v>97</v>
      </c>
      <c r="BA9" t="s">
        <v>98</v>
      </c>
      <c r="BB9" t="s">
        <v>93</v>
      </c>
      <c r="BC9" t="s">
        <v>99</v>
      </c>
      <c r="BD9" t="s">
        <v>100</v>
      </c>
      <c r="BE9" t="s">
        <v>78</v>
      </c>
      <c r="BF9" t="s">
        <v>100</v>
      </c>
      <c r="BG9" t="s">
        <v>78</v>
      </c>
      <c r="BQ9" t="s">
        <v>78</v>
      </c>
      <c r="BX9" t="s">
        <v>66</v>
      </c>
      <c r="BY9" t="s">
        <v>67</v>
      </c>
      <c r="BZ9">
        <v>50</v>
      </c>
      <c r="CA9" t="s">
        <v>98</v>
      </c>
      <c r="CB9" t="s">
        <v>93</v>
      </c>
      <c r="CC9">
        <v>4050</v>
      </c>
      <c r="CD9" t="s">
        <v>101</v>
      </c>
      <c r="CF9">
        <v>90</v>
      </c>
      <c r="CG9">
        <v>180</v>
      </c>
      <c r="CH9" t="s">
        <v>66</v>
      </c>
      <c r="CI9" t="s">
        <v>67</v>
      </c>
      <c r="CJ9">
        <v>1</v>
      </c>
      <c r="CK9" t="s">
        <v>91</v>
      </c>
      <c r="CL9" t="s">
        <v>82</v>
      </c>
      <c r="CM9">
        <v>1600</v>
      </c>
      <c r="CN9" t="s">
        <v>102</v>
      </c>
      <c r="CO9">
        <v>30</v>
      </c>
      <c r="CP9" t="s">
        <v>60</v>
      </c>
      <c r="CQ9" t="s">
        <v>61</v>
      </c>
      <c r="CR9" t="s">
        <v>62</v>
      </c>
    </row>
    <row r="10" spans="1:98" x14ac:dyDescent="0.25">
      <c r="A10">
        <v>10570031747</v>
      </c>
      <c r="B10">
        <v>224804819</v>
      </c>
      <c r="C10" s="24">
        <v>43528.699421296304</v>
      </c>
      <c r="D10" s="24">
        <v>43528.706030092602</v>
      </c>
      <c r="E10" t="s">
        <v>103</v>
      </c>
      <c r="J10" t="s">
        <v>104</v>
      </c>
      <c r="M10" t="s">
        <v>105</v>
      </c>
      <c r="N10">
        <v>100</v>
      </c>
      <c r="V10" t="s">
        <v>55</v>
      </c>
      <c r="W10" t="s">
        <v>56</v>
      </c>
      <c r="X10" t="s">
        <v>57</v>
      </c>
      <c r="Y10" t="s">
        <v>58</v>
      </c>
      <c r="AH10" t="s">
        <v>55</v>
      </c>
      <c r="AI10" t="s">
        <v>56</v>
      </c>
      <c r="AJ10" t="s">
        <v>57</v>
      </c>
      <c r="AK10" t="s">
        <v>58</v>
      </c>
      <c r="AM10">
        <v>24</v>
      </c>
      <c r="AN10">
        <v>150</v>
      </c>
      <c r="AO10">
        <v>5</v>
      </c>
      <c r="AP10" t="s">
        <v>78</v>
      </c>
      <c r="AQ10" t="s">
        <v>78</v>
      </c>
      <c r="AX10" t="s">
        <v>71</v>
      </c>
      <c r="AY10" t="s">
        <v>67</v>
      </c>
      <c r="AZ10">
        <v>150</v>
      </c>
      <c r="BA10" t="s">
        <v>69</v>
      </c>
      <c r="BB10" t="s">
        <v>93</v>
      </c>
      <c r="BC10">
        <v>16</v>
      </c>
      <c r="BE10" t="s">
        <v>78</v>
      </c>
      <c r="BG10" t="s">
        <v>66</v>
      </c>
      <c r="BH10" t="s">
        <v>106</v>
      </c>
      <c r="BI10">
        <v>200</v>
      </c>
      <c r="BJ10" t="s">
        <v>91</v>
      </c>
      <c r="BK10" t="s">
        <v>93</v>
      </c>
      <c r="BL10">
        <v>24</v>
      </c>
      <c r="BM10">
        <v>105</v>
      </c>
      <c r="BN10" t="s">
        <v>66</v>
      </c>
      <c r="BO10" t="s">
        <v>107</v>
      </c>
      <c r="BP10" t="s">
        <v>66</v>
      </c>
      <c r="BQ10" t="s">
        <v>78</v>
      </c>
      <c r="BX10" t="s">
        <v>66</v>
      </c>
      <c r="BY10" t="s">
        <v>67</v>
      </c>
      <c r="BZ10">
        <v>25</v>
      </c>
      <c r="CA10" t="s">
        <v>69</v>
      </c>
      <c r="CB10" t="s">
        <v>82</v>
      </c>
      <c r="CC10">
        <v>15</v>
      </c>
      <c r="CD10" t="s">
        <v>108</v>
      </c>
      <c r="CH10" t="s">
        <v>78</v>
      </c>
      <c r="CP10" t="s">
        <v>60</v>
      </c>
      <c r="CR10" t="s">
        <v>62</v>
      </c>
    </row>
    <row r="11" spans="1:98" x14ac:dyDescent="0.25">
      <c r="A11">
        <v>10569656539</v>
      </c>
      <c r="B11">
        <v>224804819</v>
      </c>
      <c r="C11" s="24">
        <v>43528.565983796303</v>
      </c>
      <c r="D11" s="24">
        <v>43528.571481481478</v>
      </c>
      <c r="E11" t="s">
        <v>109</v>
      </c>
      <c r="J11" t="s">
        <v>110</v>
      </c>
      <c r="L11">
        <v>312120</v>
      </c>
      <c r="M11" t="s">
        <v>111</v>
      </c>
      <c r="N11">
        <v>60</v>
      </c>
      <c r="O11" t="s">
        <v>48</v>
      </c>
      <c r="P11" t="s">
        <v>49</v>
      </c>
      <c r="Q11" t="s">
        <v>50</v>
      </c>
      <c r="R11" t="s">
        <v>51</v>
      </c>
      <c r="S11" t="s">
        <v>52</v>
      </c>
      <c r="T11" t="s">
        <v>53</v>
      </c>
      <c r="U11" t="s">
        <v>54</v>
      </c>
      <c r="V11" t="s">
        <v>55</v>
      </c>
      <c r="W11" t="s">
        <v>56</v>
      </c>
      <c r="X11" t="s">
        <v>57</v>
      </c>
      <c r="Y11" t="s">
        <v>58</v>
      </c>
      <c r="Z11" t="s">
        <v>59</v>
      </c>
      <c r="AA11" t="s">
        <v>48</v>
      </c>
      <c r="AB11" t="s">
        <v>49</v>
      </c>
      <c r="AC11" t="s">
        <v>50</v>
      </c>
      <c r="AD11" t="s">
        <v>51</v>
      </c>
      <c r="AE11" t="s">
        <v>52</v>
      </c>
      <c r="AF11" t="s">
        <v>53</v>
      </c>
      <c r="AG11" t="s">
        <v>54</v>
      </c>
      <c r="AH11" t="s">
        <v>55</v>
      </c>
      <c r="AI11" t="s">
        <v>56</v>
      </c>
      <c r="AJ11" t="s">
        <v>57</v>
      </c>
      <c r="AK11" t="s">
        <v>58</v>
      </c>
      <c r="AL11" t="s">
        <v>59</v>
      </c>
      <c r="AM11">
        <v>24</v>
      </c>
      <c r="AN11">
        <v>6</v>
      </c>
      <c r="AO11">
        <v>10</v>
      </c>
      <c r="AP11" t="s">
        <v>66</v>
      </c>
      <c r="AQ11" t="s">
        <v>66</v>
      </c>
      <c r="AR11" t="s">
        <v>67</v>
      </c>
      <c r="AS11" t="s">
        <v>112</v>
      </c>
      <c r="AT11" t="s">
        <v>98</v>
      </c>
      <c r="AU11" t="s">
        <v>70</v>
      </c>
      <c r="AV11">
        <v>1800</v>
      </c>
      <c r="AW11">
        <v>1</v>
      </c>
      <c r="AX11" t="s">
        <v>79</v>
      </c>
      <c r="BG11" t="s">
        <v>78</v>
      </c>
      <c r="BQ11" t="s">
        <v>78</v>
      </c>
      <c r="BX11" t="s">
        <v>78</v>
      </c>
      <c r="BY11" t="s">
        <v>87</v>
      </c>
      <c r="BZ11" t="s">
        <v>113</v>
      </c>
      <c r="CA11" t="s">
        <v>88</v>
      </c>
      <c r="CB11" t="s">
        <v>82</v>
      </c>
      <c r="CC11">
        <v>2000</v>
      </c>
      <c r="CH11" t="s">
        <v>66</v>
      </c>
      <c r="CI11" t="s">
        <v>87</v>
      </c>
      <c r="CJ11" t="s">
        <v>114</v>
      </c>
      <c r="CK11" t="s">
        <v>88</v>
      </c>
      <c r="CL11" t="s">
        <v>93</v>
      </c>
      <c r="CM11">
        <v>2500</v>
      </c>
      <c r="CN11" t="s">
        <v>102</v>
      </c>
      <c r="CP11" t="s">
        <v>60</v>
      </c>
      <c r="CR11" t="s">
        <v>62</v>
      </c>
      <c r="CT11" t="s">
        <v>64</v>
      </c>
    </row>
    <row r="12" spans="1:98" x14ac:dyDescent="0.25">
      <c r="A12">
        <v>10516599911</v>
      </c>
      <c r="B12">
        <v>224804819</v>
      </c>
      <c r="C12" s="24">
        <v>43503.57540509259</v>
      </c>
      <c r="D12" s="24">
        <v>43503.579780092587</v>
      </c>
      <c r="E12" t="s">
        <v>115</v>
      </c>
      <c r="J12" t="s">
        <v>116</v>
      </c>
      <c r="M12" t="s">
        <v>117</v>
      </c>
      <c r="N12">
        <v>85</v>
      </c>
      <c r="O12" t="s">
        <v>48</v>
      </c>
      <c r="P12" t="s">
        <v>49</v>
      </c>
      <c r="Q12" t="s">
        <v>50</v>
      </c>
      <c r="R12" t="s">
        <v>51</v>
      </c>
      <c r="S12" t="s">
        <v>52</v>
      </c>
      <c r="T12" t="s">
        <v>53</v>
      </c>
      <c r="U12" t="s">
        <v>54</v>
      </c>
      <c r="V12" t="s">
        <v>55</v>
      </c>
      <c r="W12" t="s">
        <v>56</v>
      </c>
      <c r="X12" t="s">
        <v>57</v>
      </c>
      <c r="Y12" t="s">
        <v>58</v>
      </c>
      <c r="Z12" t="s">
        <v>59</v>
      </c>
      <c r="AA12" t="s">
        <v>48</v>
      </c>
      <c r="AB12" t="s">
        <v>49</v>
      </c>
      <c r="AC12" t="s">
        <v>50</v>
      </c>
      <c r="AD12" t="s">
        <v>51</v>
      </c>
      <c r="AE12" t="s">
        <v>52</v>
      </c>
      <c r="AF12" t="s">
        <v>53</v>
      </c>
      <c r="AG12" t="s">
        <v>54</v>
      </c>
      <c r="AH12" t="s">
        <v>55</v>
      </c>
      <c r="AI12" t="s">
        <v>56</v>
      </c>
      <c r="AJ12" t="s">
        <v>57</v>
      </c>
      <c r="AK12" t="s">
        <v>58</v>
      </c>
      <c r="AL12" t="s">
        <v>59</v>
      </c>
      <c r="AM12">
        <v>24</v>
      </c>
      <c r="AN12" t="s">
        <v>118</v>
      </c>
      <c r="AO12">
        <v>4</v>
      </c>
      <c r="AP12" t="s">
        <v>66</v>
      </c>
      <c r="AQ12" t="s">
        <v>78</v>
      </c>
      <c r="AV12">
        <v>0</v>
      </c>
      <c r="AW12">
        <v>0</v>
      </c>
      <c r="AX12" t="s">
        <v>79</v>
      </c>
      <c r="AZ12">
        <v>0</v>
      </c>
      <c r="BC12">
        <v>0</v>
      </c>
      <c r="BD12">
        <v>0</v>
      </c>
      <c r="BF12" t="s">
        <v>119</v>
      </c>
      <c r="BG12" t="s">
        <v>78</v>
      </c>
      <c r="BI12" t="s">
        <v>119</v>
      </c>
      <c r="BL12" t="s">
        <v>119</v>
      </c>
      <c r="BM12" t="s">
        <v>119</v>
      </c>
      <c r="BN12" t="s">
        <v>120</v>
      </c>
      <c r="BP12" t="s">
        <v>120</v>
      </c>
      <c r="BQ12" t="s">
        <v>78</v>
      </c>
      <c r="BS12" t="s">
        <v>119</v>
      </c>
      <c r="BV12" t="s">
        <v>119</v>
      </c>
      <c r="BW12" t="s">
        <v>120</v>
      </c>
    </row>
    <row r="13" spans="1:98" x14ac:dyDescent="0.25">
      <c r="A13">
        <v>10511374124</v>
      </c>
      <c r="B13">
        <v>224804819</v>
      </c>
      <c r="C13" s="24">
        <v>43501.565393518518</v>
      </c>
      <c r="D13" s="24">
        <v>43501.575624999998</v>
      </c>
      <c r="E13" t="s">
        <v>121</v>
      </c>
      <c r="J13" t="s">
        <v>46</v>
      </c>
      <c r="K13" t="s">
        <v>122</v>
      </c>
      <c r="L13">
        <v>493120</v>
      </c>
      <c r="M13" t="s">
        <v>123</v>
      </c>
      <c r="N13">
        <v>50</v>
      </c>
      <c r="R13" t="s">
        <v>51</v>
      </c>
      <c r="S13" t="s">
        <v>52</v>
      </c>
      <c r="T13" t="s">
        <v>53</v>
      </c>
      <c r="U13" t="s">
        <v>54</v>
      </c>
      <c r="V13" t="s">
        <v>55</v>
      </c>
      <c r="W13" t="s">
        <v>56</v>
      </c>
      <c r="X13" t="s">
        <v>57</v>
      </c>
      <c r="AE13" t="s">
        <v>52</v>
      </c>
      <c r="AF13" t="s">
        <v>53</v>
      </c>
      <c r="AG13" t="s">
        <v>54</v>
      </c>
      <c r="AM13">
        <v>16</v>
      </c>
      <c r="AN13">
        <v>6</v>
      </c>
      <c r="AO13">
        <v>5</v>
      </c>
      <c r="AP13" t="s">
        <v>66</v>
      </c>
      <c r="AQ13" t="s">
        <v>66</v>
      </c>
      <c r="AR13" t="s">
        <v>87</v>
      </c>
      <c r="AS13" t="s">
        <v>112</v>
      </c>
      <c r="AT13" t="s">
        <v>98</v>
      </c>
      <c r="AU13" t="s">
        <v>82</v>
      </c>
      <c r="AV13">
        <v>18</v>
      </c>
      <c r="AW13">
        <v>1</v>
      </c>
      <c r="AX13" t="s">
        <v>79</v>
      </c>
      <c r="AY13" t="s">
        <v>67</v>
      </c>
      <c r="AZ13">
        <v>10</v>
      </c>
      <c r="BA13" t="s">
        <v>69</v>
      </c>
      <c r="BB13" t="s">
        <v>82</v>
      </c>
      <c r="BC13">
        <v>12</v>
      </c>
      <c r="BD13" t="s">
        <v>124</v>
      </c>
      <c r="BE13" t="s">
        <v>78</v>
      </c>
      <c r="BG13" t="s">
        <v>78</v>
      </c>
      <c r="BQ13" t="s">
        <v>78</v>
      </c>
      <c r="BX13" t="s">
        <v>66</v>
      </c>
      <c r="BY13" t="s">
        <v>87</v>
      </c>
      <c r="BZ13" t="s">
        <v>125</v>
      </c>
      <c r="CA13" t="s">
        <v>98</v>
      </c>
      <c r="CB13" t="s">
        <v>82</v>
      </c>
      <c r="CC13">
        <v>18</v>
      </c>
      <c r="CD13" t="s">
        <v>108</v>
      </c>
      <c r="CF13" t="s">
        <v>126</v>
      </c>
      <c r="CG13" t="s">
        <v>126</v>
      </c>
      <c r="CH13" t="s">
        <v>66</v>
      </c>
      <c r="CI13" t="s">
        <v>67</v>
      </c>
      <c r="CJ13" t="s">
        <v>125</v>
      </c>
      <c r="CK13" t="s">
        <v>91</v>
      </c>
      <c r="CL13" t="s">
        <v>127</v>
      </c>
      <c r="CM13">
        <v>8</v>
      </c>
      <c r="CN13" t="s">
        <v>128</v>
      </c>
      <c r="CO13">
        <v>25</v>
      </c>
    </row>
    <row r="14" spans="1:98" x14ac:dyDescent="0.25">
      <c r="A14">
        <v>10504226468</v>
      </c>
      <c r="B14">
        <v>224804819</v>
      </c>
      <c r="C14" s="24">
        <v>43497.449050925927</v>
      </c>
      <c r="D14" s="24">
        <v>43497.527314814812</v>
      </c>
      <c r="E14" t="s">
        <v>129</v>
      </c>
      <c r="J14" t="s">
        <v>46</v>
      </c>
      <c r="K14" t="s">
        <v>130</v>
      </c>
      <c r="L14">
        <v>311513</v>
      </c>
      <c r="M14" t="s">
        <v>131</v>
      </c>
      <c r="N14">
        <v>75</v>
      </c>
      <c r="O14" t="s">
        <v>48</v>
      </c>
      <c r="P14" t="s">
        <v>49</v>
      </c>
      <c r="Q14" t="s">
        <v>50</v>
      </c>
      <c r="R14" t="s">
        <v>51</v>
      </c>
      <c r="S14" t="s">
        <v>52</v>
      </c>
      <c r="T14" t="s">
        <v>53</v>
      </c>
      <c r="U14" t="s">
        <v>54</v>
      </c>
      <c r="V14" t="s">
        <v>55</v>
      </c>
      <c r="W14" t="s">
        <v>56</v>
      </c>
      <c r="X14" t="s">
        <v>57</v>
      </c>
      <c r="Y14" t="s">
        <v>58</v>
      </c>
      <c r="Z14" t="s">
        <v>59</v>
      </c>
      <c r="AA14" t="s">
        <v>48</v>
      </c>
      <c r="AB14" t="s">
        <v>49</v>
      </c>
      <c r="AC14" t="s">
        <v>50</v>
      </c>
      <c r="AD14" t="s">
        <v>51</v>
      </c>
      <c r="AE14" t="s">
        <v>52</v>
      </c>
      <c r="AF14" t="s">
        <v>53</v>
      </c>
      <c r="AG14" t="s">
        <v>54</v>
      </c>
      <c r="AH14" t="s">
        <v>55</v>
      </c>
      <c r="AI14" t="s">
        <v>56</v>
      </c>
      <c r="AJ14" t="s">
        <v>57</v>
      </c>
      <c r="AK14" t="s">
        <v>58</v>
      </c>
      <c r="AL14" t="s">
        <v>59</v>
      </c>
      <c r="AM14">
        <v>24</v>
      </c>
      <c r="AN14">
        <v>104</v>
      </c>
      <c r="AO14">
        <v>5</v>
      </c>
      <c r="AP14" t="s">
        <v>66</v>
      </c>
      <c r="AQ14" t="s">
        <v>78</v>
      </c>
      <c r="AT14" t="s">
        <v>69</v>
      </c>
      <c r="AU14" t="s">
        <v>82</v>
      </c>
      <c r="AV14">
        <v>7800</v>
      </c>
      <c r="AW14">
        <v>0</v>
      </c>
      <c r="BG14" t="s">
        <v>66</v>
      </c>
      <c r="BH14" t="s">
        <v>87</v>
      </c>
      <c r="BI14" t="s">
        <v>132</v>
      </c>
      <c r="BJ14" t="s">
        <v>91</v>
      </c>
      <c r="BL14">
        <v>8760</v>
      </c>
      <c r="BM14" t="s">
        <v>133</v>
      </c>
      <c r="BN14" t="s">
        <v>66</v>
      </c>
      <c r="BO14" t="s">
        <v>92</v>
      </c>
      <c r="BP14" t="s">
        <v>78</v>
      </c>
      <c r="BX14" t="s">
        <v>66</v>
      </c>
      <c r="BY14" t="s">
        <v>87</v>
      </c>
      <c r="BZ14" t="s">
        <v>132</v>
      </c>
      <c r="CA14" t="s">
        <v>91</v>
      </c>
      <c r="CB14" t="s">
        <v>82</v>
      </c>
      <c r="CC14">
        <v>8760</v>
      </c>
      <c r="CH14" t="s">
        <v>66</v>
      </c>
      <c r="CI14" t="s">
        <v>87</v>
      </c>
      <c r="CJ14" t="s">
        <v>134</v>
      </c>
      <c r="CK14" t="s">
        <v>69</v>
      </c>
      <c r="CL14" t="s">
        <v>82</v>
      </c>
      <c r="CM14">
        <v>8760</v>
      </c>
      <c r="CN14" t="s">
        <v>135</v>
      </c>
      <c r="CO14">
        <v>90</v>
      </c>
      <c r="CP14" t="s">
        <v>60</v>
      </c>
      <c r="CQ14" t="s">
        <v>61</v>
      </c>
      <c r="CR14" t="s">
        <v>62</v>
      </c>
      <c r="CS14" t="s">
        <v>63</v>
      </c>
    </row>
    <row r="15" spans="1:98" x14ac:dyDescent="0.25">
      <c r="A15">
        <v>10502327677</v>
      </c>
      <c r="B15">
        <v>224804819</v>
      </c>
      <c r="C15" s="24">
        <v>43496.634502314817</v>
      </c>
      <c r="D15" s="24">
        <v>43496.638622685183</v>
      </c>
      <c r="E15" t="s">
        <v>136</v>
      </c>
      <c r="J15" t="s">
        <v>46</v>
      </c>
      <c r="K15" t="s">
        <v>137</v>
      </c>
      <c r="M15" t="s">
        <v>138</v>
      </c>
      <c r="N15">
        <v>76</v>
      </c>
      <c r="O15" t="s">
        <v>48</v>
      </c>
      <c r="P15" t="s">
        <v>49</v>
      </c>
      <c r="Q15" t="s">
        <v>50</v>
      </c>
      <c r="R15" t="s">
        <v>51</v>
      </c>
      <c r="S15" t="s">
        <v>52</v>
      </c>
      <c r="T15" t="s">
        <v>53</v>
      </c>
      <c r="V15" t="s">
        <v>55</v>
      </c>
      <c r="W15" t="s">
        <v>56</v>
      </c>
      <c r="X15" t="s">
        <v>57</v>
      </c>
      <c r="Y15" t="s">
        <v>58</v>
      </c>
      <c r="Z15" t="s">
        <v>59</v>
      </c>
      <c r="AB15" t="s">
        <v>49</v>
      </c>
      <c r="AC15" t="s">
        <v>50</v>
      </c>
      <c r="AD15" t="s">
        <v>51</v>
      </c>
      <c r="AH15" t="s">
        <v>55</v>
      </c>
      <c r="AI15" t="s">
        <v>56</v>
      </c>
      <c r="AJ15" t="s">
        <v>57</v>
      </c>
      <c r="AM15">
        <v>22</v>
      </c>
      <c r="AN15">
        <v>40</v>
      </c>
      <c r="AO15">
        <v>4</v>
      </c>
      <c r="AP15" t="s">
        <v>66</v>
      </c>
      <c r="AQ15" t="s">
        <v>78</v>
      </c>
      <c r="AR15" t="s">
        <v>67</v>
      </c>
      <c r="AS15" t="s">
        <v>68</v>
      </c>
      <c r="AT15" t="s">
        <v>91</v>
      </c>
      <c r="AU15" t="s">
        <v>82</v>
      </c>
      <c r="AV15">
        <v>22</v>
      </c>
      <c r="AW15">
        <v>2</v>
      </c>
      <c r="AX15" t="s">
        <v>71</v>
      </c>
      <c r="AY15" t="s">
        <v>67</v>
      </c>
      <c r="AZ15">
        <v>10</v>
      </c>
      <c r="BA15" t="s">
        <v>69</v>
      </c>
      <c r="BB15" t="s">
        <v>82</v>
      </c>
      <c r="BC15">
        <v>16</v>
      </c>
      <c r="BD15">
        <v>2</v>
      </c>
      <c r="BE15" t="s">
        <v>78</v>
      </c>
      <c r="BF15">
        <v>4</v>
      </c>
      <c r="BG15" t="s">
        <v>78</v>
      </c>
      <c r="BQ15" t="s">
        <v>78</v>
      </c>
      <c r="BX15" t="s">
        <v>66</v>
      </c>
      <c r="BY15" t="s">
        <v>80</v>
      </c>
      <c r="BZ15" t="s">
        <v>139</v>
      </c>
      <c r="CA15" t="s">
        <v>88</v>
      </c>
      <c r="CB15" t="s">
        <v>82</v>
      </c>
      <c r="CC15">
        <v>12</v>
      </c>
      <c r="CD15" t="s">
        <v>108</v>
      </c>
      <c r="CH15" t="s">
        <v>66</v>
      </c>
      <c r="CI15" t="s">
        <v>106</v>
      </c>
      <c r="CJ15">
        <v>1</v>
      </c>
      <c r="CK15" t="s">
        <v>69</v>
      </c>
      <c r="CL15" t="s">
        <v>82</v>
      </c>
      <c r="CP15" t="s">
        <v>60</v>
      </c>
      <c r="CS15" t="s">
        <v>63</v>
      </c>
      <c r="CT15" t="s">
        <v>64</v>
      </c>
    </row>
    <row r="16" spans="1:98" x14ac:dyDescent="0.25">
      <c r="A16">
        <v>10501723727</v>
      </c>
      <c r="B16">
        <v>224804819</v>
      </c>
      <c r="C16" s="24">
        <v>43496.445625</v>
      </c>
      <c r="D16" s="24">
        <v>43496.447210648148</v>
      </c>
      <c r="E16" t="s">
        <v>140</v>
      </c>
      <c r="J16" t="s">
        <v>46</v>
      </c>
      <c r="K16" t="s">
        <v>141</v>
      </c>
      <c r="M16" t="s">
        <v>142</v>
      </c>
      <c r="N16">
        <v>70</v>
      </c>
      <c r="O16" t="s">
        <v>48</v>
      </c>
      <c r="P16" t="s">
        <v>49</v>
      </c>
      <c r="Q16" t="s">
        <v>50</v>
      </c>
      <c r="R16" t="s">
        <v>51</v>
      </c>
      <c r="S16" t="s">
        <v>52</v>
      </c>
      <c r="T16" t="s">
        <v>53</v>
      </c>
      <c r="U16" t="s">
        <v>54</v>
      </c>
      <c r="V16" t="s">
        <v>55</v>
      </c>
      <c r="W16" t="s">
        <v>56</v>
      </c>
      <c r="X16" t="s">
        <v>57</v>
      </c>
      <c r="Y16" t="s">
        <v>58</v>
      </c>
      <c r="Z16" t="s">
        <v>59</v>
      </c>
      <c r="AA16" t="s">
        <v>48</v>
      </c>
      <c r="AD16" t="s">
        <v>51</v>
      </c>
      <c r="AE16" t="s">
        <v>52</v>
      </c>
      <c r="AF16" t="s">
        <v>53</v>
      </c>
      <c r="AG16" t="s">
        <v>54</v>
      </c>
      <c r="AH16" t="s">
        <v>55</v>
      </c>
      <c r="AI16" t="s">
        <v>56</v>
      </c>
      <c r="AL16" t="s">
        <v>59</v>
      </c>
      <c r="AM16">
        <v>12</v>
      </c>
      <c r="AN16">
        <v>0</v>
      </c>
      <c r="AO16">
        <v>2</v>
      </c>
      <c r="AP16" t="s">
        <v>78</v>
      </c>
    </row>
    <row r="17" spans="1:98" x14ac:dyDescent="0.25">
      <c r="A17">
        <v>10499192811</v>
      </c>
      <c r="B17">
        <v>224804819</v>
      </c>
      <c r="C17" s="24">
        <v>43495.437361111108</v>
      </c>
      <c r="D17" s="24">
        <v>43495.440787037027</v>
      </c>
      <c r="E17" t="s">
        <v>143</v>
      </c>
      <c r="N17">
        <v>53</v>
      </c>
      <c r="U17" t="s">
        <v>54</v>
      </c>
      <c r="V17" t="s">
        <v>55</v>
      </c>
      <c r="W17" t="s">
        <v>56</v>
      </c>
      <c r="X17" t="s">
        <v>57</v>
      </c>
      <c r="AI17" t="s">
        <v>56</v>
      </c>
      <c r="AM17">
        <v>17</v>
      </c>
      <c r="AN17">
        <v>120</v>
      </c>
      <c r="AO17">
        <v>3</v>
      </c>
      <c r="AP17" t="s">
        <v>66</v>
      </c>
      <c r="AQ17" t="s">
        <v>66</v>
      </c>
      <c r="AR17" t="s">
        <v>80</v>
      </c>
      <c r="AS17" t="s">
        <v>144</v>
      </c>
      <c r="AT17" t="s">
        <v>69</v>
      </c>
      <c r="AU17" t="s">
        <v>127</v>
      </c>
      <c r="AV17">
        <v>1500</v>
      </c>
      <c r="AW17">
        <v>5</v>
      </c>
      <c r="AX17" t="s">
        <v>71</v>
      </c>
      <c r="AY17" t="s">
        <v>106</v>
      </c>
      <c r="AZ17" t="s">
        <v>145</v>
      </c>
      <c r="BA17" t="s">
        <v>69</v>
      </c>
      <c r="BB17" t="s">
        <v>82</v>
      </c>
      <c r="BC17">
        <v>400</v>
      </c>
      <c r="BD17">
        <v>2</v>
      </c>
      <c r="BE17" t="s">
        <v>78</v>
      </c>
      <c r="BG17" t="s">
        <v>78</v>
      </c>
      <c r="BH17" t="s">
        <v>80</v>
      </c>
      <c r="BK17" t="s">
        <v>93</v>
      </c>
      <c r="BO17" t="s">
        <v>92</v>
      </c>
      <c r="BP17" t="s">
        <v>120</v>
      </c>
    </row>
    <row r="18" spans="1:98" x14ac:dyDescent="0.25">
      <c r="A18">
        <v>10497110087</v>
      </c>
      <c r="B18">
        <v>224804819</v>
      </c>
      <c r="C18" s="24">
        <v>43494.568020833343</v>
      </c>
      <c r="D18" s="24">
        <v>43494.595497685194</v>
      </c>
      <c r="E18" t="s">
        <v>146</v>
      </c>
      <c r="J18" t="s">
        <v>147</v>
      </c>
      <c r="M18" t="s">
        <v>148</v>
      </c>
      <c r="N18">
        <v>100</v>
      </c>
      <c r="O18" t="s">
        <v>48</v>
      </c>
      <c r="P18" t="s">
        <v>49</v>
      </c>
      <c r="Q18" t="s">
        <v>50</v>
      </c>
      <c r="R18" t="s">
        <v>51</v>
      </c>
      <c r="S18" t="s">
        <v>52</v>
      </c>
      <c r="T18" t="s">
        <v>53</v>
      </c>
      <c r="U18" t="s">
        <v>54</v>
      </c>
      <c r="V18" t="s">
        <v>55</v>
      </c>
      <c r="W18" t="s">
        <v>56</v>
      </c>
      <c r="X18" t="s">
        <v>57</v>
      </c>
      <c r="Y18" t="s">
        <v>58</v>
      </c>
      <c r="Z18" t="s">
        <v>59</v>
      </c>
      <c r="AA18" t="s">
        <v>48</v>
      </c>
      <c r="AB18" t="s">
        <v>49</v>
      </c>
      <c r="AH18" t="s">
        <v>55</v>
      </c>
      <c r="AI18" t="s">
        <v>56</v>
      </c>
      <c r="AJ18" t="s">
        <v>57</v>
      </c>
      <c r="AK18" t="s">
        <v>58</v>
      </c>
      <c r="AL18" t="s">
        <v>59</v>
      </c>
      <c r="AM18">
        <v>18</v>
      </c>
      <c r="AN18" t="s">
        <v>149</v>
      </c>
      <c r="AO18">
        <v>0</v>
      </c>
      <c r="AP18" t="s">
        <v>78</v>
      </c>
      <c r="AQ18" t="s">
        <v>66</v>
      </c>
      <c r="AR18" t="s">
        <v>87</v>
      </c>
      <c r="AS18" t="s">
        <v>68</v>
      </c>
      <c r="AT18" t="s">
        <v>69</v>
      </c>
      <c r="AU18" t="s">
        <v>70</v>
      </c>
      <c r="AV18" t="s">
        <v>150</v>
      </c>
      <c r="AW18">
        <v>1</v>
      </c>
      <c r="AX18" t="s">
        <v>71</v>
      </c>
      <c r="AY18" t="s">
        <v>67</v>
      </c>
      <c r="AZ18" t="s">
        <v>151</v>
      </c>
      <c r="BA18" t="s">
        <v>98</v>
      </c>
      <c r="BB18" t="s">
        <v>93</v>
      </c>
      <c r="BC18" t="s">
        <v>152</v>
      </c>
      <c r="BD18">
        <v>1</v>
      </c>
      <c r="BE18" t="s">
        <v>78</v>
      </c>
      <c r="BF18" t="s">
        <v>153</v>
      </c>
      <c r="BG18" t="s">
        <v>66</v>
      </c>
      <c r="BH18" t="s">
        <v>87</v>
      </c>
      <c r="BI18" t="s">
        <v>154</v>
      </c>
      <c r="BJ18" t="s">
        <v>91</v>
      </c>
      <c r="BK18" t="s">
        <v>93</v>
      </c>
      <c r="BL18" t="s">
        <v>155</v>
      </c>
      <c r="BM18" t="s">
        <v>156</v>
      </c>
      <c r="BN18" t="s">
        <v>66</v>
      </c>
      <c r="BO18" t="s">
        <v>92</v>
      </c>
      <c r="BP18" t="s">
        <v>66</v>
      </c>
      <c r="BQ18" t="s">
        <v>78</v>
      </c>
      <c r="BX18" t="s">
        <v>66</v>
      </c>
      <c r="BY18" t="s">
        <v>80</v>
      </c>
      <c r="BZ18" t="s">
        <v>157</v>
      </c>
      <c r="CA18" t="s">
        <v>88</v>
      </c>
      <c r="CB18" t="s">
        <v>93</v>
      </c>
      <c r="CC18">
        <v>3600</v>
      </c>
      <c r="CD18" t="s">
        <v>101</v>
      </c>
      <c r="CF18" t="s">
        <v>158</v>
      </c>
      <c r="CG18" t="s">
        <v>159</v>
      </c>
      <c r="CH18" t="s">
        <v>66</v>
      </c>
      <c r="CI18" t="s">
        <v>80</v>
      </c>
      <c r="CJ18" t="s">
        <v>160</v>
      </c>
      <c r="CK18" t="s">
        <v>91</v>
      </c>
      <c r="CL18" t="s">
        <v>93</v>
      </c>
      <c r="CM18">
        <v>3600</v>
      </c>
      <c r="CN18" t="s">
        <v>161</v>
      </c>
      <c r="CO18">
        <v>65</v>
      </c>
      <c r="CP18" t="s">
        <v>60</v>
      </c>
      <c r="CQ18" t="s">
        <v>61</v>
      </c>
      <c r="CR18" t="s">
        <v>62</v>
      </c>
      <c r="CT18" t="s">
        <v>64</v>
      </c>
    </row>
    <row r="19" spans="1:98" x14ac:dyDescent="0.25">
      <c r="A19">
        <v>10497079818</v>
      </c>
      <c r="B19">
        <v>224804819</v>
      </c>
      <c r="C19" s="24">
        <v>43494.562893518523</v>
      </c>
      <c r="D19" s="24">
        <v>43494.575370370367</v>
      </c>
      <c r="E19" t="s">
        <v>162</v>
      </c>
      <c r="J19" t="s">
        <v>84</v>
      </c>
      <c r="M19" t="s">
        <v>163</v>
      </c>
      <c r="N19">
        <v>40</v>
      </c>
      <c r="O19" t="s">
        <v>48</v>
      </c>
      <c r="P19" t="s">
        <v>49</v>
      </c>
      <c r="Q19" t="s">
        <v>50</v>
      </c>
      <c r="R19" t="s">
        <v>51</v>
      </c>
      <c r="S19" t="s">
        <v>52</v>
      </c>
      <c r="T19" t="s">
        <v>53</v>
      </c>
      <c r="U19" t="s">
        <v>54</v>
      </c>
      <c r="V19" t="s">
        <v>55</v>
      </c>
      <c r="W19" t="s">
        <v>56</v>
      </c>
      <c r="X19" t="s">
        <v>57</v>
      </c>
      <c r="Y19" t="s">
        <v>58</v>
      </c>
      <c r="Z19" t="s">
        <v>59</v>
      </c>
      <c r="AA19" t="s">
        <v>48</v>
      </c>
      <c r="AB19" t="s">
        <v>49</v>
      </c>
      <c r="AC19" t="s">
        <v>50</v>
      </c>
      <c r="AD19" t="s">
        <v>51</v>
      </c>
      <c r="AE19" t="s">
        <v>52</v>
      </c>
      <c r="AK19" t="s">
        <v>58</v>
      </c>
      <c r="AL19" t="s">
        <v>59</v>
      </c>
      <c r="AM19">
        <v>24</v>
      </c>
      <c r="AN19">
        <v>70</v>
      </c>
      <c r="AO19">
        <v>5</v>
      </c>
      <c r="AP19" t="s">
        <v>66</v>
      </c>
      <c r="AQ19" t="s">
        <v>66</v>
      </c>
      <c r="AR19" t="s">
        <v>87</v>
      </c>
      <c r="AS19" t="s">
        <v>164</v>
      </c>
      <c r="AT19" t="s">
        <v>98</v>
      </c>
      <c r="AU19" t="s">
        <v>127</v>
      </c>
      <c r="AV19">
        <v>6758</v>
      </c>
      <c r="AW19" t="s">
        <v>165</v>
      </c>
      <c r="AX19" t="s">
        <v>71</v>
      </c>
      <c r="AY19" t="s">
        <v>87</v>
      </c>
      <c r="AZ19" t="s">
        <v>166</v>
      </c>
      <c r="BA19" t="s">
        <v>98</v>
      </c>
      <c r="BB19" t="s">
        <v>127</v>
      </c>
      <c r="BC19">
        <v>6758</v>
      </c>
      <c r="BD19" t="s">
        <v>165</v>
      </c>
      <c r="BE19" t="s">
        <v>78</v>
      </c>
      <c r="BF19">
        <v>3</v>
      </c>
      <c r="BG19" t="s">
        <v>66</v>
      </c>
      <c r="BH19" t="s">
        <v>106</v>
      </c>
      <c r="BI19" t="s">
        <v>167</v>
      </c>
      <c r="BJ19" t="s">
        <v>98</v>
      </c>
      <c r="BK19" t="s">
        <v>82</v>
      </c>
      <c r="BL19" t="s">
        <v>165</v>
      </c>
      <c r="BM19">
        <v>95</v>
      </c>
      <c r="BN19" t="s">
        <v>78</v>
      </c>
      <c r="BO19" t="s">
        <v>107</v>
      </c>
      <c r="BP19" t="s">
        <v>78</v>
      </c>
      <c r="BQ19" t="s">
        <v>78</v>
      </c>
      <c r="BW19" t="s">
        <v>120</v>
      </c>
      <c r="BX19" t="s">
        <v>78</v>
      </c>
      <c r="BZ19">
        <v>50</v>
      </c>
      <c r="CH19" t="s">
        <v>66</v>
      </c>
      <c r="CI19" t="s">
        <v>87</v>
      </c>
      <c r="CJ19">
        <v>10</v>
      </c>
      <c r="CK19" t="s">
        <v>69</v>
      </c>
      <c r="CL19" t="s">
        <v>82</v>
      </c>
      <c r="CM19">
        <v>6000</v>
      </c>
      <c r="CN19" t="s">
        <v>168</v>
      </c>
      <c r="CO19">
        <v>41</v>
      </c>
      <c r="CP19" t="s">
        <v>60</v>
      </c>
      <c r="CR19" t="s">
        <v>62</v>
      </c>
      <c r="CS19" t="s">
        <v>63</v>
      </c>
    </row>
    <row r="20" spans="1:98" x14ac:dyDescent="0.25">
      <c r="A20">
        <v>10496802884</v>
      </c>
      <c r="B20">
        <v>224804819</v>
      </c>
      <c r="C20" s="24">
        <v>43494.475624999999</v>
      </c>
      <c r="D20" s="24">
        <v>43494.483587962961</v>
      </c>
      <c r="E20" t="s">
        <v>190</v>
      </c>
      <c r="J20" t="s">
        <v>46</v>
      </c>
      <c r="K20" t="s">
        <v>191</v>
      </c>
      <c r="M20" t="s">
        <v>192</v>
      </c>
      <c r="N20">
        <v>1</v>
      </c>
      <c r="S20" t="s">
        <v>52</v>
      </c>
      <c r="AE20" t="s">
        <v>52</v>
      </c>
      <c r="AM20">
        <v>0</v>
      </c>
      <c r="AN20">
        <v>365</v>
      </c>
      <c r="AO20">
        <v>0</v>
      </c>
      <c r="AP20" t="s">
        <v>78</v>
      </c>
      <c r="AQ20" t="s">
        <v>78</v>
      </c>
      <c r="AR20" t="s">
        <v>67</v>
      </c>
      <c r="AX20" t="s">
        <v>71</v>
      </c>
      <c r="AY20" t="s">
        <v>87</v>
      </c>
      <c r="AZ20">
        <v>5000</v>
      </c>
      <c r="BA20" t="s">
        <v>69</v>
      </c>
      <c r="BB20" t="s">
        <v>82</v>
      </c>
      <c r="BC20">
        <v>6</v>
      </c>
      <c r="BD20" t="s">
        <v>193</v>
      </c>
      <c r="BE20" t="s">
        <v>78</v>
      </c>
      <c r="BF20">
        <v>365</v>
      </c>
      <c r="BG20" t="s">
        <v>78</v>
      </c>
      <c r="BQ20" t="s">
        <v>78</v>
      </c>
      <c r="BX20" t="s">
        <v>78</v>
      </c>
    </row>
    <row r="21" spans="1:98" x14ac:dyDescent="0.25">
      <c r="A21">
        <v>10490682989</v>
      </c>
      <c r="B21">
        <v>224697643</v>
      </c>
      <c r="C21" s="24">
        <v>43490.729953703703</v>
      </c>
      <c r="D21" s="24">
        <v>43490.731377314813</v>
      </c>
      <c r="E21" t="s">
        <v>194</v>
      </c>
      <c r="F21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All Responses</vt:lpstr>
      <vt:lpstr>Seasonal Operation</vt:lpstr>
      <vt:lpstr>Annual Operation</vt:lpstr>
      <vt:lpstr>Raw (not touched)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Ethan Clifford</cp:lastModifiedBy>
  <dcterms:created xsi:type="dcterms:W3CDTF">2019-03-07T18:17:52Z</dcterms:created>
  <dcterms:modified xsi:type="dcterms:W3CDTF">2019-07-11T16:59:06Z</dcterms:modified>
</cp:coreProperties>
</file>