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ergysolutionsonline.sharepoint.com/sites/projects/chiller-perf-curves/Workspaces/Workpaper/2021-02-01 ES Incorporate SCE edits/"/>
    </mc:Choice>
  </mc:AlternateContent>
  <xr:revisionPtr revIDLastSave="28" documentId="13_ncr:1_{B78F0C79-41B2-4CE8-A048-4DACA32B7454}" xr6:coauthVersionLast="45" xr6:coauthVersionMax="45" xr10:uidLastSave="{D1467504-E75C-4208-80F8-5074E920D482}"/>
  <bookViews>
    <workbookView xWindow="-120" yWindow="-120" windowWidth="29040" windowHeight="15840" xr2:uid="{B9477D23-8CE5-4DC7-AC5D-6291816B9F3D}"/>
  </bookViews>
  <sheets>
    <sheet name="Summary" sheetId="4" r:id="rId1"/>
    <sheet name="ACC Path B cost data by OEM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1" i="3" l="1"/>
  <c r="T7" i="3"/>
  <c r="L6" i="3"/>
  <c r="R46" i="3"/>
  <c r="S45" i="3"/>
  <c r="R45" i="3"/>
  <c r="S43" i="3"/>
  <c r="R43" i="3"/>
  <c r="S42" i="3"/>
  <c r="R42" i="3"/>
  <c r="L46" i="3"/>
  <c r="S46" i="3" s="1"/>
  <c r="L44" i="3"/>
  <c r="S44" i="3" s="1"/>
  <c r="S41" i="3"/>
  <c r="T43" i="3" s="1"/>
  <c r="T45" i="3" l="1"/>
  <c r="T46" i="3"/>
  <c r="T42" i="3"/>
  <c r="S34" i="3"/>
  <c r="T34" i="3" s="1"/>
  <c r="R35" i="3"/>
  <c r="R34" i="3"/>
  <c r="R32" i="3"/>
  <c r="R31" i="3"/>
  <c r="R22" i="3"/>
  <c r="R21" i="3"/>
  <c r="R19" i="3"/>
  <c r="R18" i="3"/>
  <c r="R11" i="3"/>
  <c r="R10" i="3"/>
  <c r="R8" i="3"/>
  <c r="R7" i="3"/>
  <c r="E13" i="4"/>
  <c r="E12" i="4"/>
  <c r="E10" i="4"/>
  <c r="E9" i="4"/>
  <c r="L35" i="3"/>
  <c r="S35" i="3" s="1"/>
  <c r="T35" i="3" s="1"/>
  <c r="L34" i="3"/>
  <c r="L33" i="3"/>
  <c r="S33" i="3" s="1"/>
  <c r="L31" i="3"/>
  <c r="S31" i="3" s="1"/>
  <c r="L30" i="3"/>
  <c r="S30" i="3" s="1"/>
  <c r="L24" i="3"/>
  <c r="S22" i="3" s="1"/>
  <c r="L23" i="3"/>
  <c r="S21" i="3" s="1"/>
  <c r="L22" i="3"/>
  <c r="S20" i="3" s="1"/>
  <c r="L21" i="3"/>
  <c r="L20" i="3"/>
  <c r="S19" i="3" s="1"/>
  <c r="L19" i="3"/>
  <c r="S18" i="3" s="1"/>
  <c r="L18" i="3"/>
  <c r="S17" i="3" s="1"/>
  <c r="L17" i="3"/>
  <c r="L11" i="3"/>
  <c r="S11" i="3" s="1"/>
  <c r="L10" i="3"/>
  <c r="S10" i="3" s="1"/>
  <c r="L9" i="3"/>
  <c r="S9" i="3" s="1"/>
  <c r="L8" i="3"/>
  <c r="S8" i="3" s="1"/>
  <c r="L7" i="3"/>
  <c r="S7" i="3" s="1"/>
  <c r="S6" i="3"/>
  <c r="F11" i="4" l="1"/>
  <c r="T8" i="3"/>
  <c r="V32" i="3" s="1"/>
  <c r="T31" i="3"/>
  <c r="T21" i="3"/>
  <c r="T18" i="3"/>
  <c r="F8" i="4"/>
  <c r="F10" i="4" s="1"/>
  <c r="G10" i="4" s="1"/>
  <c r="F12" i="4"/>
  <c r="G12" i="4" s="1"/>
  <c r="T10" i="3"/>
  <c r="F9" i="4"/>
  <c r="F13" i="4"/>
  <c r="G13" i="4" s="1"/>
  <c r="T11" i="3"/>
  <c r="T19" i="3"/>
  <c r="T22" i="3"/>
  <c r="G9" i="4" l="1"/>
</calcChain>
</file>

<file path=xl/sharedStrings.xml><?xml version="1.0" encoding="utf-8"?>
<sst xmlns="http://schemas.openxmlformats.org/spreadsheetml/2006/main" count="237" uniqueCount="44">
  <si>
    <t>Path B Screw ACC IMCs</t>
  </si>
  <si>
    <t>Assembled by Energy Solutions</t>
  </si>
  <si>
    <t xml:space="preserve">The following table shows the average of measure cost data collected for Path-B based air-cooled chillers in California. Data was collected from four major chiller manufacturers through their CA distributors. Manufacturer names have been anonymized for security. </t>
  </si>
  <si>
    <t>Screw Air-Cooled Chiller Size</t>
  </si>
  <si>
    <t>Path B Tier</t>
  </si>
  <si>
    <t>EER Requirement</t>
  </si>
  <si>
    <t>IPLV Requirement</t>
  </si>
  <si>
    <t>FMC ($/ton)</t>
  </si>
  <si>
    <t>IMC ($/ton)</t>
  </si>
  <si>
    <t>&lt;150 tons</t>
  </si>
  <si>
    <t>Code</t>
  </si>
  <si>
    <t>Tier 1</t>
  </si>
  <si>
    <t>Tier 2</t>
  </si>
  <si>
    <t>≥150 tons and ≤300 tons</t>
  </si>
  <si>
    <t>Manufacturer A</t>
  </si>
  <si>
    <t xml:space="preserve">Data in uniform table format: </t>
  </si>
  <si>
    <t>Label</t>
  </si>
  <si>
    <t>Tier</t>
  </si>
  <si>
    <t>Requested/Target Values</t>
  </si>
  <si>
    <t>Actual ACC Data</t>
  </si>
  <si>
    <t>Size Range</t>
  </si>
  <si>
    <t>EER</t>
  </si>
  <si>
    <t>IPLV</t>
  </si>
  <si>
    <t>Model Number</t>
  </si>
  <si>
    <t>Unit Size (tons)</t>
  </si>
  <si>
    <t>Cost ($)</t>
  </si>
  <si>
    <t>$/ton</t>
  </si>
  <si>
    <t>ACC 1</t>
  </si>
  <si>
    <t>ACC 2</t>
  </si>
  <si>
    <t>ACC 3</t>
  </si>
  <si>
    <t>ACC 4</t>
  </si>
  <si>
    <t>ACC 5</t>
  </si>
  <si>
    <t>ACC 6</t>
  </si>
  <si>
    <t>Manufacturer B</t>
  </si>
  <si>
    <t>Path A</t>
  </si>
  <si>
    <t>10.1 per T24</t>
  </si>
  <si>
    <t>13.7 per T24</t>
  </si>
  <si>
    <t>14.0 per T24</t>
  </si>
  <si>
    <t>Manufacturer C</t>
  </si>
  <si>
    <t>$ / Ton</t>
  </si>
  <si>
    <t>N/A</t>
  </si>
  <si>
    <t>Tier 2 &lt;150 ton IMC for Mfr A, B, &amp; D… used to calculate Tier 2 FMC since Manufacturer C doesn't have a unit at Tier 2 which would throw off the baseline/Tier 2 FMC/IMC differential</t>
  </si>
  <si>
    <t>Manufacturer D</t>
  </si>
  <si>
    <t>(Manufacturer D only reported the $/ton costs)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</si>
</sst>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  <numFmt numFmtId="165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i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00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</cellStyleXfs>
  <cellXfs count="43">
    <xf numFmtId="0" fontId="0" fillId="0" borderId="0" xfId="0"/>
    <xf numFmtId="0" fontId="3" fillId="0" borderId="2" xfId="0" applyFont="1" applyBorder="1"/>
    <xf numFmtId="0" fontId="3" fillId="0" borderId="6" xfId="0" applyFont="1" applyBorder="1"/>
    <xf numFmtId="0" fontId="0" fillId="0" borderId="2" xfId="0" applyBorder="1"/>
    <xf numFmtId="164" fontId="0" fillId="0" borderId="2" xfId="0" applyNumberFormat="1" applyBorder="1"/>
    <xf numFmtId="0" fontId="2" fillId="2" borderId="2" xfId="2" applyBorder="1"/>
    <xf numFmtId="44" fontId="2" fillId="2" borderId="2" xfId="1" applyFont="1" applyFill="1" applyBorder="1"/>
    <xf numFmtId="44" fontId="0" fillId="0" borderId="0" xfId="0" applyNumberFormat="1"/>
    <xf numFmtId="165" fontId="0" fillId="0" borderId="0" xfId="0" applyNumberFormat="1"/>
    <xf numFmtId="0" fontId="5" fillId="0" borderId="2" xfId="0" applyFont="1" applyBorder="1"/>
    <xf numFmtId="0" fontId="3" fillId="3" borderId="2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2" xfId="0" applyFill="1" applyBorder="1"/>
    <xf numFmtId="0" fontId="4" fillId="3" borderId="2" xfId="2" applyFont="1" applyFill="1" applyBorder="1"/>
    <xf numFmtId="165" fontId="4" fillId="3" borderId="2" xfId="1" applyNumberFormat="1" applyFont="1" applyFill="1" applyBorder="1"/>
    <xf numFmtId="165" fontId="0" fillId="3" borderId="2" xfId="1" applyNumberFormat="1" applyFont="1" applyFill="1" applyBorder="1"/>
    <xf numFmtId="0" fontId="4" fillId="2" borderId="2" xfId="2" applyFont="1" applyBorder="1"/>
    <xf numFmtId="165" fontId="4" fillId="2" borderId="2" xfId="1" applyNumberFormat="1" applyFont="1" applyFill="1" applyBorder="1"/>
    <xf numFmtId="165" fontId="0" fillId="4" borderId="2" xfId="1" applyNumberFormat="1" applyFont="1" applyFill="1" applyBorder="1"/>
    <xf numFmtId="0" fontId="5" fillId="3" borderId="2" xfId="0" applyFont="1" applyFill="1" applyBorder="1"/>
    <xf numFmtId="164" fontId="0" fillId="3" borderId="2" xfId="0" applyNumberFormat="1" applyFill="1" applyBorder="1"/>
    <xf numFmtId="0" fontId="2" fillId="2" borderId="2" xfId="2" applyBorder="1" applyAlignment="1">
      <alignment horizontal="left"/>
    </xf>
    <xf numFmtId="44" fontId="2" fillId="2" borderId="2" xfId="1" applyFont="1" applyFill="1" applyBorder="1" applyAlignment="1">
      <alignment horizontal="left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0" xfId="0" applyFont="1" applyBorder="1" applyAlignment="1">
      <alignment horizontal="right" vertical="center"/>
    </xf>
    <xf numFmtId="8" fontId="7" fillId="0" borderId="10" xfId="0" applyNumberFormat="1" applyFont="1" applyBorder="1" applyAlignment="1">
      <alignment vertical="center"/>
    </xf>
    <xf numFmtId="164" fontId="7" fillId="0" borderId="10" xfId="0" applyNumberFormat="1" applyFont="1" applyBorder="1" applyAlignment="1">
      <alignment horizontal="right" vertical="center"/>
    </xf>
    <xf numFmtId="44" fontId="7" fillId="0" borderId="10" xfId="0" applyNumberFormat="1" applyFont="1" applyBorder="1" applyAlignment="1">
      <alignment vertical="center"/>
    </xf>
    <xf numFmtId="165" fontId="7" fillId="0" borderId="10" xfId="0" applyNumberFormat="1" applyFont="1" applyBorder="1" applyAlignment="1">
      <alignment vertical="center"/>
    </xf>
    <xf numFmtId="0" fontId="2" fillId="5" borderId="2" xfId="2" applyFill="1" applyBorder="1"/>
    <xf numFmtId="0" fontId="4" fillId="5" borderId="2" xfId="2" applyFont="1" applyFill="1" applyBorder="1"/>
    <xf numFmtId="14" fontId="0" fillId="0" borderId="0" xfId="0" applyNumberFormat="1"/>
    <xf numFmtId="0" fontId="8" fillId="0" borderId="0" xfId="0" applyFont="1"/>
    <xf numFmtId="14" fontId="0" fillId="0" borderId="0" xfId="0" applyNumberFormat="1" applyAlignment="1">
      <alignment horizontal="left"/>
    </xf>
    <xf numFmtId="8" fontId="0" fillId="0" borderId="0" xfId="0" applyNumberFormat="1"/>
    <xf numFmtId="0" fontId="0" fillId="0" borderId="0" xfId="0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3">
    <cellStyle name="Currency" xfId="1" builtinId="4"/>
    <cellStyle name="Input" xfId="2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2A71C-D943-4A7F-93E9-8279DF1FB045}">
  <dimension ref="B1:I13"/>
  <sheetViews>
    <sheetView tabSelected="1" workbookViewId="0">
      <selection activeCell="B18" sqref="B18"/>
    </sheetView>
  </sheetViews>
  <sheetFormatPr defaultRowHeight="15" x14ac:dyDescent="0.25"/>
  <cols>
    <col min="2" max="2" width="27.140625" bestFit="1" customWidth="1"/>
    <col min="3" max="3" width="10.42578125" bestFit="1" customWidth="1"/>
    <col min="4" max="4" width="16.42578125" bestFit="1" customWidth="1"/>
    <col min="5" max="5" width="17.28515625" bestFit="1" customWidth="1"/>
    <col min="6" max="6" width="11.7109375" bestFit="1" customWidth="1"/>
    <col min="7" max="7" width="11.28515625" bestFit="1" customWidth="1"/>
  </cols>
  <sheetData>
    <row r="1" spans="2:9" ht="21" x14ac:dyDescent="0.35">
      <c r="B1" s="35" t="s">
        <v>0</v>
      </c>
    </row>
    <row r="2" spans="2:9" x14ac:dyDescent="0.25">
      <c r="B2" s="36">
        <v>44160</v>
      </c>
    </row>
    <row r="3" spans="2:9" x14ac:dyDescent="0.25">
      <c r="B3" s="36" t="s">
        <v>1</v>
      </c>
    </row>
    <row r="4" spans="2:9" x14ac:dyDescent="0.25">
      <c r="B4" s="34"/>
    </row>
    <row r="5" spans="2:9" ht="45" customHeight="1" x14ac:dyDescent="0.25">
      <c r="B5" s="38" t="s">
        <v>2</v>
      </c>
      <c r="C5" s="38"/>
      <c r="D5" s="38"/>
      <c r="E5" s="38"/>
      <c r="F5" s="38"/>
      <c r="G5" s="38"/>
    </row>
    <row r="6" spans="2:9" ht="15.75" thickBot="1" x14ac:dyDescent="0.3"/>
    <row r="7" spans="2:9" ht="15.75" thickBot="1" x14ac:dyDescent="0.3">
      <c r="B7" s="23" t="s">
        <v>3</v>
      </c>
      <c r="C7" s="24" t="s">
        <v>4</v>
      </c>
      <c r="D7" s="24" t="s">
        <v>5</v>
      </c>
      <c r="E7" s="24" t="s">
        <v>6</v>
      </c>
      <c r="F7" s="24" t="s">
        <v>7</v>
      </c>
      <c r="G7" s="24" t="s">
        <v>8</v>
      </c>
    </row>
    <row r="8" spans="2:9" ht="15.75" thickBot="1" x14ac:dyDescent="0.3">
      <c r="B8" s="25" t="s">
        <v>9</v>
      </c>
      <c r="C8" s="26" t="s">
        <v>10</v>
      </c>
      <c r="D8" s="27">
        <v>9.6999999999999993</v>
      </c>
      <c r="E8" s="27">
        <v>15.8</v>
      </c>
      <c r="F8" s="28">
        <f>AVERAGE('ACC Path B cost data by OEM'!S41,'ACC Path B cost data by OEM'!S6,'ACC Path B cost data by OEM'!S17,'ACC Path B cost data by OEM'!S30)</f>
        <v>719.17667173252278</v>
      </c>
      <c r="G8" s="26"/>
    </row>
    <row r="9" spans="2:9" ht="15.75" thickBot="1" x14ac:dyDescent="0.3">
      <c r="B9" s="25" t="s">
        <v>9</v>
      </c>
      <c r="C9" s="26" t="s">
        <v>11</v>
      </c>
      <c r="D9" s="29">
        <v>10.38</v>
      </c>
      <c r="E9" s="29">
        <f>E8*1.12</f>
        <v>17.696000000000002</v>
      </c>
      <c r="F9" s="28">
        <f>AVERAGE('ACC Path B cost data by OEM'!S42,'ACC Path B cost data by OEM'!S7,'ACC Path B cost data by OEM'!S18,'ACC Path B cost data by OEM'!S31)</f>
        <v>815.92527915477444</v>
      </c>
      <c r="G9" s="28">
        <f>F9-F8</f>
        <v>96.748607422251666</v>
      </c>
    </row>
    <row r="10" spans="2:9" ht="15.75" thickBot="1" x14ac:dyDescent="0.3">
      <c r="B10" s="25" t="s">
        <v>9</v>
      </c>
      <c r="C10" s="26" t="s">
        <v>12</v>
      </c>
      <c r="D10" s="29">
        <v>10.38</v>
      </c>
      <c r="E10" s="29">
        <f>E8*1.2</f>
        <v>18.96</v>
      </c>
      <c r="F10" s="28">
        <f>F8+'ACC Path B cost data by OEM'!V32</f>
        <v>892.59730665315772</v>
      </c>
      <c r="G10" s="28">
        <f>F10-F8</f>
        <v>173.42063492063494</v>
      </c>
      <c r="I10" s="37"/>
    </row>
    <row r="11" spans="2:9" ht="15.75" thickBot="1" x14ac:dyDescent="0.3">
      <c r="B11" s="25" t="s">
        <v>13</v>
      </c>
      <c r="C11" s="26" t="s">
        <v>10</v>
      </c>
      <c r="D11" s="27">
        <v>9.6999999999999993</v>
      </c>
      <c r="E11" s="27">
        <v>16.100000000000001</v>
      </c>
      <c r="F11" s="28">
        <f>AVERAGE('ACC Path B cost data by OEM'!S44,'ACC Path B cost data by OEM'!S9,'ACC Path B cost data by OEM'!S20,'ACC Path B cost data by OEM'!S33)</f>
        <v>586.08372720422005</v>
      </c>
      <c r="G11" s="26"/>
    </row>
    <row r="12" spans="2:9" ht="15.75" thickBot="1" x14ac:dyDescent="0.3">
      <c r="B12" s="25" t="s">
        <v>13</v>
      </c>
      <c r="C12" s="26" t="s">
        <v>11</v>
      </c>
      <c r="D12" s="29">
        <v>10.38</v>
      </c>
      <c r="E12" s="29">
        <f>E11*1.12</f>
        <v>18.032000000000004</v>
      </c>
      <c r="F12" s="28">
        <f>AVERAGE('ACC Path B cost data by OEM'!S45,'ACC Path B cost data by OEM'!S10,'ACC Path B cost data by OEM'!S21,'ACC Path B cost data by OEM'!S34)</f>
        <v>644.71568807339452</v>
      </c>
      <c r="G12" s="28">
        <f>F12-F11</f>
        <v>58.631960869174463</v>
      </c>
    </row>
    <row r="13" spans="2:9" ht="15.75" thickBot="1" x14ac:dyDescent="0.3">
      <c r="B13" s="25" t="s">
        <v>13</v>
      </c>
      <c r="C13" s="26" t="s">
        <v>12</v>
      </c>
      <c r="D13" s="29">
        <v>10.38</v>
      </c>
      <c r="E13" s="29">
        <f>E11*1.2</f>
        <v>19.32</v>
      </c>
      <c r="F13" s="28">
        <f>AVERAGE('ACC Path B cost data by OEM'!S46,'ACC Path B cost data by OEM'!S11,'ACC Path B cost data by OEM'!S22,'ACC Path B cost data by OEM'!S35)</f>
        <v>710.68707248467365</v>
      </c>
      <c r="G13" s="28">
        <f>F13-F11</f>
        <v>124.6033452804536</v>
      </c>
    </row>
  </sheetData>
  <mergeCells count="1">
    <mergeCell ref="B5:G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94B14-B50D-461A-AFAF-790D0FBC5809}">
  <dimension ref="B2:W47"/>
  <sheetViews>
    <sheetView topLeftCell="A13" zoomScale="85" zoomScaleNormal="85" workbookViewId="0">
      <selection activeCell="H40" sqref="H40"/>
    </sheetView>
  </sheetViews>
  <sheetFormatPr defaultRowHeight="15" x14ac:dyDescent="0.25"/>
  <cols>
    <col min="7" max="7" width="12.28515625" customWidth="1"/>
    <col min="8" max="10" width="11.28515625" customWidth="1"/>
    <col min="11" max="11" width="12.28515625" customWidth="1"/>
    <col min="12" max="12" width="10.28515625" customWidth="1"/>
    <col min="15" max="15" width="31.85546875" customWidth="1"/>
    <col min="16" max="16" width="13" customWidth="1"/>
    <col min="17" max="17" width="16.42578125" bestFit="1" customWidth="1"/>
    <col min="18" max="18" width="17.28515625" bestFit="1" customWidth="1"/>
    <col min="19" max="20" width="13" customWidth="1"/>
  </cols>
  <sheetData>
    <row r="2" spans="2:20" x14ac:dyDescent="0.25">
      <c r="B2" t="s">
        <v>14</v>
      </c>
      <c r="O2" t="s">
        <v>15</v>
      </c>
    </row>
    <row r="4" spans="2:20" ht="15.75" thickBot="1" x14ac:dyDescent="0.3">
      <c r="B4" s="39" t="s">
        <v>16</v>
      </c>
      <c r="C4" s="39" t="s">
        <v>17</v>
      </c>
      <c r="D4" s="39" t="s">
        <v>18</v>
      </c>
      <c r="E4" s="39"/>
      <c r="F4" s="39"/>
      <c r="G4" s="40" t="s">
        <v>19</v>
      </c>
      <c r="H4" s="41"/>
      <c r="I4" s="41"/>
      <c r="J4" s="41"/>
      <c r="K4" s="42"/>
    </row>
    <row r="5" spans="2:20" ht="15.75" thickBot="1" x14ac:dyDescent="0.3">
      <c r="B5" s="39"/>
      <c r="C5" s="39"/>
      <c r="D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1" t="s">
        <v>21</v>
      </c>
      <c r="J5" s="1" t="s">
        <v>22</v>
      </c>
      <c r="K5" s="1" t="s">
        <v>25</v>
      </c>
      <c r="L5" s="2" t="s">
        <v>26</v>
      </c>
      <c r="O5" s="23" t="s">
        <v>3</v>
      </c>
      <c r="P5" s="24" t="s">
        <v>4</v>
      </c>
      <c r="Q5" s="24" t="s">
        <v>5</v>
      </c>
      <c r="R5" s="24" t="s">
        <v>6</v>
      </c>
      <c r="S5" s="24" t="s">
        <v>7</v>
      </c>
      <c r="T5" s="24" t="s">
        <v>8</v>
      </c>
    </row>
    <row r="6" spans="2:20" ht="15.75" thickBot="1" x14ac:dyDescent="0.3">
      <c r="B6" s="3" t="s">
        <v>27</v>
      </c>
      <c r="C6" s="3" t="s">
        <v>10</v>
      </c>
      <c r="D6" s="3" t="s">
        <v>9</v>
      </c>
      <c r="E6" s="4">
        <v>9.6999999999999993</v>
      </c>
      <c r="F6" s="4">
        <v>15.8</v>
      </c>
      <c r="G6" s="32"/>
      <c r="H6" s="5">
        <v>140</v>
      </c>
      <c r="I6" s="5">
        <v>9.7100000000000009</v>
      </c>
      <c r="J6" s="5">
        <v>17</v>
      </c>
      <c r="K6" s="6">
        <v>115730</v>
      </c>
      <c r="L6" s="7">
        <f>K6/H6</f>
        <v>826.64285714285711</v>
      </c>
      <c r="O6" s="25" t="s">
        <v>9</v>
      </c>
      <c r="P6" s="26" t="s">
        <v>10</v>
      </c>
      <c r="Q6" s="27">
        <v>9.6999999999999993</v>
      </c>
      <c r="R6" s="27">
        <v>15.8</v>
      </c>
      <c r="S6" s="30">
        <f t="shared" ref="S6:S11" si="0">L6</f>
        <v>826.64285714285711</v>
      </c>
      <c r="T6" s="26"/>
    </row>
    <row r="7" spans="2:20" ht="15.75" thickBot="1" x14ac:dyDescent="0.3">
      <c r="B7" s="3" t="s">
        <v>28</v>
      </c>
      <c r="C7" s="3" t="s">
        <v>11</v>
      </c>
      <c r="D7" s="3" t="s">
        <v>9</v>
      </c>
      <c r="E7" s="4">
        <v>10.67</v>
      </c>
      <c r="F7" s="4">
        <v>17.380000000000003</v>
      </c>
      <c r="G7" s="32"/>
      <c r="H7" s="5">
        <v>140</v>
      </c>
      <c r="I7" s="5">
        <v>10.84</v>
      </c>
      <c r="J7" s="5">
        <v>17.100000000000001</v>
      </c>
      <c r="K7" s="6">
        <v>121320</v>
      </c>
      <c r="L7" s="7">
        <f t="shared" ref="L7:L11" si="1">K7/H7</f>
        <v>866.57142857142856</v>
      </c>
      <c r="M7" s="8"/>
      <c r="O7" s="25" t="s">
        <v>9</v>
      </c>
      <c r="P7" s="26" t="s">
        <v>11</v>
      </c>
      <c r="Q7" s="29">
        <v>10.38</v>
      </c>
      <c r="R7" s="29">
        <f>R6*1.12</f>
        <v>17.696000000000002</v>
      </c>
      <c r="S7" s="30">
        <f t="shared" si="0"/>
        <v>866.57142857142856</v>
      </c>
      <c r="T7" s="30">
        <f>S7-S6</f>
        <v>39.928571428571445</v>
      </c>
    </row>
    <row r="8" spans="2:20" ht="15.75" thickBot="1" x14ac:dyDescent="0.3">
      <c r="B8" s="3" t="s">
        <v>29</v>
      </c>
      <c r="C8" s="3" t="s">
        <v>12</v>
      </c>
      <c r="D8" s="3" t="s">
        <v>9</v>
      </c>
      <c r="E8" s="4">
        <v>10.67</v>
      </c>
      <c r="F8" s="4">
        <v>18.96</v>
      </c>
      <c r="G8" s="32"/>
      <c r="H8" s="5">
        <v>140</v>
      </c>
      <c r="I8" s="5">
        <v>10.83</v>
      </c>
      <c r="J8" s="5">
        <v>19.8</v>
      </c>
      <c r="K8" s="6">
        <v>127200</v>
      </c>
      <c r="L8" s="7">
        <f t="shared" si="1"/>
        <v>908.57142857142856</v>
      </c>
      <c r="M8" s="8"/>
      <c r="O8" s="25" t="s">
        <v>9</v>
      </c>
      <c r="P8" s="26" t="s">
        <v>12</v>
      </c>
      <c r="Q8" s="29">
        <v>10.38</v>
      </c>
      <c r="R8" s="29">
        <f>R6*1.2</f>
        <v>18.96</v>
      </c>
      <c r="S8" s="30">
        <f t="shared" si="0"/>
        <v>908.57142857142856</v>
      </c>
      <c r="T8" s="30">
        <f>S8-S6</f>
        <v>81.928571428571445</v>
      </c>
    </row>
    <row r="9" spans="2:20" ht="15.75" thickBot="1" x14ac:dyDescent="0.3">
      <c r="B9" s="3" t="s">
        <v>30</v>
      </c>
      <c r="C9" s="3" t="s">
        <v>10</v>
      </c>
      <c r="D9" s="9" t="s">
        <v>13</v>
      </c>
      <c r="E9" s="4">
        <v>9.6999999999999993</v>
      </c>
      <c r="F9" s="4">
        <v>16.100000000000001</v>
      </c>
      <c r="G9" s="32"/>
      <c r="H9" s="5">
        <v>250</v>
      </c>
      <c r="I9" s="5">
        <v>9.73</v>
      </c>
      <c r="J9" s="5">
        <v>17.559999999999999</v>
      </c>
      <c r="K9" s="6">
        <v>142378</v>
      </c>
      <c r="L9" s="7">
        <f t="shared" si="1"/>
        <v>569.51199999999994</v>
      </c>
      <c r="O9" s="25" t="s">
        <v>13</v>
      </c>
      <c r="P9" s="26" t="s">
        <v>10</v>
      </c>
      <c r="Q9" s="27">
        <v>9.6999999999999993</v>
      </c>
      <c r="R9" s="27">
        <v>16.100000000000001</v>
      </c>
      <c r="S9" s="30">
        <f t="shared" si="0"/>
        <v>569.51199999999994</v>
      </c>
      <c r="T9" s="26"/>
    </row>
    <row r="10" spans="2:20" ht="15.75" thickBot="1" x14ac:dyDescent="0.3">
      <c r="B10" s="3" t="s">
        <v>31</v>
      </c>
      <c r="C10" s="3" t="s">
        <v>11</v>
      </c>
      <c r="D10" s="9" t="s">
        <v>13</v>
      </c>
      <c r="E10" s="4">
        <v>10.67</v>
      </c>
      <c r="F10" s="4">
        <v>17.710000000000004</v>
      </c>
      <c r="G10" s="32"/>
      <c r="H10" s="5">
        <v>250</v>
      </c>
      <c r="I10" s="5">
        <v>10.79</v>
      </c>
      <c r="J10" s="5">
        <v>17.87</v>
      </c>
      <c r="K10" s="6">
        <v>157240</v>
      </c>
      <c r="L10" s="7">
        <f t="shared" si="1"/>
        <v>628.96</v>
      </c>
      <c r="M10" s="8"/>
      <c r="O10" s="25" t="s">
        <v>13</v>
      </c>
      <c r="P10" s="26" t="s">
        <v>11</v>
      </c>
      <c r="Q10" s="29">
        <v>10.38</v>
      </c>
      <c r="R10" s="29">
        <f>R9*1.12</f>
        <v>18.032000000000004</v>
      </c>
      <c r="S10" s="30">
        <f t="shared" si="0"/>
        <v>628.96</v>
      </c>
      <c r="T10" s="30">
        <f>S10-S9</f>
        <v>59.448000000000093</v>
      </c>
    </row>
    <row r="11" spans="2:20" ht="15.75" thickBot="1" x14ac:dyDescent="0.3">
      <c r="B11" s="3" t="s">
        <v>32</v>
      </c>
      <c r="C11" s="3" t="s">
        <v>12</v>
      </c>
      <c r="D11" s="9" t="s">
        <v>13</v>
      </c>
      <c r="E11" s="4">
        <v>10.67</v>
      </c>
      <c r="F11" s="4">
        <v>19.32</v>
      </c>
      <c r="G11" s="32"/>
      <c r="H11" s="5">
        <v>250</v>
      </c>
      <c r="I11" s="5">
        <v>10.75</v>
      </c>
      <c r="J11" s="5">
        <v>20.309999999999999</v>
      </c>
      <c r="K11" s="6">
        <v>167924</v>
      </c>
      <c r="L11" s="7">
        <f t="shared" si="1"/>
        <v>671.69600000000003</v>
      </c>
      <c r="M11" s="8"/>
      <c r="O11" s="25" t="s">
        <v>13</v>
      </c>
      <c r="P11" s="26" t="s">
        <v>12</v>
      </c>
      <c r="Q11" s="29">
        <v>10.38</v>
      </c>
      <c r="R11" s="29">
        <f>R9*1.2</f>
        <v>19.32</v>
      </c>
      <c r="S11" s="30">
        <f t="shared" si="0"/>
        <v>671.69600000000003</v>
      </c>
      <c r="T11" s="30">
        <f>S11-S9</f>
        <v>102.18400000000008</v>
      </c>
    </row>
    <row r="13" spans="2:20" x14ac:dyDescent="0.25">
      <c r="B13" t="s">
        <v>33</v>
      </c>
    </row>
    <row r="15" spans="2:20" ht="15.75" thickBot="1" x14ac:dyDescent="0.3">
      <c r="B15" s="39" t="s">
        <v>16</v>
      </c>
      <c r="C15" s="39" t="s">
        <v>17</v>
      </c>
      <c r="D15" s="39" t="s">
        <v>18</v>
      </c>
      <c r="E15" s="39"/>
      <c r="F15" s="39"/>
      <c r="G15" s="39" t="s">
        <v>19</v>
      </c>
      <c r="H15" s="39"/>
      <c r="I15" s="39"/>
      <c r="J15" s="39"/>
      <c r="K15" s="39"/>
      <c r="L15" s="39"/>
    </row>
    <row r="16" spans="2:20" ht="15.75" thickBot="1" x14ac:dyDescent="0.3">
      <c r="B16" s="39"/>
      <c r="C16" s="39"/>
      <c r="D16" s="1" t="s">
        <v>20</v>
      </c>
      <c r="E16" s="1" t="s">
        <v>21</v>
      </c>
      <c r="F16" s="1" t="s">
        <v>22</v>
      </c>
      <c r="G16" s="1" t="s">
        <v>23</v>
      </c>
      <c r="H16" s="1" t="s">
        <v>24</v>
      </c>
      <c r="I16" s="1" t="s">
        <v>21</v>
      </c>
      <c r="J16" s="1" t="s">
        <v>22</v>
      </c>
      <c r="K16" s="1" t="s">
        <v>25</v>
      </c>
      <c r="L16" s="1" t="s">
        <v>26</v>
      </c>
      <c r="M16" s="2"/>
      <c r="O16" s="23" t="s">
        <v>3</v>
      </c>
      <c r="P16" s="24" t="s">
        <v>4</v>
      </c>
      <c r="Q16" s="24" t="s">
        <v>5</v>
      </c>
      <c r="R16" s="24" t="s">
        <v>6</v>
      </c>
      <c r="S16" s="24" t="s">
        <v>7</v>
      </c>
      <c r="T16" s="24" t="s">
        <v>8</v>
      </c>
    </row>
    <row r="17" spans="2:23" ht="15.75" thickBot="1" x14ac:dyDescent="0.3">
      <c r="B17" s="10"/>
      <c r="C17" s="11" t="s">
        <v>34</v>
      </c>
      <c r="D17" s="12" t="s">
        <v>9</v>
      </c>
      <c r="E17" s="12" t="s">
        <v>35</v>
      </c>
      <c r="F17" s="12" t="s">
        <v>36</v>
      </c>
      <c r="G17" s="33"/>
      <c r="H17" s="13">
        <v>155</v>
      </c>
      <c r="I17" s="13">
        <v>10.95</v>
      </c>
      <c r="J17" s="13">
        <v>14.81</v>
      </c>
      <c r="K17" s="14">
        <v>94000</v>
      </c>
      <c r="L17" s="15">
        <f>K17/H17</f>
        <v>606.45161290322585</v>
      </c>
      <c r="O17" s="25" t="s">
        <v>9</v>
      </c>
      <c r="P17" s="26" t="s">
        <v>10</v>
      </c>
      <c r="Q17" s="27">
        <v>9.6999999999999993</v>
      </c>
      <c r="R17" s="27">
        <v>15.8</v>
      </c>
      <c r="S17" s="31">
        <f>L18</f>
        <v>670</v>
      </c>
      <c r="T17" s="26"/>
    </row>
    <row r="18" spans="2:23" ht="15.75" thickBot="1" x14ac:dyDescent="0.3">
      <c r="B18" s="3" t="s">
        <v>27</v>
      </c>
      <c r="C18" s="3" t="s">
        <v>10</v>
      </c>
      <c r="D18" s="3" t="s">
        <v>9</v>
      </c>
      <c r="E18" s="4">
        <v>9.6999999999999993</v>
      </c>
      <c r="F18" s="4">
        <v>15.8</v>
      </c>
      <c r="G18" s="33"/>
      <c r="H18" s="16">
        <v>150</v>
      </c>
      <c r="I18" s="16">
        <v>10.9</v>
      </c>
      <c r="J18" s="16">
        <v>17.100000000000001</v>
      </c>
      <c r="K18" s="17">
        <v>100500</v>
      </c>
      <c r="L18" s="18">
        <f t="shared" ref="L18:L24" si="2">K18/H18</f>
        <v>670</v>
      </c>
      <c r="O18" s="25" t="s">
        <v>9</v>
      </c>
      <c r="P18" s="26" t="s">
        <v>11</v>
      </c>
      <c r="Q18" s="29">
        <v>10.38</v>
      </c>
      <c r="R18" s="29">
        <f>R17*1.12</f>
        <v>17.696000000000002</v>
      </c>
      <c r="S18" s="31">
        <f>L19</f>
        <v>853.33333333333337</v>
      </c>
      <c r="T18" s="31">
        <f>S18-S17</f>
        <v>183.33333333333337</v>
      </c>
    </row>
    <row r="19" spans="2:23" ht="15.75" thickBot="1" x14ac:dyDescent="0.3">
      <c r="B19" s="3" t="s">
        <v>28</v>
      </c>
      <c r="C19" s="3" t="s">
        <v>11</v>
      </c>
      <c r="D19" s="3" t="s">
        <v>9</v>
      </c>
      <c r="E19" s="4">
        <v>10.67</v>
      </c>
      <c r="F19" s="4">
        <v>17.380000000000003</v>
      </c>
      <c r="G19" s="33"/>
      <c r="H19" s="16">
        <v>150</v>
      </c>
      <c r="I19" s="16">
        <v>11.68</v>
      </c>
      <c r="J19" s="16">
        <v>19.75</v>
      </c>
      <c r="K19" s="17">
        <v>128000</v>
      </c>
      <c r="L19" s="18">
        <f t="shared" si="2"/>
        <v>853.33333333333337</v>
      </c>
      <c r="M19" s="8"/>
      <c r="O19" s="25" t="s">
        <v>9</v>
      </c>
      <c r="P19" s="26" t="s">
        <v>12</v>
      </c>
      <c r="Q19" s="29">
        <v>10.38</v>
      </c>
      <c r="R19" s="29">
        <f>R17*1.2</f>
        <v>18.96</v>
      </c>
      <c r="S19" s="31">
        <f>L20</f>
        <v>933.33333333333337</v>
      </c>
      <c r="T19" s="31">
        <f>S19-S17</f>
        <v>263.33333333333337</v>
      </c>
    </row>
    <row r="20" spans="2:23" ht="15.75" thickBot="1" x14ac:dyDescent="0.3">
      <c r="B20" s="3" t="s">
        <v>29</v>
      </c>
      <c r="C20" s="3" t="s">
        <v>12</v>
      </c>
      <c r="D20" s="3" t="s">
        <v>9</v>
      </c>
      <c r="E20" s="4">
        <v>10.67</v>
      </c>
      <c r="F20" s="4">
        <v>18.96</v>
      </c>
      <c r="G20" s="33"/>
      <c r="H20" s="16">
        <v>150</v>
      </c>
      <c r="I20" s="16">
        <v>11.69</v>
      </c>
      <c r="J20" s="16">
        <v>19.690000000000001</v>
      </c>
      <c r="K20" s="17">
        <v>140000</v>
      </c>
      <c r="L20" s="18">
        <f t="shared" si="2"/>
        <v>933.33333333333337</v>
      </c>
      <c r="M20" s="8"/>
      <c r="O20" s="25" t="s">
        <v>13</v>
      </c>
      <c r="P20" s="26" t="s">
        <v>10</v>
      </c>
      <c r="Q20" s="27">
        <v>9.6999999999999993</v>
      </c>
      <c r="R20" s="27">
        <v>16.100000000000001</v>
      </c>
      <c r="S20" s="31">
        <f>L22</f>
        <v>600</v>
      </c>
      <c r="T20" s="26"/>
    </row>
    <row r="21" spans="2:23" ht="15.75" thickBot="1" x14ac:dyDescent="0.3">
      <c r="B21" s="12"/>
      <c r="C21" s="12" t="s">
        <v>34</v>
      </c>
      <c r="D21" s="19" t="s">
        <v>13</v>
      </c>
      <c r="E21" s="20" t="s">
        <v>35</v>
      </c>
      <c r="F21" s="20" t="s">
        <v>37</v>
      </c>
      <c r="G21" s="33"/>
      <c r="H21" s="13">
        <v>200</v>
      </c>
      <c r="I21" s="13">
        <v>10.66</v>
      </c>
      <c r="J21" s="13">
        <v>14.17</v>
      </c>
      <c r="K21" s="14">
        <v>113000</v>
      </c>
      <c r="L21" s="15">
        <f>K21/H21</f>
        <v>565</v>
      </c>
      <c r="O21" s="25" t="s">
        <v>13</v>
      </c>
      <c r="P21" s="26" t="s">
        <v>11</v>
      </c>
      <c r="Q21" s="29">
        <v>10.38</v>
      </c>
      <c r="R21" s="29">
        <f>R20*1.12</f>
        <v>18.032000000000004</v>
      </c>
      <c r="S21" s="31">
        <f>L23</f>
        <v>735</v>
      </c>
      <c r="T21" s="31">
        <f>S21-S20</f>
        <v>135</v>
      </c>
    </row>
    <row r="22" spans="2:23" ht="15.75" thickBot="1" x14ac:dyDescent="0.3">
      <c r="B22" s="3" t="s">
        <v>30</v>
      </c>
      <c r="C22" s="3" t="s">
        <v>10</v>
      </c>
      <c r="D22" s="9" t="s">
        <v>13</v>
      </c>
      <c r="E22" s="4">
        <v>9.6999999999999993</v>
      </c>
      <c r="F22" s="4">
        <v>16.100000000000001</v>
      </c>
      <c r="G22" s="33"/>
      <c r="H22" s="16">
        <v>200</v>
      </c>
      <c r="I22" s="16">
        <v>10.65</v>
      </c>
      <c r="J22" s="16">
        <v>17.78</v>
      </c>
      <c r="K22" s="17">
        <v>120000</v>
      </c>
      <c r="L22" s="18">
        <f t="shared" si="2"/>
        <v>600</v>
      </c>
      <c r="O22" s="25" t="s">
        <v>13</v>
      </c>
      <c r="P22" s="26" t="s">
        <v>12</v>
      </c>
      <c r="Q22" s="29">
        <v>10.38</v>
      </c>
      <c r="R22" s="29">
        <f>R20*1.2</f>
        <v>19.32</v>
      </c>
      <c r="S22" s="31">
        <f>L24</f>
        <v>815</v>
      </c>
      <c r="T22" s="31">
        <f>S22-S20</f>
        <v>215</v>
      </c>
    </row>
    <row r="23" spans="2:23" x14ac:dyDescent="0.25">
      <c r="B23" s="3" t="s">
        <v>31</v>
      </c>
      <c r="C23" s="3" t="s">
        <v>11</v>
      </c>
      <c r="D23" s="9" t="s">
        <v>13</v>
      </c>
      <c r="E23" s="4">
        <v>10.67</v>
      </c>
      <c r="F23" s="4">
        <v>17.710000000000004</v>
      </c>
      <c r="G23" s="33"/>
      <c r="H23" s="16">
        <v>200</v>
      </c>
      <c r="I23" s="16">
        <v>11.19</v>
      </c>
      <c r="J23" s="16">
        <v>20.27</v>
      </c>
      <c r="K23" s="17">
        <v>147000</v>
      </c>
      <c r="L23" s="18">
        <f t="shared" si="2"/>
        <v>735</v>
      </c>
      <c r="M23" s="8"/>
      <c r="W23" s="7"/>
    </row>
    <row r="24" spans="2:23" x14ac:dyDescent="0.25">
      <c r="B24" s="3" t="s">
        <v>32</v>
      </c>
      <c r="C24" s="3" t="s">
        <v>12</v>
      </c>
      <c r="D24" s="9" t="s">
        <v>13</v>
      </c>
      <c r="E24" s="4">
        <v>10.67</v>
      </c>
      <c r="F24" s="4">
        <v>19.32</v>
      </c>
      <c r="G24" s="33"/>
      <c r="H24" s="16">
        <v>200</v>
      </c>
      <c r="I24" s="16">
        <v>11.86</v>
      </c>
      <c r="J24" s="16">
        <v>21.2</v>
      </c>
      <c r="K24" s="17">
        <v>163000</v>
      </c>
      <c r="L24" s="18">
        <f t="shared" si="2"/>
        <v>815</v>
      </c>
      <c r="M24" s="8"/>
    </row>
    <row r="26" spans="2:23" x14ac:dyDescent="0.25">
      <c r="B26" t="s">
        <v>38</v>
      </c>
    </row>
    <row r="28" spans="2:23" ht="15.75" thickBot="1" x14ac:dyDescent="0.3">
      <c r="B28" s="39" t="s">
        <v>16</v>
      </c>
      <c r="C28" s="39" t="s">
        <v>17</v>
      </c>
      <c r="D28" s="39" t="s">
        <v>18</v>
      </c>
      <c r="E28" s="39"/>
      <c r="F28" s="39"/>
      <c r="G28" s="39" t="s">
        <v>19</v>
      </c>
      <c r="H28" s="39"/>
      <c r="I28" s="39"/>
      <c r="J28" s="39"/>
      <c r="K28" s="39"/>
      <c r="L28" s="39"/>
    </row>
    <row r="29" spans="2:23" ht="15.75" thickBot="1" x14ac:dyDescent="0.3">
      <c r="B29" s="39"/>
      <c r="C29" s="39"/>
      <c r="D29" s="1" t="s">
        <v>20</v>
      </c>
      <c r="E29" s="1" t="s">
        <v>21</v>
      </c>
      <c r="F29" s="1" t="s">
        <v>22</v>
      </c>
      <c r="G29" s="1" t="s">
        <v>23</v>
      </c>
      <c r="H29" s="1" t="s">
        <v>24</v>
      </c>
      <c r="I29" s="1" t="s">
        <v>21</v>
      </c>
      <c r="J29" s="1" t="s">
        <v>22</v>
      </c>
      <c r="K29" s="1" t="s">
        <v>25</v>
      </c>
      <c r="L29" s="1" t="s">
        <v>39</v>
      </c>
      <c r="O29" s="23" t="s">
        <v>3</v>
      </c>
      <c r="P29" s="24" t="s">
        <v>4</v>
      </c>
      <c r="Q29" s="24" t="s">
        <v>5</v>
      </c>
      <c r="R29" s="24" t="s">
        <v>6</v>
      </c>
      <c r="S29" s="24" t="s">
        <v>7</v>
      </c>
      <c r="T29" s="24" t="s">
        <v>8</v>
      </c>
    </row>
    <row r="30" spans="2:23" ht="15.75" thickBot="1" x14ac:dyDescent="0.3">
      <c r="B30" s="3" t="s">
        <v>27</v>
      </c>
      <c r="C30" s="3" t="s">
        <v>10</v>
      </c>
      <c r="D30" s="3" t="s">
        <v>9</v>
      </c>
      <c r="E30" s="4">
        <v>9.6999999999999993</v>
      </c>
      <c r="F30" s="4">
        <v>15.8</v>
      </c>
      <c r="G30" s="32"/>
      <c r="H30" s="21">
        <v>96.35</v>
      </c>
      <c r="I30" s="21">
        <v>9.7010000000000005</v>
      </c>
      <c r="J30" s="21">
        <v>16.09</v>
      </c>
      <c r="K30" s="22">
        <v>51168</v>
      </c>
      <c r="L30" s="22">
        <f>K30/H30</f>
        <v>531.06382978723411</v>
      </c>
      <c r="O30" s="25" t="s">
        <v>9</v>
      </c>
      <c r="P30" s="26" t="s">
        <v>10</v>
      </c>
      <c r="Q30" s="27">
        <v>9.6999999999999993</v>
      </c>
      <c r="R30" s="27">
        <v>15.8</v>
      </c>
      <c r="S30" s="30">
        <f>L30</f>
        <v>531.06382978723411</v>
      </c>
      <c r="T30" s="26"/>
    </row>
    <row r="31" spans="2:23" ht="15.75" thickBot="1" x14ac:dyDescent="0.3">
      <c r="B31" s="3" t="s">
        <v>28</v>
      </c>
      <c r="C31" s="3" t="s">
        <v>11</v>
      </c>
      <c r="D31" s="3" t="s">
        <v>9</v>
      </c>
      <c r="E31" s="4">
        <v>10.67</v>
      </c>
      <c r="F31" s="4">
        <v>17.380000000000003</v>
      </c>
      <c r="G31" s="32"/>
      <c r="H31" s="21">
        <v>85.59</v>
      </c>
      <c r="I31" s="21">
        <v>10.96</v>
      </c>
      <c r="J31" s="21">
        <v>17.48</v>
      </c>
      <c r="K31" s="22">
        <v>49368</v>
      </c>
      <c r="L31" s="22">
        <f t="shared" ref="L31:L35" si="3">K31/H31</f>
        <v>576.79635471433573</v>
      </c>
      <c r="M31" s="8"/>
      <c r="O31" s="25" t="s">
        <v>9</v>
      </c>
      <c r="P31" s="26" t="s">
        <v>11</v>
      </c>
      <c r="Q31" s="29">
        <v>10.38</v>
      </c>
      <c r="R31" s="29">
        <f>R30*1.12</f>
        <v>17.696000000000002</v>
      </c>
      <c r="S31" s="30">
        <f>L31</f>
        <v>576.79635471433573</v>
      </c>
      <c r="T31" s="30">
        <f>S31-S30</f>
        <v>45.732524927101622</v>
      </c>
    </row>
    <row r="32" spans="2:23" ht="15.75" thickBot="1" x14ac:dyDescent="0.3">
      <c r="B32" s="3" t="s">
        <v>29</v>
      </c>
      <c r="C32" s="3" t="s">
        <v>12</v>
      </c>
      <c r="D32" s="3" t="s">
        <v>9</v>
      </c>
      <c r="E32" s="4">
        <v>10.67</v>
      </c>
      <c r="F32" s="4">
        <v>18.96</v>
      </c>
      <c r="G32" s="32"/>
      <c r="H32" s="21" t="s">
        <v>40</v>
      </c>
      <c r="I32" s="21" t="s">
        <v>40</v>
      </c>
      <c r="J32" s="21" t="s">
        <v>40</v>
      </c>
      <c r="K32" s="22" t="s">
        <v>40</v>
      </c>
      <c r="L32" s="22" t="s">
        <v>40</v>
      </c>
      <c r="M32" s="8"/>
      <c r="O32" s="25" t="s">
        <v>9</v>
      </c>
      <c r="P32" s="26" t="s">
        <v>12</v>
      </c>
      <c r="Q32" s="29">
        <v>10.38</v>
      </c>
      <c r="R32" s="29">
        <f>R30*1.2</f>
        <v>18.96</v>
      </c>
      <c r="S32" s="28"/>
      <c r="T32" s="26"/>
      <c r="V32" s="7">
        <f>AVERAGE(T8,T19,T43)</f>
        <v>173.42063492063494</v>
      </c>
      <c r="W32" t="s">
        <v>41</v>
      </c>
    </row>
    <row r="33" spans="2:20" ht="15.75" thickBot="1" x14ac:dyDescent="0.3">
      <c r="B33" s="3" t="s">
        <v>30</v>
      </c>
      <c r="C33" s="3" t="s">
        <v>10</v>
      </c>
      <c r="D33" s="9" t="s">
        <v>13</v>
      </c>
      <c r="E33" s="4">
        <v>9.6999999999999993</v>
      </c>
      <c r="F33" s="4">
        <v>16.100000000000001</v>
      </c>
      <c r="G33" s="32"/>
      <c r="H33" s="21">
        <v>265.39999999999998</v>
      </c>
      <c r="I33" s="21">
        <v>9.9179999999999993</v>
      </c>
      <c r="J33" s="21">
        <v>17.899999999999999</v>
      </c>
      <c r="K33" s="22">
        <v>126018</v>
      </c>
      <c r="L33" s="22">
        <f t="shared" si="3"/>
        <v>474.82290881688021</v>
      </c>
      <c r="O33" s="25" t="s">
        <v>13</v>
      </c>
      <c r="P33" s="26" t="s">
        <v>10</v>
      </c>
      <c r="Q33" s="27">
        <v>9.6999999999999993</v>
      </c>
      <c r="R33" s="27">
        <v>16.100000000000001</v>
      </c>
      <c r="S33" s="30">
        <f>L33</f>
        <v>474.82290881688021</v>
      </c>
      <c r="T33" s="26"/>
    </row>
    <row r="34" spans="2:20" ht="15.75" thickBot="1" x14ac:dyDescent="0.3">
      <c r="B34" s="3" t="s">
        <v>31</v>
      </c>
      <c r="C34" s="3" t="s">
        <v>11</v>
      </c>
      <c r="D34" s="9" t="s">
        <v>13</v>
      </c>
      <c r="E34" s="4">
        <v>10.67</v>
      </c>
      <c r="F34" s="4">
        <v>17.710000000000004</v>
      </c>
      <c r="G34" s="32"/>
      <c r="H34" s="21">
        <v>272.5</v>
      </c>
      <c r="I34" s="21">
        <v>10.72</v>
      </c>
      <c r="J34" s="21">
        <v>19.239999999999998</v>
      </c>
      <c r="K34" s="22">
        <v>133226</v>
      </c>
      <c r="L34" s="22">
        <f t="shared" si="3"/>
        <v>488.90275229357798</v>
      </c>
      <c r="M34" s="8"/>
      <c r="O34" s="25" t="s">
        <v>13</v>
      </c>
      <c r="P34" s="26" t="s">
        <v>11</v>
      </c>
      <c r="Q34" s="29">
        <v>10.38</v>
      </c>
      <c r="R34" s="29">
        <f>R33*1.12</f>
        <v>18.032000000000004</v>
      </c>
      <c r="S34" s="30">
        <f>L34</f>
        <v>488.90275229357798</v>
      </c>
      <c r="T34" s="30">
        <f>S34-S33</f>
        <v>14.079843476697761</v>
      </c>
    </row>
    <row r="35" spans="2:20" ht="15.75" thickBot="1" x14ac:dyDescent="0.3">
      <c r="B35" s="3" t="s">
        <v>32</v>
      </c>
      <c r="C35" s="3" t="s">
        <v>12</v>
      </c>
      <c r="D35" s="9" t="s">
        <v>13</v>
      </c>
      <c r="E35" s="4">
        <v>10.67</v>
      </c>
      <c r="F35" s="4">
        <v>19.32</v>
      </c>
      <c r="G35" s="32"/>
      <c r="H35" s="21">
        <v>277.3</v>
      </c>
      <c r="I35" s="21">
        <v>10.99</v>
      </c>
      <c r="J35" s="21">
        <v>19.829999999999998</v>
      </c>
      <c r="K35" s="22">
        <v>148370</v>
      </c>
      <c r="L35" s="22">
        <f t="shared" si="3"/>
        <v>535.05228993869457</v>
      </c>
      <c r="M35" s="8"/>
      <c r="O35" s="25" t="s">
        <v>13</v>
      </c>
      <c r="P35" s="26" t="s">
        <v>12</v>
      </c>
      <c r="Q35" s="29">
        <v>10.38</v>
      </c>
      <c r="R35" s="29">
        <f>R33*1.2</f>
        <v>19.32</v>
      </c>
      <c r="S35" s="30">
        <f>L35</f>
        <v>535.05228993869457</v>
      </c>
      <c r="T35" s="30">
        <f>S35-S33</f>
        <v>60.229381121814356</v>
      </c>
    </row>
    <row r="37" spans="2:20" x14ac:dyDescent="0.25">
      <c r="B37" t="s">
        <v>42</v>
      </c>
    </row>
    <row r="39" spans="2:20" ht="15.75" thickBot="1" x14ac:dyDescent="0.3">
      <c r="B39" s="39" t="s">
        <v>16</v>
      </c>
      <c r="C39" s="39" t="s">
        <v>17</v>
      </c>
      <c r="D39" s="39" t="s">
        <v>18</v>
      </c>
      <c r="E39" s="39"/>
      <c r="F39" s="39"/>
      <c r="G39" s="39" t="s">
        <v>19</v>
      </c>
      <c r="H39" s="39"/>
      <c r="I39" s="39"/>
      <c r="J39" s="39"/>
      <c r="K39" s="39"/>
      <c r="L39" s="39"/>
    </row>
    <row r="40" spans="2:20" ht="15.75" thickBot="1" x14ac:dyDescent="0.3">
      <c r="B40" s="39"/>
      <c r="C40" s="39"/>
      <c r="D40" s="1" t="s">
        <v>20</v>
      </c>
      <c r="E40" s="1" t="s">
        <v>21</v>
      </c>
      <c r="F40" s="1" t="s">
        <v>22</v>
      </c>
      <c r="G40" s="1" t="s">
        <v>23</v>
      </c>
      <c r="H40" s="1" t="s">
        <v>24</v>
      </c>
      <c r="I40" s="1" t="s">
        <v>21</v>
      </c>
      <c r="J40" s="1" t="s">
        <v>22</v>
      </c>
      <c r="K40" s="1" t="s">
        <v>25</v>
      </c>
      <c r="L40" s="1" t="s">
        <v>39</v>
      </c>
      <c r="O40" s="23" t="s">
        <v>3</v>
      </c>
      <c r="P40" s="24" t="s">
        <v>4</v>
      </c>
      <c r="Q40" s="24" t="s">
        <v>5</v>
      </c>
      <c r="R40" s="24" t="s">
        <v>6</v>
      </c>
      <c r="S40" s="24" t="s">
        <v>7</v>
      </c>
      <c r="T40" s="24" t="s">
        <v>8</v>
      </c>
    </row>
    <row r="41" spans="2:20" ht="15.75" customHeight="1" thickBot="1" x14ac:dyDescent="0.3">
      <c r="B41" s="3" t="s">
        <v>27</v>
      </c>
      <c r="C41" s="3" t="s">
        <v>10</v>
      </c>
      <c r="D41" s="3" t="s">
        <v>9</v>
      </c>
      <c r="E41" s="4">
        <v>9.6999999999999993</v>
      </c>
      <c r="F41" s="4">
        <v>15.8</v>
      </c>
      <c r="G41" s="32"/>
      <c r="H41" s="21"/>
      <c r="I41" s="21">
        <v>9.6999999999999993</v>
      </c>
      <c r="J41" s="21">
        <v>15.8</v>
      </c>
      <c r="K41" s="22"/>
      <c r="L41" s="22">
        <f>(903+795)/2</f>
        <v>849</v>
      </c>
      <c r="O41" s="25" t="s">
        <v>9</v>
      </c>
      <c r="P41" s="26" t="s">
        <v>10</v>
      </c>
      <c r="Q41" s="27">
        <v>9.6999999999999993</v>
      </c>
      <c r="R41" s="27">
        <v>15.8</v>
      </c>
      <c r="S41" s="28">
        <f>L41</f>
        <v>849</v>
      </c>
      <c r="T41" s="26"/>
    </row>
    <row r="42" spans="2:20" ht="15.75" thickBot="1" x14ac:dyDescent="0.3">
      <c r="B42" s="3" t="s">
        <v>28</v>
      </c>
      <c r="C42" s="3" t="s">
        <v>11</v>
      </c>
      <c r="D42" s="3" t="s">
        <v>9</v>
      </c>
      <c r="E42" s="4">
        <v>10.67</v>
      </c>
      <c r="F42" s="4">
        <v>17.380000000000003</v>
      </c>
      <c r="G42" s="32"/>
      <c r="H42" s="21"/>
      <c r="I42" s="21">
        <v>10.38</v>
      </c>
      <c r="J42" s="21">
        <v>17.7</v>
      </c>
      <c r="K42" s="22"/>
      <c r="L42" s="22">
        <v>967</v>
      </c>
      <c r="O42" s="25" t="s">
        <v>9</v>
      </c>
      <c r="P42" s="26" t="s">
        <v>11</v>
      </c>
      <c r="Q42" s="29">
        <v>10.38</v>
      </c>
      <c r="R42" s="29">
        <f>R41*1.12</f>
        <v>17.696000000000002</v>
      </c>
      <c r="S42" s="28">
        <f>L42</f>
        <v>967</v>
      </c>
      <c r="T42" s="28">
        <f>S42-S41</f>
        <v>118</v>
      </c>
    </row>
    <row r="43" spans="2:20" ht="15.75" thickBot="1" x14ac:dyDescent="0.3">
      <c r="B43" s="3" t="s">
        <v>29</v>
      </c>
      <c r="C43" s="3" t="s">
        <v>12</v>
      </c>
      <c r="D43" s="3" t="s">
        <v>9</v>
      </c>
      <c r="E43" s="4">
        <v>10.67</v>
      </c>
      <c r="F43" s="4">
        <v>18.96</v>
      </c>
      <c r="G43" s="32"/>
      <c r="H43" s="21"/>
      <c r="I43" s="21">
        <v>10.38</v>
      </c>
      <c r="J43" s="21">
        <v>18.96</v>
      </c>
      <c r="K43" s="22"/>
      <c r="L43" s="22">
        <v>1024</v>
      </c>
      <c r="O43" s="25" t="s">
        <v>9</v>
      </c>
      <c r="P43" s="26" t="s">
        <v>12</v>
      </c>
      <c r="Q43" s="29">
        <v>10.38</v>
      </c>
      <c r="R43" s="29">
        <f>R41*1.2</f>
        <v>18.96</v>
      </c>
      <c r="S43" s="28">
        <f>L43</f>
        <v>1024</v>
      </c>
      <c r="T43" s="28">
        <f>S43-S41</f>
        <v>175</v>
      </c>
    </row>
    <row r="44" spans="2:20" ht="15.75" thickBot="1" x14ac:dyDescent="0.3">
      <c r="B44" s="3" t="s">
        <v>30</v>
      </c>
      <c r="C44" s="3" t="s">
        <v>10</v>
      </c>
      <c r="D44" s="9" t="s">
        <v>13</v>
      </c>
      <c r="E44" s="4">
        <v>9.6999999999999993</v>
      </c>
      <c r="F44" s="4">
        <v>16.100000000000001</v>
      </c>
      <c r="G44" s="32"/>
      <c r="H44" s="21"/>
      <c r="I44" s="21">
        <v>9.6999999999999993</v>
      </c>
      <c r="J44" s="21">
        <v>16.100000000000001</v>
      </c>
      <c r="K44" s="22"/>
      <c r="L44" s="22">
        <f>700</f>
        <v>700</v>
      </c>
      <c r="O44" s="25" t="s">
        <v>13</v>
      </c>
      <c r="P44" s="26" t="s">
        <v>10</v>
      </c>
      <c r="Q44" s="27">
        <v>9.6999999999999993</v>
      </c>
      <c r="R44" s="27">
        <v>16.100000000000001</v>
      </c>
      <c r="S44" s="28">
        <f>L44</f>
        <v>700</v>
      </c>
      <c r="T44" s="26"/>
    </row>
    <row r="45" spans="2:20" ht="15.75" thickBot="1" x14ac:dyDescent="0.3">
      <c r="B45" s="3" t="s">
        <v>31</v>
      </c>
      <c r="C45" s="3" t="s">
        <v>11</v>
      </c>
      <c r="D45" s="9" t="s">
        <v>13</v>
      </c>
      <c r="E45" s="4">
        <v>10.67</v>
      </c>
      <c r="F45" s="4">
        <v>17.710000000000004</v>
      </c>
      <c r="G45" s="32"/>
      <c r="H45" s="21"/>
      <c r="I45" s="21">
        <v>10.38</v>
      </c>
      <c r="J45" s="21">
        <v>18.03</v>
      </c>
      <c r="K45" s="22"/>
      <c r="L45" s="22">
        <v>726</v>
      </c>
      <c r="O45" s="25" t="s">
        <v>13</v>
      </c>
      <c r="P45" s="26" t="s">
        <v>11</v>
      </c>
      <c r="Q45" s="29">
        <v>10.38</v>
      </c>
      <c r="R45" s="29">
        <f>R44*1.12</f>
        <v>18.032000000000004</v>
      </c>
      <c r="S45" s="28">
        <f>L45</f>
        <v>726</v>
      </c>
      <c r="T45" s="28">
        <f>S45-S44</f>
        <v>26</v>
      </c>
    </row>
    <row r="46" spans="2:20" ht="15.75" thickBot="1" x14ac:dyDescent="0.3">
      <c r="B46" s="3" t="s">
        <v>32</v>
      </c>
      <c r="C46" s="3" t="s">
        <v>12</v>
      </c>
      <c r="D46" s="9" t="s">
        <v>13</v>
      </c>
      <c r="E46" s="4">
        <v>10.67</v>
      </c>
      <c r="F46" s="4">
        <v>19.32</v>
      </c>
      <c r="G46" s="32"/>
      <c r="H46" s="21"/>
      <c r="I46" s="21">
        <v>10.38</v>
      </c>
      <c r="J46" s="21">
        <v>19.32</v>
      </c>
      <c r="K46" s="22"/>
      <c r="L46" s="22">
        <f>821</f>
        <v>821</v>
      </c>
      <c r="O46" s="25" t="s">
        <v>13</v>
      </c>
      <c r="P46" s="26" t="s">
        <v>12</v>
      </c>
      <c r="Q46" s="29">
        <v>10.38</v>
      </c>
      <c r="R46" s="29">
        <f>R44*1.2</f>
        <v>19.32</v>
      </c>
      <c r="S46" s="28">
        <f>L46</f>
        <v>821</v>
      </c>
      <c r="T46" s="28">
        <f>S46-S44</f>
        <v>121</v>
      </c>
    </row>
    <row r="47" spans="2:20" x14ac:dyDescent="0.25">
      <c r="H47" t="s">
        <v>43</v>
      </c>
    </row>
  </sheetData>
  <mergeCells count="16">
    <mergeCell ref="B39:B40"/>
    <mergeCell ref="C39:C40"/>
    <mergeCell ref="D39:F39"/>
    <mergeCell ref="G39:L39"/>
    <mergeCell ref="B28:B29"/>
    <mergeCell ref="C28:C29"/>
    <mergeCell ref="D28:F28"/>
    <mergeCell ref="G28:L28"/>
    <mergeCell ref="B4:B5"/>
    <mergeCell ref="C4:C5"/>
    <mergeCell ref="D4:F4"/>
    <mergeCell ref="G4:K4"/>
    <mergeCell ref="B15:B16"/>
    <mergeCell ref="C15:C16"/>
    <mergeCell ref="D15:F15"/>
    <mergeCell ref="G15:L1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A73B049684BA4281E156272C19C46B" ma:contentTypeVersion="9" ma:contentTypeDescription="Create a new document." ma:contentTypeScope="" ma:versionID="20d260b36010eef7b4102d9f4bb46e3d">
  <xsd:schema xmlns:xsd="http://www.w3.org/2001/XMLSchema" xmlns:xs="http://www.w3.org/2001/XMLSchema" xmlns:p="http://schemas.microsoft.com/office/2006/metadata/properties" xmlns:ns2="b4a67717-3c0d-4611-8419-8428e096792b" targetNamespace="http://schemas.microsoft.com/office/2006/metadata/properties" ma:root="true" ma:fieldsID="ace18efdcc0dbf28cd862a302390b505" ns2:_="">
    <xsd:import namespace="b4a67717-3c0d-4611-8419-8428e096792b"/>
    <xsd:element name="properties">
      <xsd:complexType>
        <xsd:sequence>
          <xsd:element name="documentManagement">
            <xsd:complexType>
              <xsd:all>
                <xsd:element ref="ns2:Phas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a67717-3c0d-4611-8419-8428e096792b" elementFormDefault="qualified">
    <xsd:import namespace="http://schemas.microsoft.com/office/2006/documentManagement/types"/>
    <xsd:import namespace="http://schemas.microsoft.com/office/infopath/2007/PartnerControls"/>
    <xsd:element name="Phase" ma:index="8" nillable="true" ma:displayName="Phase" ma:format="Dropdown" ma:internalName="Phase">
      <xsd:simpleType>
        <xsd:restriction base="dms:Choice">
          <xsd:enumeration value="Phase One"/>
          <xsd:enumeration value="Phase Two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hase xmlns="b4a67717-3c0d-4611-8419-8428e096792b" xsi:nil="true"/>
  </documentManagement>
</p:properties>
</file>

<file path=customXml/itemProps1.xml><?xml version="1.0" encoding="utf-8"?>
<ds:datastoreItem xmlns:ds="http://schemas.openxmlformats.org/officeDocument/2006/customXml" ds:itemID="{B54ADC03-794A-4992-9FA7-FA8373FB85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a67717-3c0d-4611-8419-8428e09679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DC46DC3-6818-48C4-84DB-4DA3144D7B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FE8ECD-8816-488A-8A48-7C2BF12B3525}">
  <ds:schemaRefs>
    <ds:schemaRef ds:uri="http://schemas.microsoft.com/office/2006/metadata/properties"/>
    <ds:schemaRef ds:uri="http://schemas.microsoft.com/office/infopath/2007/PartnerControls"/>
    <ds:schemaRef ds:uri="b4a67717-3c0d-4611-8419-8428e096792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ACC Path B cost data by OEM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Bryan Boyce</dc:creator>
  <cp:keywords/>
  <dc:description/>
  <cp:lastModifiedBy>Bryan Boyce</cp:lastModifiedBy>
  <cp:revision/>
  <dcterms:created xsi:type="dcterms:W3CDTF">2020-11-25T20:02:38Z</dcterms:created>
  <dcterms:modified xsi:type="dcterms:W3CDTF">2021-02-01T22:22:51Z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0x0101000FA73B049684BA4281E156272C19C46B</vt:lpwstr>
  </property>
</Properties>
</file>