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Akhilesh Reddy\OneDrive - Lincus, Inc(1)\Documents\WP Supporting Docs\SWHC050-Ductless Heat Pump, HVAC\Step08\SWHC050-01 Ductless HVAC Heat Pump Res_8.5_Solaris_08.19.20\"/>
    </mc:Choice>
  </mc:AlternateContent>
  <xr:revisionPtr revIDLastSave="0" documentId="13_ncr:1_{4F43B8B0-6392-4ACB-B673-5C901C95DECE}" xr6:coauthVersionLast="45" xr6:coauthVersionMax="45" xr10:uidLastSave="{00000000-0000-0000-0000-000000000000}"/>
  <bookViews>
    <workbookView xWindow="20370" yWindow="-3630" windowWidth="29040" windowHeight="15840" xr2:uid="{00000000-000D-0000-FFFF-FFFF00000000}"/>
  </bookViews>
  <sheets>
    <sheet name="Summary" sheetId="4" r:id="rId1"/>
    <sheet name="Measure cost" sheetId="2" r:id="rId2"/>
    <sheet name="Base case costs" sheetId="3" r:id="rId3"/>
    <sheet name="Labor &amp; Infrastructure Costs" sheetId="5" r:id="rId4"/>
    <sheet name="Base case costs (2)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56" i="3" l="1"/>
  <c r="B57" i="3"/>
  <c r="B55" i="3"/>
  <c r="F58" i="2"/>
  <c r="E58" i="2"/>
  <c r="D58" i="2"/>
  <c r="O8" i="4" l="1"/>
  <c r="O12" i="4" s="1"/>
  <c r="O16" i="4" s="1"/>
  <c r="O9" i="4"/>
  <c r="O13" i="4" s="1"/>
  <c r="O17" i="4" s="1"/>
  <c r="O10" i="4"/>
  <c r="O14" i="4" s="1"/>
  <c r="O18" i="4" s="1"/>
  <c r="O7" i="4"/>
  <c r="O11" i="4" s="1"/>
  <c r="O15" i="4" s="1"/>
  <c r="J16" i="4"/>
  <c r="J17" i="4" s="1"/>
  <c r="J18" i="4" s="1"/>
  <c r="J12" i="4"/>
  <c r="J13" i="4" s="1"/>
  <c r="J14" i="4" s="1"/>
  <c r="J5" i="4"/>
  <c r="J6" i="4" s="1"/>
  <c r="J4" i="4"/>
  <c r="J8" i="4"/>
  <c r="J9" i="4" s="1"/>
  <c r="J10" i="4" s="1"/>
  <c r="D48" i="3"/>
  <c r="I48" i="3" s="1"/>
  <c r="D47" i="3"/>
  <c r="I47" i="3" s="1"/>
  <c r="I46" i="3"/>
  <c r="D46" i="3"/>
  <c r="D45" i="3" l="1"/>
  <c r="I45" i="3" s="1"/>
  <c r="D44" i="3"/>
  <c r="I44" i="3" s="1"/>
  <c r="D43" i="3"/>
  <c r="I43" i="3" s="1"/>
  <c r="D18" i="3"/>
  <c r="I18" i="3" s="1"/>
  <c r="D17" i="3"/>
  <c r="I17" i="3" s="1"/>
  <c r="D16" i="3"/>
  <c r="I16" i="3" s="1"/>
  <c r="D15" i="3"/>
  <c r="I15" i="3" s="1"/>
  <c r="D14" i="3"/>
  <c r="I14" i="3" s="1"/>
  <c r="E48" i="6"/>
  <c r="G48" i="6" s="1"/>
  <c r="B48" i="6"/>
  <c r="I48" i="6" s="1"/>
  <c r="E47" i="6"/>
  <c r="G47" i="6" s="1"/>
  <c r="B47" i="6"/>
  <c r="E46" i="6"/>
  <c r="G46" i="6" s="1"/>
  <c r="B46" i="6"/>
  <c r="I46" i="6" s="1"/>
  <c r="C40" i="6"/>
  <c r="E40" i="6" s="1"/>
  <c r="E39" i="6"/>
  <c r="E41" i="6" s="1"/>
  <c r="C39" i="6"/>
  <c r="D33" i="6"/>
  <c r="I33" i="6" s="1"/>
  <c r="D32" i="6"/>
  <c r="I32" i="6" s="1"/>
  <c r="D31" i="6"/>
  <c r="I31" i="6" s="1"/>
  <c r="D30" i="6"/>
  <c r="I30" i="6" s="1"/>
  <c r="I29" i="6"/>
  <c r="D29" i="6"/>
  <c r="D22" i="6"/>
  <c r="I22" i="6" s="1"/>
  <c r="D21" i="6"/>
  <c r="I21" i="6" s="1"/>
  <c r="D20" i="6"/>
  <c r="I20" i="6" s="1"/>
  <c r="D19" i="6"/>
  <c r="I19" i="6" s="1"/>
  <c r="D13" i="6"/>
  <c r="I13" i="6" s="1"/>
  <c r="D12" i="6"/>
  <c r="I12" i="6" s="1"/>
  <c r="D11" i="6"/>
  <c r="I11" i="6" s="1"/>
  <c r="I10" i="6"/>
  <c r="D10" i="6"/>
  <c r="D9" i="6"/>
  <c r="I9" i="6" s="1"/>
  <c r="I8" i="6"/>
  <c r="D8" i="6"/>
  <c r="D7" i="6"/>
  <c r="I7" i="6" s="1"/>
  <c r="E56" i="3"/>
  <c r="G56" i="3" s="1"/>
  <c r="E57" i="3"/>
  <c r="G57" i="3" s="1"/>
  <c r="E55" i="3"/>
  <c r="G55" i="3" s="1"/>
  <c r="H5" i="5"/>
  <c r="D34" i="3"/>
  <c r="I34" i="3" s="1"/>
  <c r="D35" i="3"/>
  <c r="I35" i="3" s="1"/>
  <c r="D36" i="3"/>
  <c r="I36" i="3" s="1"/>
  <c r="H47" i="6" l="1"/>
  <c r="H48" i="6"/>
  <c r="I50" i="3"/>
  <c r="I51" i="3" s="1"/>
  <c r="H57" i="3"/>
  <c r="H56" i="3"/>
  <c r="H55" i="3"/>
  <c r="I55" i="3"/>
  <c r="I57" i="3"/>
  <c r="I56" i="3"/>
  <c r="I23" i="6"/>
  <c r="I24" i="6" s="1"/>
  <c r="I34" i="6"/>
  <c r="I35" i="6" s="1"/>
  <c r="I14" i="6"/>
  <c r="I15" i="6" s="1"/>
  <c r="I47" i="6"/>
  <c r="I49" i="6" s="1"/>
  <c r="H46" i="6"/>
  <c r="H49" i="6" s="1"/>
  <c r="I37" i="3"/>
  <c r="D27" i="3"/>
  <c r="I27" i="3" s="1"/>
  <c r="D26" i="3"/>
  <c r="I26" i="3" s="1"/>
  <c r="D25" i="3"/>
  <c r="I25" i="3" s="1"/>
  <c r="H12" i="5"/>
  <c r="H13" i="5" s="1"/>
  <c r="F11" i="5"/>
  <c r="E11" i="5"/>
  <c r="F10" i="5"/>
  <c r="G10" i="5" s="1"/>
  <c r="I10" i="5" s="1"/>
  <c r="F9" i="5"/>
  <c r="E9" i="5"/>
  <c r="F4" i="5"/>
  <c r="E4" i="5"/>
  <c r="G4" i="5" s="1"/>
  <c r="I4" i="5" l="1"/>
  <c r="I5" i="5" s="1"/>
  <c r="G5" i="5"/>
  <c r="H58" i="3"/>
  <c r="F6" i="4" s="1"/>
  <c r="I58" i="3"/>
  <c r="D6" i="4" s="1"/>
  <c r="I38" i="3"/>
  <c r="D5" i="4"/>
  <c r="G9" i="5"/>
  <c r="I9" i="5" s="1"/>
  <c r="E12" i="5"/>
  <c r="G11" i="5"/>
  <c r="I11" i="5" s="1"/>
  <c r="F4" i="4" l="1"/>
  <c r="F3" i="4"/>
  <c r="K12" i="4"/>
  <c r="K13" i="4"/>
  <c r="K14" i="4"/>
  <c r="K11" i="4"/>
  <c r="G12" i="5"/>
  <c r="G13" i="5" s="1"/>
  <c r="I12" i="5"/>
  <c r="I13" i="5" s="1"/>
  <c r="F7" i="4" s="1"/>
  <c r="L15" i="4" l="1"/>
  <c r="L18" i="4"/>
  <c r="L16" i="4"/>
  <c r="L17" i="4"/>
  <c r="L4" i="4"/>
  <c r="L6" i="4"/>
  <c r="L3" i="4"/>
  <c r="L5" i="4"/>
  <c r="L8" i="4"/>
  <c r="L9" i="4"/>
  <c r="L10" i="4"/>
  <c r="L7" i="4"/>
  <c r="F9" i="4"/>
  <c r="F10" i="4"/>
  <c r="F11" i="4"/>
  <c r="F8" i="4"/>
  <c r="D24" i="3"/>
  <c r="I24" i="3" s="1"/>
  <c r="D13" i="3"/>
  <c r="I13" i="3" s="1"/>
  <c r="D12" i="3"/>
  <c r="I12" i="3" s="1"/>
  <c r="D11" i="3"/>
  <c r="I11" i="3" s="1"/>
  <c r="D10" i="3"/>
  <c r="I10" i="3" s="1"/>
  <c r="D9" i="3"/>
  <c r="I9" i="3" s="1"/>
  <c r="D8" i="3"/>
  <c r="I8" i="3" s="1"/>
  <c r="D7" i="3"/>
  <c r="I7" i="3" s="1"/>
  <c r="I19" i="3" s="1"/>
  <c r="K133" i="2"/>
  <c r="K132" i="2"/>
  <c r="K131" i="2"/>
  <c r="K130" i="2"/>
  <c r="K129" i="2"/>
  <c r="K128" i="2"/>
  <c r="K127" i="2"/>
  <c r="K126" i="2"/>
  <c r="K125" i="2"/>
  <c r="K124" i="2"/>
  <c r="C123" i="2"/>
  <c r="K123" i="2" s="1"/>
  <c r="C122" i="2"/>
  <c r="K122" i="2" s="1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86" i="2"/>
  <c r="K85" i="2"/>
  <c r="K84" i="2"/>
  <c r="C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F5" i="4" l="1"/>
  <c r="Q15" i="4"/>
  <c r="Q11" i="4"/>
  <c r="Q7" i="4"/>
  <c r="Q3" i="4"/>
  <c r="Q6" i="4"/>
  <c r="Q14" i="4"/>
  <c r="Q18" i="4"/>
  <c r="Q10" i="4"/>
  <c r="D8" i="4"/>
  <c r="D9" i="4"/>
  <c r="Q5" i="4"/>
  <c r="Q9" i="4"/>
  <c r="Q13" i="4"/>
  <c r="Q17" i="4"/>
  <c r="D10" i="4"/>
  <c r="D11" i="4"/>
  <c r="Q4" i="4"/>
  <c r="Q8" i="4"/>
  <c r="Q12" i="4"/>
  <c r="Q16" i="4"/>
  <c r="I28" i="3"/>
  <c r="P5" i="4" l="1"/>
  <c r="R5" i="4" s="1"/>
  <c r="P9" i="4"/>
  <c r="R9" i="4" s="1"/>
  <c r="P13" i="4"/>
  <c r="R13" i="4" s="1"/>
  <c r="P17" i="4"/>
  <c r="R17" i="4" s="1"/>
  <c r="D7" i="4"/>
  <c r="P4" i="4"/>
  <c r="R4" i="4" s="1"/>
  <c r="P8" i="4"/>
  <c r="R8" i="4" s="1"/>
  <c r="P12" i="4"/>
  <c r="R12" i="4" s="1"/>
  <c r="P16" i="4"/>
  <c r="R16" i="4" s="1"/>
  <c r="P11" i="4"/>
  <c r="R11" i="4" s="1"/>
  <c r="P7" i="4"/>
  <c r="R7" i="4" s="1"/>
  <c r="P3" i="4"/>
  <c r="R3" i="4" s="1"/>
  <c r="P15" i="4"/>
  <c r="R15" i="4" s="1"/>
  <c r="P10" i="4"/>
  <c r="R10" i="4" s="1"/>
  <c r="P18" i="4"/>
  <c r="R18" i="4" s="1"/>
  <c r="P6" i="4"/>
  <c r="R6" i="4" s="1"/>
  <c r="P14" i="4"/>
  <c r="R14" i="4" s="1"/>
  <c r="L14" i="4"/>
  <c r="M14" i="4" s="1"/>
  <c r="S14" i="4" s="1"/>
  <c r="L11" i="4"/>
  <c r="M11" i="4" s="1"/>
  <c r="S11" i="4" s="1"/>
  <c r="L12" i="4"/>
  <c r="M12" i="4" s="1"/>
  <c r="S12" i="4" s="1"/>
  <c r="L13" i="4"/>
  <c r="M13" i="4" s="1"/>
  <c r="S13" i="4" s="1"/>
  <c r="I29" i="3"/>
  <c r="D4" i="4"/>
  <c r="I20" i="3"/>
  <c r="D3" i="4"/>
  <c r="K18" i="4" l="1"/>
  <c r="M18" i="4" s="1"/>
  <c r="S18" i="4" s="1"/>
  <c r="K15" i="4"/>
  <c r="M15" i="4" s="1"/>
  <c r="S15" i="4" s="1"/>
  <c r="K17" i="4"/>
  <c r="M17" i="4" s="1"/>
  <c r="S17" i="4" s="1"/>
  <c r="K16" i="4"/>
  <c r="M16" i="4" s="1"/>
  <c r="S16" i="4" s="1"/>
  <c r="K4" i="4"/>
  <c r="M4" i="4" s="1"/>
  <c r="S4" i="4" s="1"/>
  <c r="K5" i="4"/>
  <c r="M5" i="4" s="1"/>
  <c r="S5" i="4" s="1"/>
  <c r="K6" i="4"/>
  <c r="M6" i="4" s="1"/>
  <c r="S6" i="4" s="1"/>
  <c r="K3" i="4"/>
  <c r="M3" i="4" s="1"/>
  <c r="S3" i="4" s="1"/>
  <c r="K8" i="4"/>
  <c r="M8" i="4" s="1"/>
  <c r="S8" i="4" s="1"/>
  <c r="K9" i="4"/>
  <c r="M9" i="4" s="1"/>
  <c r="S9" i="4" s="1"/>
  <c r="K10" i="4"/>
  <c r="M10" i="4" s="1"/>
  <c r="S10" i="4" s="1"/>
  <c r="K7" i="4"/>
  <c r="M7" i="4" s="1"/>
  <c r="S7" i="4" s="1"/>
</calcChain>
</file>

<file path=xl/sharedStrings.xml><?xml version="1.0" encoding="utf-8"?>
<sst xmlns="http://schemas.openxmlformats.org/spreadsheetml/2006/main" count="1258" uniqueCount="410">
  <si>
    <t>Make</t>
  </si>
  <si>
    <t>Model</t>
  </si>
  <si>
    <t>Unit</t>
  </si>
  <si>
    <t>Material Cost</t>
  </si>
  <si>
    <t>Retailer</t>
  </si>
  <si>
    <t>Source</t>
  </si>
  <si>
    <t>Ea</t>
  </si>
  <si>
    <t>Home Depot</t>
  </si>
  <si>
    <t>eComfort</t>
  </si>
  <si>
    <t>Total Home Supply</t>
  </si>
  <si>
    <t>Ton</t>
  </si>
  <si>
    <t>Cooling Capacity (BTUH)</t>
  </si>
  <si>
    <t>Efficiency</t>
  </si>
  <si>
    <t>Cost per Ton</t>
  </si>
  <si>
    <t>Energy Star</t>
  </si>
  <si>
    <t>EER</t>
  </si>
  <si>
    <t>SEER</t>
  </si>
  <si>
    <t>LG</t>
  </si>
  <si>
    <t>Yes</t>
  </si>
  <si>
    <t>Frigidaire</t>
  </si>
  <si>
    <t>Lowes</t>
  </si>
  <si>
    <t>Friedrich</t>
  </si>
  <si>
    <t>Amazon</t>
  </si>
  <si>
    <t>No</t>
  </si>
  <si>
    <t>Soleus Air</t>
  </si>
  <si>
    <t>Mini-Split Heat Pump</t>
  </si>
  <si>
    <t>Tier 1: SEER 15, EER: 12.8, HSPF 8.7</t>
  </si>
  <si>
    <t>Capacity (BTUH)</t>
  </si>
  <si>
    <t>Cooling</t>
  </si>
  <si>
    <t>Heating</t>
  </si>
  <si>
    <t>HSPF</t>
  </si>
  <si>
    <t># of Zones</t>
  </si>
  <si>
    <t>Mount Type</t>
  </si>
  <si>
    <t>Daikin</t>
  </si>
  <si>
    <t>X18RMVJUW (RX18RMVJU9 / FTXR18TVJUW)</t>
  </si>
  <si>
    <t>Wall</t>
  </si>
  <si>
    <t>https://www.ecomfort.com/Daikin-X18RMVJUW/p99746.html</t>
  </si>
  <si>
    <t>https://www.totalhomesupply.com/p/daikin-ftxr18tvjuw-rx18rmvju9-emura-series-18000-btu-heat-pump-14-5-seer-single-zone-mini-split-system</t>
  </si>
  <si>
    <t>AC Wholesalers</t>
  </si>
  <si>
    <t>https://www.acwholesalers.com/Daikin-X18RMVJUW/p99746.html</t>
  </si>
  <si>
    <t>ClimateRight</t>
  </si>
  <si>
    <t>CR12000SACH</t>
  </si>
  <si>
    <t>https://www.homedepot.com/p/ClimateRight-ClimateRight-CR12000SACH-12-000-BTU-Ductless-Mini-Split-BTU-Air-Conditioner-Heater-CR12000SACH/304624913</t>
  </si>
  <si>
    <t>Celiera</t>
  </si>
  <si>
    <t>37GWX</t>
  </si>
  <si>
    <t>https://www.lowes.com/pd/Celiera-GWX-12500-BTU-540-sq-ft-Single-Ductless-Mini-Split-Air-Conditioner-with-Heater/50236343</t>
  </si>
  <si>
    <t>Hallman</t>
  </si>
  <si>
    <t>HMS15A12</t>
  </si>
  <si>
    <t>https://www.homedepot.com/p/Hallman-12-000-BTU-1-Ton-Ductless-Mini-Split-Air-Conditioner-with-Heat-Pump-115V-60HZ-HMS15A12/300169953</t>
  </si>
  <si>
    <t>Della</t>
  </si>
  <si>
    <t>048-MS-18K2V-17S-I+O</t>
  </si>
  <si>
    <t>Walmart</t>
  </si>
  <si>
    <t>https://www.walmart.com/ip/DELLA-18-000-BTU-230V-15-SEER-16-5-Installation-Kit-Mini-Split-Heat-Pump-Air-Conditioner-AHRI-Certificate/721196069</t>
  </si>
  <si>
    <t>RXN18NMVJU - FTXN18NMVJU</t>
  </si>
  <si>
    <t>Air Conditioners R Us</t>
  </si>
  <si>
    <t>http://airconditionersrus.com/en/15-series-wall-mount-15-seer/52-daikin-18000-btu-15-seer-heat-pump-air-conditioner-ductless-mini-split-ftxn18nmvju-rxn18nmvju.html</t>
  </si>
  <si>
    <t>HMS15B18</t>
  </si>
  <si>
    <t>https://www.homedepot.com/p/Hallman-18-000-BTU-1-5-Ton-Ductless-Mini-Split-Air-Conditioner-with-Heat-Pump-230V-60HZ-HMS15B18/300170707</t>
  </si>
  <si>
    <t>HMS15B24</t>
  </si>
  <si>
    <t>https://hallmanindustries.com/air-conditioners/hms15b24/</t>
  </si>
  <si>
    <t>https://www.homedepot.com/p/Hallman-22-000-BTU-2-Ton-Ductless-Mini-Split-Air-Conditioner-with-Heat-Pump-230-Volt-60HZ-HMS15B24/300171015</t>
  </si>
  <si>
    <t>KFTHP522</t>
  </si>
  <si>
    <t>AJMadison</t>
  </si>
  <si>
    <t>https://www.ajmadison.com/cgi-bin/ajmadison/KFTHP522.html</t>
  </si>
  <si>
    <t>Mitsubishi</t>
  </si>
  <si>
    <t>MZ-D30NA-1 (MUZ-D30NA-1 / MSZ-D30NA-8)</t>
  </si>
  <si>
    <t>https://www.ecomfort.com/Mitsubishi-MZ-D30NA-1/p56100.html</t>
  </si>
  <si>
    <t>Fujitsu</t>
  </si>
  <si>
    <t>36RLXB (AOU36RLX, ASU36RLXB)</t>
  </si>
  <si>
    <t>https://www.acwholesalers.com/Fujitsu-36RLXB/p65519.html</t>
  </si>
  <si>
    <t>https://www.ecomfort.com/Fujitsu-36RLXB/p65519.html</t>
  </si>
  <si>
    <t>Tier 2: SEER 16, EER: 12.5, HSPF 9.0</t>
  </si>
  <si>
    <t>12RL2</t>
  </si>
  <si>
    <t>HVAC Direct</t>
  </si>
  <si>
    <t>https://hvacdirect.com/fujitsu-12-000-btu-16-seer-ductless-mini-split-heat-pump-system-12rl2.html</t>
  </si>
  <si>
    <t>https://www.ecomfort.com/Fujitsu-12RL2/p65506.html</t>
  </si>
  <si>
    <t>Panasonic</t>
  </si>
  <si>
    <t>RE12SKUA</t>
  </si>
  <si>
    <t>https://www.walmart.com/ip/Panasonic-RE12SKUA-12-000-BTU-16-SEER-Pro-Series-Wall-Mount-Ductless-Mini-Split-Air-Conditioner-Heat-Pump-208-230V/299168365</t>
  </si>
  <si>
    <t>https://www.ecomfort.com/Panasonic-Heating-and-Cooling-RE12SKUA/p63123.html</t>
  </si>
  <si>
    <t>35GWX</t>
  </si>
  <si>
    <t>https://www.homedepot.com/p/Celiera-12-000-BTU-1-Ton-Ductless-Mini-Split-Air-Conditioner-with-Heat-Pump-110V-60Hz-35GWX/204307235</t>
  </si>
  <si>
    <t>18RULX (AOU18RLX / ABU18RULX)</t>
  </si>
  <si>
    <t>https://www.ecomfort.com/Fujitsu-18RULX/p65770.html</t>
  </si>
  <si>
    <t>18RULX (AOU18RLX / AUU18RCLX)</t>
  </si>
  <si>
    <t>https://www.ecomfort.com/Fujitsu-18RCLX/p65604.html</t>
  </si>
  <si>
    <t>MrCool</t>
  </si>
  <si>
    <t>DIY-18-HP-230AE</t>
  </si>
  <si>
    <t>https://hvacdirect.com/mrcool-diy-18-000-btu-ductless-mini-split-ac-and-heat-pump-with-wireless-enabled-smart-controller.html</t>
  </si>
  <si>
    <t>Carrier</t>
  </si>
  <si>
    <t>38MHRBQ18-3 / 40MHHQ18-3</t>
  </si>
  <si>
    <t>https://hvacdirect.com/carrier-18-000-btu-16-seer-single-zone-heat-pump-system-id9791.html</t>
  </si>
  <si>
    <t>Ramsond</t>
  </si>
  <si>
    <t>55GW2</t>
  </si>
  <si>
    <t>https://www.homedepot.com/p/Ramsond-18-000-BTU-1-5-Ton-Ductless-Mini-Split-Air-Conditioner-and-Heat-Pump-220V-60Hz-55GW2/203013148</t>
  </si>
  <si>
    <t>MM18YJ</t>
  </si>
  <si>
    <t>https://www.acwholesalers.com/Friedrich-MM18YJ/p85754.html</t>
  </si>
  <si>
    <t>Gree</t>
  </si>
  <si>
    <t>LIVS24HP230V1BW</t>
  </si>
  <si>
    <t>https://www.homedepot.com/p/GREE-LIVO-22-000-BTU-2-Ton-Wi-Fi-Programmable-Ductless-Mini-Split-Air-Conditioner-with-Inverter-Heat-Remote-208-230V-60Hz-LIVS24HP230V1BW/301983314</t>
  </si>
  <si>
    <t>LIVS24HP230V1B</t>
  </si>
  <si>
    <t>https://www.homedepot.com/p/GREE-LIVO-22000-BTU-Ductless-Mini-Split-Air-Conditioner-with-Inverter-Heat-and-Remote-230-Volt-LIVS24HP230V1B/301377904</t>
  </si>
  <si>
    <t>MM24YJ</t>
  </si>
  <si>
    <t>https://www.acwholesalers.com/Friedrich-MM24YJ/p85755.html</t>
  </si>
  <si>
    <t>DIY-24-HP-C-230AE, DIY-24-HP-WMAH-230AE</t>
  </si>
  <si>
    <t>https://www.amazon.com/dp/B07Q5KDKT6/ref=emc_b_5_t</t>
  </si>
  <si>
    <t>Perfect Aire</t>
  </si>
  <si>
    <t>2PAMSH24B-16</t>
  </si>
  <si>
    <t>https://hvacdirect.com/perfect-aire-24-000-btu-16-seer-ductless-mini-split-heat-pump-2pamsh24b-16.html</t>
  </si>
  <si>
    <t>74GW2</t>
  </si>
  <si>
    <t xml:space="preserve">Ea </t>
  </si>
  <si>
    <t>https://www.homedepot.com/p/Ramsond-24-000-BTU-2-Ton-Ductless-Mini-Split-Air-Conditioner-and-Heat-Pump-220V-60Hz-74GW2/203013150</t>
  </si>
  <si>
    <t>MZ-WR24NA</t>
  </si>
  <si>
    <t>Sylvane</t>
  </si>
  <si>
    <t>https://www.sylvane.com/mitsubishi-16-seer-24000-btu-wr-series-mini-split-heat-pump.html</t>
  </si>
  <si>
    <t>Daizuki</t>
  </si>
  <si>
    <t>DX24X426-16</t>
  </si>
  <si>
    <t>https://www.homedepot.com/p/Daizuki-24-000-BTU-2-Ton-Ductless-Mini-Split-Air-Conditioner-and-Heat-Pump-208-230V-60Hz-DX24X426-16/302931576</t>
  </si>
  <si>
    <t>30RLXB</t>
  </si>
  <si>
    <t>https://www.acwholesalers.com/Fujitsu-30RLXB/p65518.html</t>
  </si>
  <si>
    <t>https://www.ecomfort.com/Fujitsu-30RLXB/p65518.html</t>
  </si>
  <si>
    <t>LIVS30HP230V1B</t>
  </si>
  <si>
    <t>https://www.homedepot.com/p/GREE-LIVO-28000-BTU-Ductless-Mini-Split-Air-Conditioner-with-Inverter-Heat-and-Remote-230Volt-LIVS30HP230V1B/301377901</t>
  </si>
  <si>
    <t>KE30NKU</t>
  </si>
  <si>
    <t>https://www.homedepot.com/p/Panasonic-30-000-BTU-2-5-Ton-Ductless-Mini-Split-Air-Conditioner-with-Heat-Pump-208-or-230V-60Hz-KE30NKU/206130549</t>
  </si>
  <si>
    <t>X36NMVJU (RX36NMVJU /  FTX36NVJU)</t>
  </si>
  <si>
    <t>https://www.ecomfort.com/Daikin-X36NMVJU/p96967.html</t>
  </si>
  <si>
    <t>EMI</t>
  </si>
  <si>
    <t>SZ1H36D WALH36D</t>
  </si>
  <si>
    <t>https://www.acwholesalers.com/EMI-SZ1H36D-WALH36D/p87755.html</t>
  </si>
  <si>
    <t>RX36NMVJU FTX36NVJU</t>
  </si>
  <si>
    <t>https://www.acwholesalers.com/Daikin-RX36NMVJU-FTX36NVJU/p88959.html</t>
  </si>
  <si>
    <t>The AC Outlet</t>
  </si>
  <si>
    <t>https://www.theacoutlet.com/rx36nmvju-ftx36nvju-36-000-btu-15-9-seer-daikin-single-zone-ductless-heat-pump-system.html</t>
  </si>
  <si>
    <t>Pioneer</t>
  </si>
  <si>
    <t>WYS036GMFI17RL-16</t>
  </si>
  <si>
    <t>https://www.homedepot.com/p/Pioneer-36-000-BTU-3-Ton-16-SEER-Ductless-Mini-Split-Air-Inverter-Wall-Mounted-Air-Conditioner-with-Heat-Pump-208-230V-WYS036GMFI17RL-16/311454573</t>
  </si>
  <si>
    <t>MXZ-8C48NA 2-MSZ-GL24NA-U1</t>
  </si>
  <si>
    <t>https://www.acwholesalers.com/Mitsubishi-MXZ-8C48NA-2-MSZ-GL24NA-U1/p57182.html</t>
  </si>
  <si>
    <t>Tier 3: SEER 17, EER: 13.3, HSPF 9.4</t>
  </si>
  <si>
    <t>X12RMVJUS</t>
  </si>
  <si>
    <t>https://www.ecomfort.com/Daikin-X12RMVJUS/p99742.html</t>
  </si>
  <si>
    <t>https://www.acwholesalers.com/Daikin-X12RMVJUS/p99742.html</t>
  </si>
  <si>
    <t>Power Equipment Direct</t>
  </si>
  <si>
    <t>https://www.powerequipmentdirect.com/Daikin-X12RMVJUS/p99742.html</t>
  </si>
  <si>
    <t>X12RMVJUW</t>
  </si>
  <si>
    <t>https://www.acwholesalers.com/Daikin-X12RMVJUW/p99745.html</t>
  </si>
  <si>
    <t>https://www.ecomfort.com/Daikin-X12RMVJUW/p99745.html</t>
  </si>
  <si>
    <t>https://www.powerequipmentdirect.com/Daikin-X12RMVJUW/p99745.html</t>
  </si>
  <si>
    <t>Royal Sovereign</t>
  </si>
  <si>
    <t>RSAC-1817</t>
  </si>
  <si>
    <t>https://www.homedepot.com/p/Royal-Sovereign-18-000-BTU-1-5-Ton-Ductless-Mini-Split-Air-Conditioner-and-Heat-Pump-RSAC-1817/310500431</t>
  </si>
  <si>
    <t>RSAC-2417</t>
  </si>
  <si>
    <t>https://www.homedepot.com/p/Royal-Sovereign-24-000-BTU-2-Ton-Ductless-Mini-Split-Air-Conditioner-and-Heat-Pump-RSAC-2417/310500453</t>
  </si>
  <si>
    <t>38MHRBQ12-1 / 40MHHQ12-1</t>
  </si>
  <si>
    <t>https://hvacdirect.com/carrier-12-000-btu-17-seer-single-zone-heat-pump-system-id9788.html</t>
  </si>
  <si>
    <t>2PAMSH12A-17.2</t>
  </si>
  <si>
    <t>https://hvacdirect.com/perfect-aire-12-000-btu-17-seer-ductless-mini-split-heat-pump-2pamsh12a-17-2.html</t>
  </si>
  <si>
    <t>Hessaire</t>
  </si>
  <si>
    <t>H12HP2A</t>
  </si>
  <si>
    <t>https://www.homedepot.com/p/Hessaire-12-000-BTU-1-0-Ton-208-230V-Ductless-Mini-Split-Air-Conditioner-Inverter-Heat-Pump-Remote-and-16-ft-Copper-Line-Set-H12HP2A/302894718</t>
  </si>
  <si>
    <t>RXB18AXVJU / FTXB18AXVJU</t>
  </si>
  <si>
    <t>https://hvacdirect.com/daikin-17-series-18-000-btu-17-seer-single-zone-ductless-mini-split-heat-pump-system-wall-mounted-xb18axvju-rxb18axvju-ftxb18axvju.html</t>
  </si>
  <si>
    <t>https://www.ecomfort.com/Daikin-XB18AXVJU/p92459.html</t>
  </si>
  <si>
    <t>38MHRBQ24-3 / 40MHHQ24-3</t>
  </si>
  <si>
    <t>https://hvacdirect.com/carrier-22-000-btu-17-seer-single-zone-heat-pump-system-id9792.html</t>
  </si>
  <si>
    <t>WYS024GMFI19RL-16</t>
  </si>
  <si>
    <t>https://www.homedepot.com/p/Pioneer-24-000-BTU-2-Ton-17-SEER-Ductless-Mini-Split-Inverter-Wall-Mounted-Air-Conditioner-with-Heat-Pump-208-230-Volt-WYS024GMFI19RL-16/311628196</t>
  </si>
  <si>
    <t>XB24AXVJU (RXB24AXVJU+ FTXB24AXVJU)</t>
  </si>
  <si>
    <t>https://www.amazon.com/Daikin-Wall-Mounted-Mini-Split-Conditioner-Installation/dp/B07DYD5HJ3</t>
  </si>
  <si>
    <t>https://www.ecomfort.com/Daikin-XB24AXVJU/p92460.html</t>
  </si>
  <si>
    <t>A-24-HP-230B / A-24-HP-WMAH-230B</t>
  </si>
  <si>
    <t>https://hvacdirect.com/advantage-3rd-gen-24-000-btu-2-ton-ductless-mini-split-air-conditioner-and-heat-pump-230-volt-60hz.html</t>
  </si>
  <si>
    <t>E24RKUA (CU-E24RKUA / CS-E24RKUAW)</t>
  </si>
  <si>
    <t>https://www.ecomfort.com/Panasonic-Heating-and-Cooling-E24RKUA/p63121.html</t>
  </si>
  <si>
    <t>RX30NMVJU FTX30NVJU</t>
  </si>
  <si>
    <t>https://www.acwholesalers.com/Daikin-RX30NMVJU-FTX30NVJU/p88996.html</t>
  </si>
  <si>
    <t>LS363HLV</t>
  </si>
  <si>
    <t>https://www.acwholesalers.com/LG-LS363HLV/p72547.html</t>
  </si>
  <si>
    <t>https://www.ecomfort.com/LG-LS363HLV/p72547.html</t>
  </si>
  <si>
    <t>MXZ-5C42NA2 2-MSZ-GL24NA-U1 MAC-A456JP-E</t>
  </si>
  <si>
    <t>https://www.acwholesalers.com/Mitsubishi-MXZ-5C42NA2-2-MSZ-GL24NA-U1-MAC-A456JP-E/p57083.html</t>
  </si>
  <si>
    <t>Tier 4: SEER 18, EER: 14, HSPF 9.7</t>
  </si>
  <si>
    <t>WYS018GMFI19RL-16</t>
  </si>
  <si>
    <t>https://www.homedepot.com/p/Pioneer-18-000-BTU-1-5-Ton-19-SEER-Ductless-Mini-Split-Inverter-Wall-Mounted-Air-Conditioner-with-Heat-Pump-208-230V-WYS018GMFI19RL-16/311627362</t>
  </si>
  <si>
    <t>Pioneer Mini Split Store</t>
  </si>
  <si>
    <t>https://www.pioneerminisplit.com/products/18-000-btu-ductless-dc-inverter-mini-split-air-conditioner-heat-pump-230-vac</t>
  </si>
  <si>
    <t>High Seer</t>
  </si>
  <si>
    <t>https://www.highseer.com/products/18-000-btu-ductless-dc-inverter-mini-split-air-conditioner-heat-pump-230-vac?variant=27003569963072</t>
  </si>
  <si>
    <t>RX18NMVJU / FTX18NMVJU</t>
  </si>
  <si>
    <t>https://hvacdirect.com/daikin-19-series-18-000-btu-18-seer-ductless-mini-split-heat-pump-system-rx18nmvju-ftx18nmvju.html</t>
  </si>
  <si>
    <t>https://www.acwholesalers.com/Daikin-RX18NMVJU-FTX18NMVJU/p65543.html</t>
  </si>
  <si>
    <t>https://www.ecomfort.com/Daikin-X18NMVJU/p65543.html</t>
  </si>
  <si>
    <t>https://www.totalhomesupply.com/19-series-18000-btu-heat-pump-18-seer-single-zone-system/p/daikin-156818</t>
  </si>
  <si>
    <t>https://www.theacoutlet.com/rx18nmvju-ftx18nmvju-18-000-btu-18-seer-daikin-single-zone-ductless-mini-split-heat-pump-system.html</t>
  </si>
  <si>
    <t>E18RKUA, CU-E18RKUA-OUTDOOR, CS-E18RKUAW-INDOOR</t>
  </si>
  <si>
    <t>appliances connection</t>
  </si>
  <si>
    <t>https://www.appliancesconnection.com/panasonic-e18rkua.html</t>
  </si>
  <si>
    <t>https://www.ecomfort.com/Panasonic-Heating-and-Cooling-E18RKUA/p63120.html</t>
  </si>
  <si>
    <t>https://www.totalhomesupply.com/17200-btu-outdoor-unit-heat-pump/p/PANASONIC-E18RKUA</t>
  </si>
  <si>
    <t>AOU18RLXFW-OUTDOOR, ASU18RLF-INDOOR</t>
  </si>
  <si>
    <t>https://www.amazon.com/Fujitsu-Seer-Single-Split-System/dp/B007TY29HM</t>
  </si>
  <si>
    <t>https://www.theacoutlet.com/18rlxfw-asu18rlf-aou18rlxfw-18-000-btu-19-seer-fujitsu-single-zone-ductless-mini-split-heat-pump-system.html</t>
  </si>
  <si>
    <t>https://www.ecomfort.com/Fujitsu-18RLXFW/p67275.html</t>
  </si>
  <si>
    <t>RX24NMVJU FTX24NMVJU</t>
  </si>
  <si>
    <t>https://www.acwholesalers.com/Daikin-RX24NMVJU-FTX24NMVJU/p65544.html</t>
  </si>
  <si>
    <t>https://www.ecomfort.com/Daikin-X24NMVJU/p65544.html</t>
  </si>
  <si>
    <t>AOU24RLXFW-OUTDOOR, ASU24RLF-INDOOR</t>
  </si>
  <si>
    <t>https://www.amazon.com/Fujitsu-Seer-Single-Split-System/dp/B007TY27HE</t>
  </si>
  <si>
    <t>https://www.theacoutlet.com/24rlxfw-asu24rlf-aou24rlxfw-24-000-btu-19-5-seer-fujitsu-single-zone-ductless-mini-split-heat-pump-system.html</t>
  </si>
  <si>
    <t>YMGI</t>
  </si>
  <si>
    <t>WMMS-24K-V2B(58)2, WMMS-24C-V2B(58)2-OUTDOOR,WMMS-24E-V2B(58)2-INDOOR</t>
  </si>
  <si>
    <t>rhnewtons</t>
  </si>
  <si>
    <t>https://rhnewtons.com/product/wmms-24k-v2b582-single-18seer/</t>
  </si>
  <si>
    <t>MZ-HM12NA</t>
  </si>
  <si>
    <t>https://www.acwholesalers.com/Mitsubishi-MZ-HM12NA/p81584.html</t>
  </si>
  <si>
    <t>https://www.ecomfort.com/Mitsubishi-MZ-HM12NA/p81584.html</t>
  </si>
  <si>
    <t>MZ-HM15NA</t>
  </si>
  <si>
    <t>https://www.acwholesalers.com/Mitsubishi-MZ-HM15NA/p81585.html</t>
  </si>
  <si>
    <t>https://www.ecomfort.com/Mitsubishi-MZ-HM15NA/p81585.html</t>
  </si>
  <si>
    <t>MZ-HM18NA</t>
  </si>
  <si>
    <t>https://www.acwholesalers.com/Mitsubishi-MZ-HM18NA/p81586.html</t>
  </si>
  <si>
    <t>https://www.ecomfort.com/Mitsubishi-MZ-HM18NA/p81586.html</t>
  </si>
  <si>
    <t>PUZ-A18NKA7 PKA-A18HA7</t>
  </si>
  <si>
    <t>https://www.acwholesalers.com/Mitsubishi-PUZ-A18NKA7-PKA-A18HA7/p88241.html</t>
  </si>
  <si>
    <t>https://www.ecomfort.com/Mitsubishi-PUZ-A18NKA7-PKA-A18HA7/p88241.html</t>
  </si>
  <si>
    <t>M18YJ</t>
  </si>
  <si>
    <t>https://www.acwholesalers.com/Friedrich-M18YJ/p85749.html</t>
  </si>
  <si>
    <t>FFHP182SQ2</t>
  </si>
  <si>
    <t>https://www.frigidaire.com/Home-Comfort/Air-Conditioning/Ductless-Split-Systems/FFHP182SQ2/?gclid=EAIaIQobChMIuOjmtYjK5QIVFBx9Ch1buwG-EAAYAiAAEgKVbfD_BwE&amp;gclsrc=aw.ds</t>
  </si>
  <si>
    <t>MZ-HM24NA</t>
  </si>
  <si>
    <t>https://www.acwholesalers.com/Mitsubishi-MZ-HM24NA/p81587.html</t>
  </si>
  <si>
    <t>https://www.ecomfort.com/Mitsubishi-MZ-HM24NA/p81587.html</t>
  </si>
  <si>
    <t>24RLB</t>
  </si>
  <si>
    <t>https://www.acwholesalers.com/Fujitsu-24RLB/p65517.html</t>
  </si>
  <si>
    <t>https://www.ecomfort.com/Fujitsu-24RLB/p65517.html</t>
  </si>
  <si>
    <t>30RLXEH</t>
  </si>
  <si>
    <t>https://www.ecomfort.com/Fujitsu-30RLXEH/p93261.html</t>
  </si>
  <si>
    <t>WYS030GMFI17RL-16</t>
  </si>
  <si>
    <t>https://www.homedepot.com/p/Pioneer-30-000-2-5-Ton-18-SEER-Ductless-Mini-Split-Inverter-Wall-Mounted-Air-Conditioner-with-Heat-Pump-208-230-Volt-WYS030GMFI17RL-16/311628263</t>
  </si>
  <si>
    <t>VIR36HP230V1A</t>
  </si>
  <si>
    <t>https://www.homedepot.com/p/GREE-Vireo-33600-BTU-Ductless-Mini-Split-Air-Conditioner-and-Heat-Pump-230-Volt-VIR36HP230V1A/301072111</t>
  </si>
  <si>
    <t>PUZ-A36NKA7 PKA-A36KA7</t>
  </si>
  <si>
    <t>https://www.acwholesalers.com/Mitsubishi-PUZ-A36NKA7-PKA-A36KA7/p88245.html</t>
  </si>
  <si>
    <t>https://www.ecomfort.com/Mitsubishi-PUZ-A36NKA7-PKA-A36KA7/p88245.html</t>
  </si>
  <si>
    <t>D2H48W24240000</t>
  </si>
  <si>
    <t>https://www.ecomfort.com/Daikin-D2H48W24240000/p66093.html</t>
  </si>
  <si>
    <t>https://www.acwholesalers.com/Daikin-RMXS48LVJU-2-FTXS24LVJU/p66093.html</t>
  </si>
  <si>
    <t>UYB048GMFILCAD-16</t>
  </si>
  <si>
    <t>Wall/Floor</t>
  </si>
  <si>
    <t>https://www.pioneerminisplit.com/products/48000-btu-17-seer-floor-ceiling-mini-split-air-conditioner-heat-pump-system-full-set</t>
  </si>
  <si>
    <t>Room AC with Electric Resistance Heating</t>
  </si>
  <si>
    <t>Cooling Capacity (Tons)</t>
  </si>
  <si>
    <t>https://www.homedepot.com/p/LG-Electronics-18-000-BTU-230-208-Volt-Window-Air-Conditioner-with-Cool-Heat-and-Remote-in-White-LW1816HR/206520610</t>
  </si>
  <si>
    <t>FFRH2522R2</t>
  </si>
  <si>
    <t>https://www.homedepot.com/p/Frigidaire-25-000-BTU-230-Volt-Window-Air-Conditioner-with-16-000-BTU-Supplemental-Heat-Capability-FFRH2522RE/308411499</t>
  </si>
  <si>
    <t>FFRH1822RE</t>
  </si>
  <si>
    <t>https://www.homedepot.com/p/Frigidaire-18-500-BTU-230-Volt-Window-Air-Conditioner-with-Heat-and-Remote-FFRH1822RE/308411334</t>
  </si>
  <si>
    <t xml:space="preserve"> AEE24DT</t>
  </si>
  <si>
    <t>https://www.homedepot.com/p/GE-24-000-BTU-230-Volt-Electronic-Heat-Cool-Room-Window-Air-Conditioner-AEE24DT/206734234</t>
  </si>
  <si>
    <t xml:space="preserve"> AEE12DT</t>
  </si>
  <si>
    <t>https://www.homedepot.com/p/GE-11-800-BTU-230-Volt-Electronic-Heat-Cool-Room-Window-Air-Conditioner-AEE12DT/206734220</t>
  </si>
  <si>
    <t>GE-Electric Resistance</t>
  </si>
  <si>
    <t>AE183G35AX</t>
  </si>
  <si>
    <t>Amana-Electric Resistance</t>
  </si>
  <si>
    <t>https://www.homedepot.com/p/Amana-17-600-BTU-R-410A-Window-Air-Conditioner-with-3-5-kW-Electric-Heat-and-Remote-AE183G35AX/206140947</t>
  </si>
  <si>
    <t>Amana-Heat pump</t>
  </si>
  <si>
    <t>https://www.homedepot.com/p/Amana-17-300-BTU-R-410A-Window-Heat-Pump-Air-Conditioner-with-3-5-kW-Electric-Heat-and-Remote-AH183G35AX/206140960</t>
  </si>
  <si>
    <t>AH183G35AX</t>
  </si>
  <si>
    <t>3PACH12000</t>
  </si>
  <si>
    <t>Perfect Aire-Electric Resistance</t>
  </si>
  <si>
    <t>https://www.homedepot.com/p/Perfect-aire-12-000-BTU-Window-Air-Conditioner-with-Electric-Heater-in-white-3PACH12000/310111851</t>
  </si>
  <si>
    <t>Frigidaire Electric Resistance</t>
  </si>
  <si>
    <t>LW1816HR</t>
  </si>
  <si>
    <t>LG Electric Resistance</t>
  </si>
  <si>
    <t>HVAC Equipment</t>
  </si>
  <si>
    <t>Sample Size</t>
  </si>
  <si>
    <t>SW Measure ID</t>
  </si>
  <si>
    <t>Baseline Description</t>
  </si>
  <si>
    <t>Baseline Cost ID</t>
  </si>
  <si>
    <t>Baseline Material Cost</t>
  </si>
  <si>
    <t>Baseline Labor Cost</t>
  </si>
  <si>
    <t>Total Baseline Cost</t>
  </si>
  <si>
    <t>Measure Case Description</t>
  </si>
  <si>
    <t>Measure Cost ID</t>
  </si>
  <si>
    <t>Measure Case Material Cost</t>
  </si>
  <si>
    <t>Total Measure Cost</t>
  </si>
  <si>
    <t>Incremental Cost</t>
  </si>
  <si>
    <t>Ductless Mini-Split Heat Pump (SEER 15)</t>
  </si>
  <si>
    <t>Ductless Mini-Split Heat Pump (SEER 16)</t>
  </si>
  <si>
    <t>Ductless Mini-Split Heat Pump (SEER 17)</t>
  </si>
  <si>
    <t>Ductless Mini-Split Heat Pump (SEER 18)</t>
  </si>
  <si>
    <t>Baseline Labor</t>
  </si>
  <si>
    <t>Baseline Labor Install Cost</t>
  </si>
  <si>
    <t>Description</t>
  </si>
  <si>
    <t>Labor Hrs Min</t>
  </si>
  <si>
    <t>Labor Hrs Max</t>
  </si>
  <si>
    <t>Avg Labor Hrs</t>
  </si>
  <si>
    <t>Electrician Hourly Rate with O&amp;P</t>
  </si>
  <si>
    <t>Labor Cost</t>
  </si>
  <si>
    <t>Total Cost</t>
  </si>
  <si>
    <t>Labor Type</t>
  </si>
  <si>
    <t>Notes</t>
  </si>
  <si>
    <t>Install</t>
  </si>
  <si>
    <t>RSMeans: 238119104520, 238119104780, 238119104940</t>
  </si>
  <si>
    <t>Total</t>
  </si>
  <si>
    <t>Total Cost per Ton (Average tonnage = 1.5)</t>
  </si>
  <si>
    <t>Measure Case Labor</t>
  </si>
  <si>
    <t>Install: Mini-Split Heat Pump, ductless, cooling/heating (1-1.5 tons)</t>
  </si>
  <si>
    <t>RSMeans: 238126105110, 238126105120</t>
  </si>
  <si>
    <t xml:space="preserve">Install: Mini-Split Heat Pump, tube / wiring kit, 50' </t>
  </si>
  <si>
    <t>RSMeans: 238126107050</t>
  </si>
  <si>
    <t>Install: Condensing Unit Pad prefabricated, fiberglass reinforced concrete with polystyrene foam core, 2” thick, 24”x42”</t>
  </si>
  <si>
    <t>RSMeans: 239110106110</t>
  </si>
  <si>
    <t>Labor Rate (Res Electrician w/ O&amp;P) RSMeansOnline</t>
  </si>
  <si>
    <t>Labor Rate (Res Building Laborer w/ O&amp;P) RSMeansOnline</t>
  </si>
  <si>
    <t>Measure Case Labor Install Cost</t>
  </si>
  <si>
    <t>Measure Case Labor Demo Cost</t>
  </si>
  <si>
    <t>*Square footage of wall area estimated based on furnace dimension; min 6sqft (2ftx3ft) and max 12sqft (6ftx2ft)</t>
  </si>
  <si>
    <t>**Paint material cost for min 6sqft and max 12sqft interior wall is negligible</t>
  </si>
  <si>
    <t>Infrastructure Cost</t>
  </si>
  <si>
    <t>FFRH0822R1</t>
  </si>
  <si>
    <t>Koldfront</t>
  </si>
  <si>
    <t>WAC12001W</t>
  </si>
  <si>
    <t>https://www.frigidaire.com/Home-Comfort/Air-Conditioning/Window-Mounted-AC/FFRH0822R1/</t>
  </si>
  <si>
    <t>https://www.amazon.com/dp/B00QXR9794?tag=traininghvac-20&amp;th=1</t>
  </si>
  <si>
    <t>KHM18A34A</t>
  </si>
  <si>
    <t>https://www.sylvane.com/friedrich-kuhl-18000-btu-window-air-conditioner-heat-pump.html</t>
  </si>
  <si>
    <t>Mini-Split AC</t>
  </si>
  <si>
    <t>SEER14</t>
  </si>
  <si>
    <t>https://www.amazon.com/okyotech-Ductless-Split-Conditioner-Installation/dp/B01D4GCBHQ?th=1</t>
  </si>
  <si>
    <t>Okyotech</t>
  </si>
  <si>
    <t>B01D4FIS1U</t>
  </si>
  <si>
    <t>Sharkaire</t>
  </si>
  <si>
    <t>Product no.: 12.S14-L25</t>
  </si>
  <si>
    <t>https://sharkaire.com/epages/fd93bb61-a426-421b-8669-a03c9e035cf7.sf/en_US/?ObjectPath=/Shops/fd93bb61-a426-421b-8669-a03c9e035cf7/Products/12.S14-L25</t>
  </si>
  <si>
    <t>Product no.: 24-S14</t>
  </si>
  <si>
    <t>https://sharkaire.com/epages/fd93bb61-a426-421b-8669-a03c9e035cf7.sf/en_US/?ObjectPath=/Shops/fd93bb61-a426-421b-8669-a03c9e035cf7/Products/24-S14</t>
  </si>
  <si>
    <t>Model: 24RULX</t>
  </si>
  <si>
    <t>https://hvacdirect.com/fujitsu-24-000-btu-14-seer-ductless-mini-split-heat-pump-system-24rulx.html</t>
  </si>
  <si>
    <t>https://www.walmart.com/ip/okyotech-12-000-BTU-1-TON-14-SEER-Ductless-Mini-Split-Air-Conditioner-Cool-and-Heat-with-Heat-Pump-with-Full-Installation-Set/926833659</t>
  </si>
  <si>
    <t>https://www.houseneeds.com/learning-center/electric-space-heater-install-information/electric-heater-sizing</t>
  </si>
  <si>
    <t>Capacity in Watts</t>
  </si>
  <si>
    <t>asscoaited cooling tons</t>
  </si>
  <si>
    <t>cost</t>
  </si>
  <si>
    <t>cost/ton</t>
  </si>
  <si>
    <t>source</t>
  </si>
  <si>
    <t>https://www.homedepot.com/b/Heating-Venting-Cooling-Heaters-Wall-Heaters-Electric-Wall-Heaters/1625-or-Greater/N-5yc1vZc7duZ2bcu09?NCNI-5&amp;storeSelection=1845,6663,8463,6617,6629&amp;experienceName=default</t>
  </si>
  <si>
    <t>Electric Resistanec Heating 208V/120V</t>
  </si>
  <si>
    <t>King Electric</t>
  </si>
  <si>
    <t>CV</t>
  </si>
  <si>
    <t>Average</t>
  </si>
  <si>
    <t>Rooom Heat Pump</t>
  </si>
  <si>
    <t>Electric wall Heaters</t>
  </si>
  <si>
    <t>11 EER</t>
  </si>
  <si>
    <t>9.8 EER</t>
  </si>
  <si>
    <t>14 SEER</t>
  </si>
  <si>
    <t>Room Heat Pump</t>
  </si>
  <si>
    <t>Ductless Mini-Split AC</t>
  </si>
  <si>
    <t>15 SEER</t>
  </si>
  <si>
    <t>16 SEER</t>
  </si>
  <si>
    <t>17 SEER</t>
  </si>
  <si>
    <t>18 SEER</t>
  </si>
  <si>
    <t>Average Material Cost per ton</t>
  </si>
  <si>
    <t xml:space="preserve">Average Labor Cost per Ton </t>
  </si>
  <si>
    <t>Heating Capacity (MBH)</t>
  </si>
  <si>
    <t>Associated ooling tons</t>
  </si>
  <si>
    <t>Bare Material</t>
  </si>
  <si>
    <t>Bare Labor</t>
  </si>
  <si>
    <t>Bare Total</t>
  </si>
  <si>
    <t>Total O&amp;P</t>
  </si>
  <si>
    <t>O&amp;P multiplier</t>
  </si>
  <si>
    <t>Labor (O&amp;P)/Ton</t>
  </si>
  <si>
    <t>Material (O&amp;P)/Ton</t>
  </si>
  <si>
    <t>RSMeans</t>
  </si>
  <si>
    <t>WAC18001W</t>
  </si>
  <si>
    <t>https://www.compactappliance.com/koldfront-18500-btu-heat-cool-window-air-conditioner/WAC18001W.html</t>
  </si>
  <si>
    <t>LW1216HR</t>
  </si>
  <si>
    <t>LW2416HR</t>
  </si>
  <si>
    <t>https://www.compactappliance.com/amana-window-air-conditioners/AE183G35AX.html</t>
  </si>
  <si>
    <t>https://www.compactappliance.com/lg-23000-btu-heat-cool-window-air-conditioner-1500-sq-ft/LW2416HR.html</t>
  </si>
  <si>
    <t>https://www.compactappliance.com/lg-12000-btu-heat-cool-window-air-conditioner-550-sq-ft/LW1216HR.html</t>
  </si>
  <si>
    <t>AE123G35AX</t>
  </si>
  <si>
    <t>https://www.compactappliance.com/amana-window-air-conditioners/AE123G35AX.html</t>
  </si>
  <si>
    <t>Mini-Split HP</t>
  </si>
  <si>
    <t>LS243HLV</t>
  </si>
  <si>
    <t>https://www.compactappliance.com/lg-mini-split-air-conditioners/LS243HLV.html</t>
  </si>
  <si>
    <t>LA240HYV1</t>
  </si>
  <si>
    <t>14 to 15</t>
  </si>
  <si>
    <t>15 to 15</t>
  </si>
  <si>
    <t>LS180HSV4</t>
  </si>
  <si>
    <t>https://www.compactappliance.com/lg-mini-split-air-conditioners/LA240HYV1.html</t>
  </si>
  <si>
    <t>https://www.compactappliance.com/lg-mini-split-air-conditioners/LS180HSV4.html</t>
  </si>
  <si>
    <t>MZ-D30NA-1</t>
  </si>
  <si>
    <t>MZ-D36NA</t>
  </si>
  <si>
    <t>https://www.acwholesalers.com/Mitsubishi-MZ-D36NA/p56101.html</t>
  </si>
  <si>
    <t>https://www.acwholesalers.com/Mitsubishi-MZ-D30NA-1/p56100.html</t>
  </si>
  <si>
    <t>Extrapolation</t>
  </si>
  <si>
    <t>Ductless Mini-Split AC and Electric Wall Heaters</t>
  </si>
  <si>
    <t>Ductless Mini-Split Heat Pump (SEER 14)</t>
  </si>
  <si>
    <t>Measure Case Labor Cost</t>
  </si>
  <si>
    <t>SWHC050_01_B001</t>
  </si>
  <si>
    <t>SWHC050_01_B002</t>
  </si>
  <si>
    <t>SWHC050_01_B003</t>
  </si>
  <si>
    <t>SWHC050_01_B004</t>
  </si>
  <si>
    <t>SWHC050_01_M001</t>
  </si>
  <si>
    <t>SWHC050_01_M002</t>
  </si>
  <si>
    <t>SWHC050_01_M003</t>
  </si>
  <si>
    <t>SWHC050_01_M004</t>
  </si>
  <si>
    <t>Room/Window Unit Air Conditioner, portable, grounded (12-25 KBTUH)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</si>
</sst>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&quot;$&quot;#,##0.00"/>
    <numFmt numFmtId="165" formatCode="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z val="11"/>
      <name val="Calibri"/>
      <family val="2"/>
    </font>
    <font>
      <sz val="11"/>
      <name val="Arial"/>
      <family val="2"/>
    </font>
    <font>
      <sz val="11"/>
      <color rgb="FF666666"/>
      <name val="Arial"/>
      <family val="2"/>
    </font>
    <font>
      <sz val="8"/>
      <name val="Calibri"/>
      <family val="2"/>
      <scheme val="minor"/>
    </font>
    <font>
      <sz val="11"/>
      <color rgb="FF555350"/>
      <name val="Arial"/>
      <family val="2"/>
    </font>
    <font>
      <sz val="11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107">
    <xf numFmtId="0" fontId="0" fillId="0" borderId="0" xfId="0"/>
    <xf numFmtId="0" fontId="0" fillId="0" borderId="5" xfId="0" applyBorder="1"/>
    <xf numFmtId="0" fontId="0" fillId="0" borderId="6" xfId="0" applyBorder="1"/>
    <xf numFmtId="0" fontId="0" fillId="0" borderId="7" xfId="0" applyBorder="1"/>
    <xf numFmtId="2" fontId="0" fillId="0" borderId="7" xfId="0" applyNumberFormat="1" applyBorder="1"/>
    <xf numFmtId="164" fontId="0" fillId="0" borderId="7" xfId="0" applyNumberFormat="1" applyBorder="1"/>
    <xf numFmtId="0" fontId="0" fillId="0" borderId="8" xfId="0" applyBorder="1"/>
    <xf numFmtId="0" fontId="0" fillId="0" borderId="7" xfId="0" applyBorder="1" applyAlignment="1">
      <alignment horizontal="left"/>
    </xf>
    <xf numFmtId="0" fontId="4" fillId="0" borderId="6" xfId="0" applyFont="1" applyBorder="1"/>
    <xf numFmtId="0" fontId="4" fillId="0" borderId="10" xfId="0" applyFont="1" applyBorder="1"/>
    <xf numFmtId="0" fontId="0" fillId="0" borderId="11" xfId="0" applyBorder="1"/>
    <xf numFmtId="164" fontId="0" fillId="0" borderId="11" xfId="0" applyNumberFormat="1" applyBorder="1"/>
    <xf numFmtId="0" fontId="0" fillId="0" borderId="12" xfId="0" applyBorder="1"/>
    <xf numFmtId="0" fontId="4" fillId="0" borderId="13" xfId="0" applyFont="1" applyBorder="1"/>
    <xf numFmtId="0" fontId="0" fillId="0" borderId="14" xfId="0" applyBorder="1"/>
    <xf numFmtId="164" fontId="0" fillId="0" borderId="14" xfId="0" applyNumberFormat="1" applyBorder="1"/>
    <xf numFmtId="0" fontId="0" fillId="0" borderId="15" xfId="0" applyBorder="1"/>
    <xf numFmtId="9" fontId="0" fillId="0" borderId="0" xfId="0" applyNumberFormat="1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0" fontId="5" fillId="2" borderId="1" xfId="0" applyFont="1" applyFill="1" applyBorder="1"/>
    <xf numFmtId="0" fontId="5" fillId="2" borderId="16" xfId="0" applyFont="1" applyFill="1" applyBorder="1"/>
    <xf numFmtId="0" fontId="2" fillId="3" borderId="11" xfId="0" applyFont="1" applyFill="1" applyBorder="1" applyAlignment="1">
      <alignment horizontal="center"/>
    </xf>
    <xf numFmtId="0" fontId="2" fillId="0" borderId="0" xfId="0" applyFont="1"/>
    <xf numFmtId="0" fontId="5" fillId="4" borderId="1" xfId="0" applyFont="1" applyFill="1" applyBorder="1"/>
    <xf numFmtId="0" fontId="5" fillId="4" borderId="16" xfId="0" applyFont="1" applyFill="1" applyBorder="1"/>
    <xf numFmtId="0" fontId="4" fillId="0" borderId="0" xfId="0" applyFont="1"/>
    <xf numFmtId="0" fontId="2" fillId="3" borderId="17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/>
    </xf>
    <xf numFmtId="0" fontId="4" fillId="0" borderId="7" xfId="0" applyFont="1" applyBorder="1"/>
    <xf numFmtId="0" fontId="4" fillId="0" borderId="14" xfId="0" applyFont="1" applyBorder="1"/>
    <xf numFmtId="0" fontId="2" fillId="3" borderId="5" xfId="0" applyFont="1" applyFill="1" applyBorder="1" applyAlignment="1">
      <alignment horizontal="center"/>
    </xf>
    <xf numFmtId="0" fontId="4" fillId="0" borderId="7" xfId="0" applyFont="1" applyBorder="1" applyAlignment="1">
      <alignment wrapText="1"/>
    </xf>
    <xf numFmtId="0" fontId="6" fillId="0" borderId="0" xfId="0" applyFont="1"/>
    <xf numFmtId="0" fontId="4" fillId="0" borderId="11" xfId="0" applyFont="1" applyBorder="1"/>
    <xf numFmtId="0" fontId="4" fillId="0" borderId="25" xfId="0" applyFont="1" applyBorder="1"/>
    <xf numFmtId="0" fontId="7" fillId="0" borderId="6" xfId="0" applyFont="1" applyBorder="1"/>
    <xf numFmtId="0" fontId="7" fillId="0" borderId="7" xfId="0" applyFont="1" applyBorder="1"/>
    <xf numFmtId="0" fontId="4" fillId="0" borderId="6" xfId="0" applyFont="1" applyBorder="1" applyAlignment="1">
      <alignment wrapText="1"/>
    </xf>
    <xf numFmtId="0" fontId="8" fillId="0" borderId="6" xfId="0" applyFont="1" applyBorder="1"/>
    <xf numFmtId="0" fontId="8" fillId="0" borderId="7" xfId="0" applyFont="1" applyBorder="1"/>
    <xf numFmtId="0" fontId="4" fillId="0" borderId="13" xfId="0" applyFont="1" applyBorder="1" applyAlignment="1">
      <alignment wrapText="1"/>
    </xf>
    <xf numFmtId="0" fontId="3" fillId="0" borderId="0" xfId="3"/>
    <xf numFmtId="0" fontId="9" fillId="0" borderId="0" xfId="0" applyFont="1"/>
    <xf numFmtId="0" fontId="2" fillId="6" borderId="7" xfId="0" applyFont="1" applyFill="1" applyBorder="1"/>
    <xf numFmtId="0" fontId="2" fillId="5" borderId="7" xfId="0" applyFont="1" applyFill="1" applyBorder="1"/>
    <xf numFmtId="0" fontId="2" fillId="5" borderId="7" xfId="0" applyFont="1" applyFill="1" applyBorder="1" applyAlignment="1">
      <alignment horizontal="center" wrapText="1"/>
    </xf>
    <xf numFmtId="0" fontId="2" fillId="5" borderId="7" xfId="0" applyFont="1" applyFill="1" applyBorder="1" applyAlignment="1">
      <alignment horizontal="center"/>
    </xf>
    <xf numFmtId="165" fontId="0" fillId="0" borderId="7" xfId="0" applyNumberFormat="1" applyBorder="1"/>
    <xf numFmtId="0" fontId="2" fillId="4" borderId="7" xfId="0" applyFont="1" applyFill="1" applyBorder="1"/>
    <xf numFmtId="0" fontId="0" fillId="0" borderId="7" xfId="0" applyBorder="1" applyAlignment="1">
      <alignment wrapText="1"/>
    </xf>
    <xf numFmtId="165" fontId="0" fillId="0" borderId="9" xfId="0" applyNumberFormat="1" applyBorder="1"/>
    <xf numFmtId="0" fontId="0" fillId="0" borderId="0" xfId="0" applyAlignment="1">
      <alignment horizontal="left"/>
    </xf>
    <xf numFmtId="0" fontId="0" fillId="0" borderId="0" xfId="0" applyBorder="1"/>
    <xf numFmtId="1" fontId="0" fillId="0" borderId="0" xfId="0" applyNumberFormat="1" applyBorder="1"/>
    <xf numFmtId="0" fontId="0" fillId="0" borderId="7" xfId="0" applyFill="1" applyBorder="1"/>
    <xf numFmtId="166" fontId="0" fillId="0" borderId="7" xfId="0" applyNumberFormat="1" applyBorder="1"/>
    <xf numFmtId="0" fontId="0" fillId="0" borderId="0" xfId="0" applyBorder="1" applyAlignment="1">
      <alignment horizontal="center"/>
    </xf>
    <xf numFmtId="9" fontId="0" fillId="0" borderId="7" xfId="2" applyNumberFormat="1" applyFont="1" applyBorder="1"/>
    <xf numFmtId="164" fontId="0" fillId="0" borderId="7" xfId="1" applyNumberFormat="1" applyFont="1" applyBorder="1"/>
    <xf numFmtId="9" fontId="0" fillId="0" borderId="7" xfId="2" applyFont="1" applyFill="1" applyBorder="1"/>
    <xf numFmtId="9" fontId="0" fillId="0" borderId="0" xfId="2" applyFont="1" applyFill="1" applyBorder="1"/>
    <xf numFmtId="0" fontId="5" fillId="4" borderId="16" xfId="0" applyFont="1" applyFill="1" applyBorder="1" applyAlignment="1">
      <alignment vertical="top"/>
    </xf>
    <xf numFmtId="0" fontId="4" fillId="0" borderId="7" xfId="0" applyFont="1" applyFill="1" applyBorder="1"/>
    <xf numFmtId="0" fontId="2" fillId="7" borderId="7" xfId="0" applyFont="1" applyFill="1" applyBorder="1"/>
    <xf numFmtId="0" fontId="5" fillId="7" borderId="7" xfId="0" applyFont="1" applyFill="1" applyBorder="1"/>
    <xf numFmtId="9" fontId="0" fillId="0" borderId="7" xfId="0" applyNumberFormat="1" applyBorder="1" applyAlignment="1">
      <alignment horizontal="left"/>
    </xf>
    <xf numFmtId="0" fontId="0" fillId="0" borderId="7" xfId="0" applyBorder="1" applyAlignment="1">
      <alignment horizontal="right"/>
    </xf>
    <xf numFmtId="0" fontId="0" fillId="7" borderId="7" xfId="0" applyFill="1" applyBorder="1"/>
    <xf numFmtId="0" fontId="0" fillId="0" borderId="7" xfId="0" applyBorder="1" applyAlignment="1"/>
    <xf numFmtId="164" fontId="0" fillId="0" borderId="7" xfId="0" applyNumberFormat="1" applyBorder="1" applyAlignment="1"/>
    <xf numFmtId="0" fontId="0" fillId="0" borderId="27" xfId="0" applyBorder="1"/>
    <xf numFmtId="0" fontId="11" fillId="0" borderId="0" xfId="0" applyFont="1"/>
    <xf numFmtId="0" fontId="12" fillId="0" borderId="7" xfId="0" applyFont="1" applyFill="1" applyBorder="1"/>
    <xf numFmtId="0" fontId="12" fillId="0" borderId="7" xfId="0" applyFont="1" applyBorder="1"/>
    <xf numFmtId="164" fontId="12" fillId="0" borderId="7" xfId="0" applyNumberFormat="1" applyFont="1" applyBorder="1"/>
    <xf numFmtId="164" fontId="12" fillId="0" borderId="7" xfId="0" applyNumberFormat="1" applyFont="1" applyBorder="1" applyAlignment="1"/>
    <xf numFmtId="0" fontId="2" fillId="3" borderId="7" xfId="0" applyFont="1" applyFill="1" applyBorder="1" applyAlignment="1">
      <alignment horizontal="left" wrapText="1"/>
    </xf>
    <xf numFmtId="0" fontId="2" fillId="3" borderId="7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5" borderId="7" xfId="0" applyFill="1" applyBorder="1" applyAlignment="1">
      <alignment horizontal="center" wrapText="1"/>
    </xf>
    <xf numFmtId="0" fontId="12" fillId="0" borderId="7" xfId="0" applyFont="1" applyBorder="1" applyAlignment="1"/>
    <xf numFmtId="0" fontId="2" fillId="3" borderId="3" xfId="0" applyFont="1" applyFill="1" applyBorder="1" applyAlignment="1">
      <alignment horizontal="center"/>
    </xf>
    <xf numFmtId="0" fontId="2" fillId="3" borderId="11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12" xfId="0" applyFont="1" applyFill="1" applyBorder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wrapText="1"/>
    </xf>
    <xf numFmtId="0" fontId="2" fillId="3" borderId="22" xfId="0" applyFont="1" applyFill="1" applyBorder="1" applyAlignment="1">
      <alignment horizontal="center" wrapText="1"/>
    </xf>
    <xf numFmtId="0" fontId="2" fillId="3" borderId="23" xfId="0" applyFont="1" applyFill="1" applyBorder="1" applyAlignment="1">
      <alignment horizontal="center" wrapText="1"/>
    </xf>
    <xf numFmtId="0" fontId="2" fillId="3" borderId="18" xfId="0" applyFont="1" applyFill="1" applyBorder="1" applyAlignment="1">
      <alignment horizontal="center"/>
    </xf>
    <xf numFmtId="0" fontId="2" fillId="3" borderId="2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17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4" borderId="0" xfId="0" applyFill="1" applyAlignment="1">
      <alignment horizontal="left"/>
    </xf>
    <xf numFmtId="0" fontId="0" fillId="0" borderId="0" xfId="0" applyAlignment="1">
      <alignment horizontal="center"/>
    </xf>
    <xf numFmtId="0" fontId="4" fillId="0" borderId="26" xfId="0" applyFont="1" applyFill="1" applyBorder="1" applyAlignment="1">
      <alignment horizontal="center"/>
    </xf>
  </cellXfs>
  <cellStyles count="4"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9.png"/><Relationship Id="rId3" Type="http://schemas.openxmlformats.org/officeDocument/2006/relationships/image" Target="../media/image4.png"/><Relationship Id="rId7" Type="http://schemas.openxmlformats.org/officeDocument/2006/relationships/image" Target="../media/image8.png"/><Relationship Id="rId12" Type="http://schemas.openxmlformats.org/officeDocument/2006/relationships/image" Target="../media/image13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11" Type="http://schemas.openxmlformats.org/officeDocument/2006/relationships/image" Target="../media/image12.png"/><Relationship Id="rId5" Type="http://schemas.openxmlformats.org/officeDocument/2006/relationships/image" Target="../media/image6.png"/><Relationship Id="rId10" Type="http://schemas.openxmlformats.org/officeDocument/2006/relationships/image" Target="../media/image11.png"/><Relationship Id="rId4" Type="http://schemas.openxmlformats.org/officeDocument/2006/relationships/image" Target="../media/image5.png"/><Relationship Id="rId9" Type="http://schemas.openxmlformats.org/officeDocument/2006/relationships/image" Target="../media/image10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1021774</xdr:colOff>
      <xdr:row>51</xdr:row>
      <xdr:rowOff>103909</xdr:rowOff>
    </xdr:from>
    <xdr:to>
      <xdr:col>19</xdr:col>
      <xdr:colOff>1734417</xdr:colOff>
      <xdr:row>60</xdr:row>
      <xdr:rowOff>75976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01730D-2094-4EF8-B011-854595347C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136092" y="9836727"/>
          <a:ext cx="13857143" cy="179047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11907</xdr:colOff>
      <xdr:row>2</xdr:row>
      <xdr:rowOff>70304</xdr:rowOff>
    </xdr:from>
    <xdr:to>
      <xdr:col>32</xdr:col>
      <xdr:colOff>323852</xdr:colOff>
      <xdr:row>9</xdr:row>
      <xdr:rowOff>1867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723E317-1985-4CC0-9E8B-B434DC501C4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598" r="307"/>
        <a:stretch/>
      </xdr:blipFill>
      <xdr:spPr>
        <a:xfrm>
          <a:off x="16471107" y="451304"/>
          <a:ext cx="11894345" cy="1646063"/>
        </a:xfrm>
        <a:prstGeom prst="rect">
          <a:avLst/>
        </a:prstGeom>
      </xdr:spPr>
    </xdr:pic>
    <xdr:clientData/>
  </xdr:twoCellAnchor>
  <xdr:twoCellAnchor editAs="oneCell">
    <xdr:from>
      <xdr:col>13</xdr:col>
      <xdr:colOff>9527</xdr:colOff>
      <xdr:row>7</xdr:row>
      <xdr:rowOff>206036</xdr:rowOff>
    </xdr:from>
    <xdr:to>
      <xdr:col>32</xdr:col>
      <xdr:colOff>333376</xdr:colOff>
      <xdr:row>15</xdr:row>
      <xdr:rowOff>179130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758D54D8-A45C-4CE1-ADC2-D9A52BFA2D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468727" y="2111036"/>
          <a:ext cx="11906249" cy="1878094"/>
        </a:xfrm>
        <a:prstGeom prst="rect">
          <a:avLst/>
        </a:prstGeom>
      </xdr:spPr>
    </xdr:pic>
    <xdr:clientData/>
  </xdr:twoCellAnchor>
  <xdr:twoCellAnchor editAs="oneCell">
    <xdr:from>
      <xdr:col>13</xdr:col>
      <xdr:colOff>23132</xdr:colOff>
      <xdr:row>12</xdr:row>
      <xdr:rowOff>17349</xdr:rowOff>
    </xdr:from>
    <xdr:to>
      <xdr:col>32</xdr:col>
      <xdr:colOff>358889</xdr:colOff>
      <xdr:row>13</xdr:row>
      <xdr:rowOff>20640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36C8FFB9-73DA-4370-8FB9-5EBA54EBAA6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482332" y="3255849"/>
          <a:ext cx="11918157" cy="193791"/>
        </a:xfrm>
        <a:prstGeom prst="rect">
          <a:avLst/>
        </a:prstGeom>
      </xdr:spPr>
    </xdr:pic>
    <xdr:clientData/>
  </xdr:twoCellAnchor>
  <xdr:twoCellAnchor editAs="oneCell">
    <xdr:from>
      <xdr:col>13</xdr:col>
      <xdr:colOff>13609</xdr:colOff>
      <xdr:row>13</xdr:row>
      <xdr:rowOff>34020</xdr:rowOff>
    </xdr:from>
    <xdr:to>
      <xdr:col>32</xdr:col>
      <xdr:colOff>349366</xdr:colOff>
      <xdr:row>14</xdr:row>
      <xdr:rowOff>28229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9808BEF0-F430-4927-A1C1-1F5FCB7B9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472809" y="3463020"/>
          <a:ext cx="11918157" cy="184709"/>
        </a:xfrm>
        <a:prstGeom prst="rect">
          <a:avLst/>
        </a:prstGeom>
      </xdr:spPr>
    </xdr:pic>
    <xdr:clientData/>
  </xdr:twoCellAnchor>
  <xdr:twoCellAnchor editAs="oneCell">
    <xdr:from>
      <xdr:col>13</xdr:col>
      <xdr:colOff>980</xdr:colOff>
      <xdr:row>34</xdr:row>
      <xdr:rowOff>26416</xdr:rowOff>
    </xdr:from>
    <xdr:to>
      <xdr:col>32</xdr:col>
      <xdr:colOff>48884</xdr:colOff>
      <xdr:row>39</xdr:row>
      <xdr:rowOff>26297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9D2648D4-5D7D-429D-9228-56AD9CB19B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460180" y="9741916"/>
          <a:ext cx="11630304" cy="952381"/>
        </a:xfrm>
        <a:prstGeom prst="rect">
          <a:avLst/>
        </a:prstGeom>
      </xdr:spPr>
    </xdr:pic>
    <xdr:clientData/>
  </xdr:twoCellAnchor>
  <xdr:twoCellAnchor editAs="oneCell">
    <xdr:from>
      <xdr:col>13</xdr:col>
      <xdr:colOff>31976</xdr:colOff>
      <xdr:row>18</xdr:row>
      <xdr:rowOff>0</xdr:rowOff>
    </xdr:from>
    <xdr:to>
      <xdr:col>36</xdr:col>
      <xdr:colOff>420980</xdr:colOff>
      <xdr:row>24</xdr:row>
      <xdr:rowOff>47475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4252E657-6329-4C42-9C90-6DCDABA8E1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491176" y="6463393"/>
          <a:ext cx="14409804" cy="1190475"/>
        </a:xfrm>
        <a:prstGeom prst="rect">
          <a:avLst/>
        </a:prstGeom>
      </xdr:spPr>
    </xdr:pic>
    <xdr:clientData/>
  </xdr:twoCellAnchor>
  <xdr:twoCellAnchor editAs="oneCell">
    <xdr:from>
      <xdr:col>1</xdr:col>
      <xdr:colOff>27760</xdr:colOff>
      <xdr:row>23</xdr:row>
      <xdr:rowOff>137018</xdr:rowOff>
    </xdr:from>
    <xdr:to>
      <xdr:col>10</xdr:col>
      <xdr:colOff>1042756</xdr:colOff>
      <xdr:row>44</xdr:row>
      <xdr:rowOff>82145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DE689436-44BA-4DD2-96AA-B5805B7BD6D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37360" y="7757018"/>
          <a:ext cx="11921121" cy="3945627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17</xdr:row>
      <xdr:rowOff>54429</xdr:rowOff>
    </xdr:from>
    <xdr:to>
      <xdr:col>32</xdr:col>
      <xdr:colOff>161925</xdr:colOff>
      <xdr:row>23</xdr:row>
      <xdr:rowOff>106350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A64D4388-6C14-41C4-A0EA-6BF6B24678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l="722" r="386"/>
        <a:stretch/>
      </xdr:blipFill>
      <xdr:spPr>
        <a:xfrm>
          <a:off x="16459200" y="4245429"/>
          <a:ext cx="11744325" cy="1194921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28</xdr:row>
      <xdr:rowOff>73479</xdr:rowOff>
    </xdr:from>
    <xdr:to>
      <xdr:col>32</xdr:col>
      <xdr:colOff>274743</xdr:colOff>
      <xdr:row>30</xdr:row>
      <xdr:rowOff>178193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AF6063E-41EE-453C-83E3-EA20135FA4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6459200" y="8645979"/>
          <a:ext cx="11857143" cy="485714"/>
        </a:xfrm>
        <a:prstGeom prst="rect">
          <a:avLst/>
        </a:prstGeom>
      </xdr:spPr>
    </xdr:pic>
    <xdr:clientData/>
  </xdr:twoCellAnchor>
  <xdr:twoCellAnchor editAs="oneCell">
    <xdr:from>
      <xdr:col>13</xdr:col>
      <xdr:colOff>0</xdr:colOff>
      <xdr:row>30</xdr:row>
      <xdr:rowOff>187779</xdr:rowOff>
    </xdr:from>
    <xdr:to>
      <xdr:col>32</xdr:col>
      <xdr:colOff>265219</xdr:colOff>
      <xdr:row>33</xdr:row>
      <xdr:rowOff>111518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19746CAF-12F4-45C0-AA3B-2562208775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16459200" y="9141279"/>
          <a:ext cx="11847619" cy="495239"/>
        </a:xfrm>
        <a:prstGeom prst="rect">
          <a:avLst/>
        </a:prstGeom>
      </xdr:spPr>
    </xdr:pic>
    <xdr:clientData/>
  </xdr:twoCellAnchor>
  <xdr:twoCellAnchor editAs="oneCell">
    <xdr:from>
      <xdr:col>13</xdr:col>
      <xdr:colOff>1361</xdr:colOff>
      <xdr:row>44</xdr:row>
      <xdr:rowOff>28575</xdr:rowOff>
    </xdr:from>
    <xdr:to>
      <xdr:col>32</xdr:col>
      <xdr:colOff>278825</xdr:colOff>
      <xdr:row>46</xdr:row>
      <xdr:rowOff>123765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F322B9A9-F1B8-48F1-B62C-7EEEDADC81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6460561" y="11649075"/>
          <a:ext cx="11859864" cy="476190"/>
        </a:xfrm>
        <a:prstGeom prst="rect">
          <a:avLst/>
        </a:prstGeom>
      </xdr:spPr>
    </xdr:pic>
    <xdr:clientData/>
  </xdr:twoCellAnchor>
  <xdr:twoCellAnchor editAs="oneCell">
    <xdr:from>
      <xdr:col>13</xdr:col>
      <xdr:colOff>27215</xdr:colOff>
      <xdr:row>23</xdr:row>
      <xdr:rowOff>81643</xdr:rowOff>
    </xdr:from>
    <xdr:to>
      <xdr:col>32</xdr:col>
      <xdr:colOff>303440</xdr:colOff>
      <xdr:row>26</xdr:row>
      <xdr:rowOff>1300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DB62E374-2EAC-4A97-A141-3D7FA08613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6486415" y="7701643"/>
          <a:ext cx="11858625" cy="49115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779319</xdr:colOff>
      <xdr:row>38</xdr:row>
      <xdr:rowOff>0</xdr:rowOff>
    </xdr:from>
    <xdr:to>
      <xdr:col>21</xdr:col>
      <xdr:colOff>989735</xdr:colOff>
      <xdr:row>47</xdr:row>
      <xdr:rowOff>75976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E0A151C-3FC0-4B9E-9E54-3F034E845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905269" y="7324725"/>
          <a:ext cx="13878791" cy="179047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www.walmart.com/ip/DELLA-18-000-BTU-230V-15-SEER-16-5-Installation-Kit-Mini-Split-Heat-Pump-Air-Conditioner-AHRI-Certificate/721196069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omedepot.com/p/Amana-17-300-BTU-R-410A-Window-Heat-Pump-Air-Conditioner-with-3-5-kW-Electric-Heat-and-Remote-AH183G35AX/206140960" TargetMode="External"/><Relationship Id="rId13" Type="http://schemas.openxmlformats.org/officeDocument/2006/relationships/hyperlink" Target="https://sharkaire.com/epages/fd93bb61-a426-421b-8669-a03c9e035cf7.sf/en_US/?ObjectPath=/Shops/fd93bb61-a426-421b-8669-a03c9e035cf7/Products/24-S14" TargetMode="External"/><Relationship Id="rId18" Type="http://schemas.openxmlformats.org/officeDocument/2006/relationships/hyperlink" Target="https://www.compactappliance.com/lg-23000-btu-heat-cool-window-air-conditioner-1500-sq-ft/LW2416HR.html" TargetMode="External"/><Relationship Id="rId26" Type="http://schemas.openxmlformats.org/officeDocument/2006/relationships/printerSettings" Target="../printerSettings/printerSettings3.bin"/><Relationship Id="rId3" Type="http://schemas.openxmlformats.org/officeDocument/2006/relationships/hyperlink" Target="https://www.homedepot.com/p/Frigidaire-18-500-BTU-230-Volt-Window-Air-Conditioner-with-Heat-and-Remote-FFRH1822RE/308411334" TargetMode="External"/><Relationship Id="rId21" Type="http://schemas.openxmlformats.org/officeDocument/2006/relationships/hyperlink" Target="https://www.compactappliance.com/lg-mini-split-air-conditioners/LS243HLV.html" TargetMode="External"/><Relationship Id="rId7" Type="http://schemas.openxmlformats.org/officeDocument/2006/relationships/hyperlink" Target="https://www.homedepot.com/p/Perfect-aire-12-000-BTU-Window-Air-Conditioner-with-Electric-Heater-in-white-3PACH12000/310111851" TargetMode="External"/><Relationship Id="rId12" Type="http://schemas.openxmlformats.org/officeDocument/2006/relationships/hyperlink" Target="https://sharkaire.com/epages/fd93bb61-a426-421b-8669-a03c9e035cf7.sf/en_US/?ObjectPath=/Shops/fd93bb61-a426-421b-8669-a03c9e035cf7/Products/12.S14-L25" TargetMode="External"/><Relationship Id="rId17" Type="http://schemas.openxmlformats.org/officeDocument/2006/relationships/hyperlink" Target="https://www.compactappliance.com/amana-window-air-conditioners/AE183G35AX.html" TargetMode="External"/><Relationship Id="rId25" Type="http://schemas.openxmlformats.org/officeDocument/2006/relationships/hyperlink" Target="https://www.acwholesalers.com/Mitsubishi-MZ-D30NA-1/p56100.html" TargetMode="External"/><Relationship Id="rId2" Type="http://schemas.openxmlformats.org/officeDocument/2006/relationships/hyperlink" Target="https://www.homedepot.com/p/Frigidaire-25-000-BTU-230-Volt-Window-Air-Conditioner-with-16-000-BTU-Supplemental-Heat-Capability-FFRH2522RE/308411499" TargetMode="External"/><Relationship Id="rId16" Type="http://schemas.openxmlformats.org/officeDocument/2006/relationships/hyperlink" Target="https://www.compactappliance.com/koldfront-18500-btu-heat-cool-window-air-conditioner/WAC18001W.html" TargetMode="External"/><Relationship Id="rId20" Type="http://schemas.openxmlformats.org/officeDocument/2006/relationships/hyperlink" Target="https://www.compactappliance.com/amana-window-air-conditioners/AE123G35AX.html" TargetMode="External"/><Relationship Id="rId1" Type="http://schemas.openxmlformats.org/officeDocument/2006/relationships/hyperlink" Target="https://www.homedepot.com/p/LG-Electronics-18-000-BTU-230-208-Volt-Window-Air-Conditioner-with-Cool-Heat-and-Remote-in-White-LW1816HR/206520610" TargetMode="External"/><Relationship Id="rId6" Type="http://schemas.openxmlformats.org/officeDocument/2006/relationships/hyperlink" Target="https://www.homedepot.com/p/Amana-17-600-BTU-R-410A-Window-Air-Conditioner-with-3-5-kW-Electric-Heat-and-Remote-AE183G35AX/206140947" TargetMode="External"/><Relationship Id="rId11" Type="http://schemas.openxmlformats.org/officeDocument/2006/relationships/hyperlink" Target="https://www.sylvane.com/friedrich-kuhl-18000-btu-window-air-conditioner-heat-pump.html" TargetMode="External"/><Relationship Id="rId24" Type="http://schemas.openxmlformats.org/officeDocument/2006/relationships/hyperlink" Target="https://www.acwholesalers.com/Mitsubishi-MZ-D36NA/p56101.html" TargetMode="External"/><Relationship Id="rId5" Type="http://schemas.openxmlformats.org/officeDocument/2006/relationships/hyperlink" Target="https://www.homedepot.com/p/GE-11-800-BTU-230-Volt-Electronic-Heat-Cool-Room-Window-Air-Conditioner-AEE12DT/206734220" TargetMode="External"/><Relationship Id="rId15" Type="http://schemas.openxmlformats.org/officeDocument/2006/relationships/hyperlink" Target="https://www.houseneeds.com/learning-center/electric-space-heater-install-information/electric-heater-sizing" TargetMode="External"/><Relationship Id="rId23" Type="http://schemas.openxmlformats.org/officeDocument/2006/relationships/hyperlink" Target="https://www.compactappliance.com/lg-mini-split-air-conditioners/LS180HSV4.html" TargetMode="External"/><Relationship Id="rId10" Type="http://schemas.openxmlformats.org/officeDocument/2006/relationships/hyperlink" Target="https://www.amazon.com/dp/B00QXR9794?tag=traininghvac-20&amp;th=1" TargetMode="External"/><Relationship Id="rId19" Type="http://schemas.openxmlformats.org/officeDocument/2006/relationships/hyperlink" Target="https://www.compactappliance.com/lg-12000-btu-heat-cool-window-air-conditioner-550-sq-ft/LW1216HR.html" TargetMode="External"/><Relationship Id="rId4" Type="http://schemas.openxmlformats.org/officeDocument/2006/relationships/hyperlink" Target="https://www.homedepot.com/p/GE-24-000-BTU-230-Volt-Electronic-Heat-Cool-Room-Window-Air-Conditioner-AEE24DT/206734234" TargetMode="External"/><Relationship Id="rId9" Type="http://schemas.openxmlformats.org/officeDocument/2006/relationships/hyperlink" Target="https://www.frigidaire.com/Home-Comfort/Air-Conditioning/Window-Mounted-AC/FFRH0822R1/" TargetMode="External"/><Relationship Id="rId14" Type="http://schemas.openxmlformats.org/officeDocument/2006/relationships/hyperlink" Target="https://www.walmart.com/ip/okyotech-12-000-BTU-1-TON-14-SEER-Ductless-Mini-Split-Air-Conditioner-Cool-and-Heat-with-Heat-Pump-with-Full-Installation-Set/926833659" TargetMode="External"/><Relationship Id="rId22" Type="http://schemas.openxmlformats.org/officeDocument/2006/relationships/hyperlink" Target="https://www.compactappliance.com/lg-mini-split-air-conditioners/LA240HYV1.html" TargetMode="External"/><Relationship Id="rId27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homedepot.com/p/Amana-17-300-BTU-R-410A-Window-Heat-Pump-Air-Conditioner-with-3-5-kW-Electric-Heat-and-Remote-AH183G35AX/206140960" TargetMode="External"/><Relationship Id="rId13" Type="http://schemas.openxmlformats.org/officeDocument/2006/relationships/hyperlink" Target="https://sharkaire.com/epages/fd93bb61-a426-421b-8669-a03c9e035cf7.sf/en_US/?ObjectPath=/Shops/fd93bb61-a426-421b-8669-a03c9e035cf7/Products/12.S14-L25" TargetMode="External"/><Relationship Id="rId18" Type="http://schemas.openxmlformats.org/officeDocument/2006/relationships/hyperlink" Target="https://www.homedepot.com/b/Heating-Venting-Cooling-Heaters-Wall-Heaters-Electric-Wall-Heaters/1625-or-Greater/N-5yc1vZc7duZ2bcu09?NCNI-5&amp;storeSelection=1845,6663,8463,6617,6629&amp;experienceName=default" TargetMode="External"/><Relationship Id="rId3" Type="http://schemas.openxmlformats.org/officeDocument/2006/relationships/hyperlink" Target="https://www.homedepot.com/p/Frigidaire-18-500-BTU-230-Volt-Window-Air-Conditioner-with-Heat-and-Remote-FFRH1822RE/308411334" TargetMode="External"/><Relationship Id="rId7" Type="http://schemas.openxmlformats.org/officeDocument/2006/relationships/hyperlink" Target="https://www.homedepot.com/p/Perfect-aire-12-000-BTU-Window-Air-Conditioner-with-Electric-Heater-in-white-3PACH12000/310111851" TargetMode="External"/><Relationship Id="rId12" Type="http://schemas.openxmlformats.org/officeDocument/2006/relationships/hyperlink" Target="https://www.amazon.com/okyotech-Ductless-Split-Conditioner-Installation/dp/B01D4GCBHQ?th=1" TargetMode="External"/><Relationship Id="rId17" Type="http://schemas.openxmlformats.org/officeDocument/2006/relationships/hyperlink" Target="https://www.houseneeds.com/learning-center/electric-space-heater-install-information/electric-heater-sizing" TargetMode="External"/><Relationship Id="rId2" Type="http://schemas.openxmlformats.org/officeDocument/2006/relationships/hyperlink" Target="https://www.homedepot.com/p/Frigidaire-25-000-BTU-230-Volt-Window-Air-Conditioner-with-16-000-BTU-Supplemental-Heat-Capability-FFRH2522RE/308411499" TargetMode="External"/><Relationship Id="rId16" Type="http://schemas.openxmlformats.org/officeDocument/2006/relationships/hyperlink" Target="https://www.walmart.com/ip/okyotech-12-000-BTU-1-TON-14-SEER-Ductless-Mini-Split-Air-Conditioner-Cool-and-Heat-with-Heat-Pump-with-Full-Installation-Set/926833659" TargetMode="External"/><Relationship Id="rId20" Type="http://schemas.openxmlformats.org/officeDocument/2006/relationships/drawing" Target="../drawings/drawing3.xml"/><Relationship Id="rId1" Type="http://schemas.openxmlformats.org/officeDocument/2006/relationships/hyperlink" Target="https://www.homedepot.com/p/LG-Electronics-18-000-BTU-230-208-Volt-Window-Air-Conditioner-with-Cool-Heat-and-Remote-in-White-LW1816HR/206520610" TargetMode="External"/><Relationship Id="rId6" Type="http://schemas.openxmlformats.org/officeDocument/2006/relationships/hyperlink" Target="https://www.homedepot.com/p/Amana-17-600-BTU-R-410A-Window-Air-Conditioner-with-3-5-kW-Electric-Heat-and-Remote-AE183G35AX/206140947" TargetMode="External"/><Relationship Id="rId11" Type="http://schemas.openxmlformats.org/officeDocument/2006/relationships/hyperlink" Target="https://www.sylvane.com/friedrich-kuhl-18000-btu-window-air-conditioner-heat-pump.html" TargetMode="External"/><Relationship Id="rId5" Type="http://schemas.openxmlformats.org/officeDocument/2006/relationships/hyperlink" Target="https://www.homedepot.com/p/GE-11-800-BTU-230-Volt-Electronic-Heat-Cool-Room-Window-Air-Conditioner-AEE12DT/206734220" TargetMode="External"/><Relationship Id="rId15" Type="http://schemas.openxmlformats.org/officeDocument/2006/relationships/hyperlink" Target="https://hvacdirect.com/fujitsu-24-000-btu-14-seer-ductless-mini-split-heat-pump-system-24rulx.html" TargetMode="External"/><Relationship Id="rId10" Type="http://schemas.openxmlformats.org/officeDocument/2006/relationships/hyperlink" Target="https://www.amazon.com/dp/B00QXR9794?tag=traininghvac-20&amp;th=1" TargetMode="External"/><Relationship Id="rId19" Type="http://schemas.openxmlformats.org/officeDocument/2006/relationships/printerSettings" Target="../printerSettings/printerSettings4.bin"/><Relationship Id="rId4" Type="http://schemas.openxmlformats.org/officeDocument/2006/relationships/hyperlink" Target="https://www.homedepot.com/p/GE-24-000-BTU-230-Volt-Electronic-Heat-Cool-Room-Window-Air-Conditioner-AEE24DT/206734234" TargetMode="External"/><Relationship Id="rId9" Type="http://schemas.openxmlformats.org/officeDocument/2006/relationships/hyperlink" Target="https://www.frigidaire.com/Home-Comfort/Air-Conditioning/Window-Mounted-AC/FFRH0822R1/" TargetMode="External"/><Relationship Id="rId14" Type="http://schemas.openxmlformats.org/officeDocument/2006/relationships/hyperlink" Target="https://sharkaire.com/epages/fd93bb61-a426-421b-8669-a03c9e035cf7.sf/en_US/?ObjectPath=/Shops/fd93bb61-a426-421b-8669-a03c9e035cf7/Products/24-S1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52338-CB90-4789-B20E-E15A4437C85C}">
  <dimension ref="B2:S18"/>
  <sheetViews>
    <sheetView tabSelected="1" zoomScale="85" zoomScaleNormal="85" workbookViewId="0">
      <selection activeCell="F25" sqref="F25"/>
    </sheetView>
  </sheetViews>
  <sheetFormatPr defaultRowHeight="15" x14ac:dyDescent="0.25"/>
  <cols>
    <col min="2" max="2" width="40.140625" bestFit="1" customWidth="1"/>
    <col min="3" max="3" width="9.7109375" bestFit="1" customWidth="1"/>
    <col min="4" max="4" width="15.5703125" customWidth="1"/>
    <col min="5" max="5" width="13.5703125" bestFit="1" customWidth="1"/>
    <col min="6" max="6" width="13.5703125" customWidth="1"/>
    <col min="8" max="8" width="15.42578125" bestFit="1" customWidth="1"/>
    <col min="9" max="9" width="46.42578125" bestFit="1" customWidth="1"/>
    <col min="10" max="10" width="18" bestFit="1" customWidth="1"/>
    <col min="11" max="12" width="13.140625" customWidth="1"/>
    <col min="13" max="13" width="14.5703125" customWidth="1"/>
    <col min="14" max="14" width="40" bestFit="1" customWidth="1"/>
    <col min="15" max="15" width="21.42578125" bestFit="1" customWidth="1"/>
    <col min="16" max="16" width="13.85546875" customWidth="1"/>
    <col min="17" max="17" width="15.140625" customWidth="1"/>
    <col min="18" max="18" width="13.7109375" customWidth="1"/>
    <col min="19" max="19" width="12.85546875" customWidth="1"/>
  </cols>
  <sheetData>
    <row r="2" spans="2:19" s="81" customFormat="1" ht="45" x14ac:dyDescent="0.25">
      <c r="B2" s="79" t="s">
        <v>275</v>
      </c>
      <c r="C2" s="80" t="s">
        <v>12</v>
      </c>
      <c r="D2" s="80" t="s">
        <v>363</v>
      </c>
      <c r="E2" s="80" t="s">
        <v>276</v>
      </c>
      <c r="F2" s="80" t="s">
        <v>364</v>
      </c>
      <c r="H2" s="82" t="s">
        <v>277</v>
      </c>
      <c r="I2" s="82" t="s">
        <v>278</v>
      </c>
      <c r="J2" s="82" t="s">
        <v>279</v>
      </c>
      <c r="K2" s="82" t="s">
        <v>280</v>
      </c>
      <c r="L2" s="82" t="s">
        <v>281</v>
      </c>
      <c r="M2" s="82" t="s">
        <v>282</v>
      </c>
      <c r="N2" s="82" t="s">
        <v>283</v>
      </c>
      <c r="O2" s="82" t="s">
        <v>284</v>
      </c>
      <c r="P2" s="82" t="s">
        <v>285</v>
      </c>
      <c r="Q2" s="82" t="s">
        <v>400</v>
      </c>
      <c r="R2" s="82" t="s">
        <v>286</v>
      </c>
      <c r="S2" s="82" t="s">
        <v>287</v>
      </c>
    </row>
    <row r="3" spans="2:19" x14ac:dyDescent="0.25">
      <c r="B3" s="3" t="s">
        <v>251</v>
      </c>
      <c r="C3" s="3" t="s">
        <v>354</v>
      </c>
      <c r="D3" s="5">
        <f>ROUND('Base case costs'!I19,0)</f>
        <v>564</v>
      </c>
      <c r="E3" s="3">
        <v>12</v>
      </c>
      <c r="F3" s="5">
        <f>ROUND('Labor &amp; Infrastructure Costs'!$I$5,0)</f>
        <v>135</v>
      </c>
      <c r="H3" s="71"/>
      <c r="I3" s="3" t="s">
        <v>251</v>
      </c>
      <c r="J3" s="71" t="s">
        <v>401</v>
      </c>
      <c r="K3" s="5">
        <f>VLOOKUP(I3,$B$2:$F$11,3,FALSE)</f>
        <v>564</v>
      </c>
      <c r="L3" s="72">
        <f>VLOOKUP(I3,$B$2:$F$11,5,FALSE)</f>
        <v>135</v>
      </c>
      <c r="M3" s="72">
        <f>K3+L3</f>
        <v>699</v>
      </c>
      <c r="N3" s="3" t="s">
        <v>288</v>
      </c>
      <c r="O3" s="71" t="s">
        <v>405</v>
      </c>
      <c r="P3" s="5">
        <f>VLOOKUP(N3,$B$2:$F$11,3,FALSE)</f>
        <v>847</v>
      </c>
      <c r="Q3" s="72">
        <f>VLOOKUP(N3,$B$2:$F$11,5,FALSE)</f>
        <v>702</v>
      </c>
      <c r="R3" s="72">
        <f>P3+Q3</f>
        <v>1549</v>
      </c>
      <c r="S3" s="72">
        <f>R3-M3</f>
        <v>850</v>
      </c>
    </row>
    <row r="4" spans="2:19" x14ac:dyDescent="0.25">
      <c r="B4" s="3" t="s">
        <v>352</v>
      </c>
      <c r="C4" s="3" t="s">
        <v>355</v>
      </c>
      <c r="D4" s="5">
        <f>ROUND('Base case costs'!I28,0)</f>
        <v>888</v>
      </c>
      <c r="E4" s="3">
        <v>4</v>
      </c>
      <c r="F4" s="5">
        <f>ROUND('Labor &amp; Infrastructure Costs'!$I$5,0)</f>
        <v>135</v>
      </c>
      <c r="H4" s="71"/>
      <c r="I4" s="3" t="s">
        <v>251</v>
      </c>
      <c r="J4" s="71" t="str">
        <f>J3</f>
        <v>SWHC050_01_B001</v>
      </c>
      <c r="K4" s="5">
        <f t="shared" ref="K4:K18" si="0">VLOOKUP(I4,$B$2:$F$11,3,FALSE)</f>
        <v>564</v>
      </c>
      <c r="L4" s="72">
        <f t="shared" ref="L4:L18" si="1">VLOOKUP(I4,$B$2:$F$11,5,FALSE)</f>
        <v>135</v>
      </c>
      <c r="M4" s="72">
        <f t="shared" ref="M4:M18" si="2">K4+L4</f>
        <v>699</v>
      </c>
      <c r="N4" s="3" t="s">
        <v>289</v>
      </c>
      <c r="O4" s="71" t="s">
        <v>406</v>
      </c>
      <c r="P4" s="5">
        <f t="shared" ref="P4:P18" si="3">VLOOKUP(N4,$B$2:$F$11,3,FALSE)</f>
        <v>1022</v>
      </c>
      <c r="Q4" s="72">
        <f t="shared" ref="Q4:Q18" si="4">VLOOKUP(N4,$B$2:$F$11,5,FALSE)</f>
        <v>702</v>
      </c>
      <c r="R4" s="72">
        <f t="shared" ref="R4:R18" si="5">P4+Q4</f>
        <v>1724</v>
      </c>
      <c r="S4" s="72">
        <f t="shared" ref="S4:S18" si="6">R4-M4</f>
        <v>1025</v>
      </c>
    </row>
    <row r="5" spans="2:19" x14ac:dyDescent="0.25">
      <c r="B5" s="3" t="s">
        <v>358</v>
      </c>
      <c r="C5" s="3" t="s">
        <v>356</v>
      </c>
      <c r="D5" s="5">
        <f>ROUND('Base case costs'!I37,0)</f>
        <v>719</v>
      </c>
      <c r="E5" s="3">
        <v>3</v>
      </c>
      <c r="F5" s="5">
        <f>F8</f>
        <v>702</v>
      </c>
      <c r="H5" s="71"/>
      <c r="I5" s="3" t="s">
        <v>251</v>
      </c>
      <c r="J5" s="71" t="str">
        <f>J4</f>
        <v>SWHC050_01_B001</v>
      </c>
      <c r="K5" s="5">
        <f t="shared" si="0"/>
        <v>564</v>
      </c>
      <c r="L5" s="72">
        <f t="shared" si="1"/>
        <v>135</v>
      </c>
      <c r="M5" s="72">
        <f t="shared" si="2"/>
        <v>699</v>
      </c>
      <c r="N5" s="3" t="s">
        <v>290</v>
      </c>
      <c r="O5" s="71" t="s">
        <v>407</v>
      </c>
      <c r="P5" s="5">
        <f t="shared" si="3"/>
        <v>1101</v>
      </c>
      <c r="Q5" s="72">
        <f t="shared" si="4"/>
        <v>702</v>
      </c>
      <c r="R5" s="72">
        <f t="shared" si="5"/>
        <v>1803</v>
      </c>
      <c r="S5" s="72">
        <f t="shared" si="6"/>
        <v>1104</v>
      </c>
    </row>
    <row r="6" spans="2:19" x14ac:dyDescent="0.25">
      <c r="B6" s="3" t="s">
        <v>353</v>
      </c>
      <c r="C6" s="68">
        <v>1</v>
      </c>
      <c r="D6" s="5">
        <f>ROUND('Base case costs'!I58,0)</f>
        <v>398</v>
      </c>
      <c r="E6" s="69" t="s">
        <v>374</v>
      </c>
      <c r="F6" s="5">
        <f>ROUND('Base case costs'!H58,0)</f>
        <v>213</v>
      </c>
      <c r="H6" s="71"/>
      <c r="I6" s="3" t="s">
        <v>251</v>
      </c>
      <c r="J6" s="71" t="str">
        <f>J5</f>
        <v>SWHC050_01_B001</v>
      </c>
      <c r="K6" s="5">
        <f t="shared" si="0"/>
        <v>564</v>
      </c>
      <c r="L6" s="72">
        <f t="shared" si="1"/>
        <v>135</v>
      </c>
      <c r="M6" s="72">
        <f t="shared" si="2"/>
        <v>699</v>
      </c>
      <c r="N6" s="3" t="s">
        <v>291</v>
      </c>
      <c r="O6" s="71" t="s">
        <v>408</v>
      </c>
      <c r="P6" s="5">
        <f t="shared" si="3"/>
        <v>1156</v>
      </c>
      <c r="Q6" s="72">
        <f t="shared" si="4"/>
        <v>702</v>
      </c>
      <c r="R6" s="72">
        <f t="shared" si="5"/>
        <v>1858</v>
      </c>
      <c r="S6" s="72">
        <f t="shared" si="6"/>
        <v>1159</v>
      </c>
    </row>
    <row r="7" spans="2:19" x14ac:dyDescent="0.25">
      <c r="B7" s="3" t="s">
        <v>399</v>
      </c>
      <c r="C7" s="3" t="s">
        <v>356</v>
      </c>
      <c r="D7" s="5">
        <f>(D8-D9)+D8</f>
        <v>672</v>
      </c>
      <c r="E7" s="69" t="s">
        <v>397</v>
      </c>
      <c r="F7" s="5">
        <f>ROUND('Labor &amp; Infrastructure Costs'!$I$13,0)</f>
        <v>702</v>
      </c>
      <c r="H7" s="71"/>
      <c r="I7" s="3" t="s">
        <v>352</v>
      </c>
      <c r="J7" s="71" t="s">
        <v>402</v>
      </c>
      <c r="K7" s="5">
        <f t="shared" si="0"/>
        <v>888</v>
      </c>
      <c r="L7" s="72">
        <f t="shared" si="1"/>
        <v>135</v>
      </c>
      <c r="M7" s="72">
        <f t="shared" si="2"/>
        <v>1023</v>
      </c>
      <c r="N7" s="3" t="s">
        <v>288</v>
      </c>
      <c r="O7" s="71" t="str">
        <f>O3</f>
        <v>SWHC050_01_M001</v>
      </c>
      <c r="P7" s="5">
        <f t="shared" si="3"/>
        <v>847</v>
      </c>
      <c r="Q7" s="72">
        <f t="shared" si="4"/>
        <v>702</v>
      </c>
      <c r="R7" s="72">
        <f t="shared" si="5"/>
        <v>1549</v>
      </c>
      <c r="S7" s="72">
        <f t="shared" si="6"/>
        <v>526</v>
      </c>
    </row>
    <row r="8" spans="2:19" x14ac:dyDescent="0.25">
      <c r="B8" s="3" t="s">
        <v>288</v>
      </c>
      <c r="C8" s="3" t="s">
        <v>359</v>
      </c>
      <c r="D8" s="5">
        <f>ROUND(AVERAGEIF('Measure cost'!G7:G21,"&gt;=15",'Measure cost'!K7:K21),0)</f>
        <v>847</v>
      </c>
      <c r="E8" s="3">
        <v>11</v>
      </c>
      <c r="F8" s="5">
        <f>ROUND('Labor &amp; Infrastructure Costs'!$I$13,0)</f>
        <v>702</v>
      </c>
      <c r="H8" s="71"/>
      <c r="I8" s="3" t="s">
        <v>352</v>
      </c>
      <c r="J8" s="71" t="str">
        <f>J7</f>
        <v>SWHC050_01_B002</v>
      </c>
      <c r="K8" s="5">
        <f t="shared" si="0"/>
        <v>888</v>
      </c>
      <c r="L8" s="72">
        <f t="shared" si="1"/>
        <v>135</v>
      </c>
      <c r="M8" s="72">
        <f t="shared" si="2"/>
        <v>1023</v>
      </c>
      <c r="N8" s="3" t="s">
        <v>289</v>
      </c>
      <c r="O8" s="71" t="str">
        <f t="shared" ref="O8:O10" si="7">O4</f>
        <v>SWHC050_01_M002</v>
      </c>
      <c r="P8" s="5">
        <f t="shared" si="3"/>
        <v>1022</v>
      </c>
      <c r="Q8" s="72">
        <f t="shared" si="4"/>
        <v>702</v>
      </c>
      <c r="R8" s="72">
        <f t="shared" si="5"/>
        <v>1724</v>
      </c>
      <c r="S8" s="72">
        <f t="shared" si="6"/>
        <v>701</v>
      </c>
    </row>
    <row r="9" spans="2:19" x14ac:dyDescent="0.25">
      <c r="B9" s="3" t="s">
        <v>289</v>
      </c>
      <c r="C9" s="3" t="s">
        <v>360</v>
      </c>
      <c r="D9" s="5">
        <f>ROUND(AVERAGE('Measure cost'!K29:K57),0)</f>
        <v>1022</v>
      </c>
      <c r="E9" s="3">
        <v>29</v>
      </c>
      <c r="F9" s="5">
        <f>ROUND('Labor &amp; Infrastructure Costs'!$I$13,0)</f>
        <v>702</v>
      </c>
      <c r="H9" s="71"/>
      <c r="I9" s="3" t="s">
        <v>352</v>
      </c>
      <c r="J9" s="71" t="str">
        <f>J8</f>
        <v>SWHC050_01_B002</v>
      </c>
      <c r="K9" s="5">
        <f t="shared" si="0"/>
        <v>888</v>
      </c>
      <c r="L9" s="72">
        <f t="shared" si="1"/>
        <v>135</v>
      </c>
      <c r="M9" s="72">
        <f t="shared" si="2"/>
        <v>1023</v>
      </c>
      <c r="N9" s="3" t="s">
        <v>290</v>
      </c>
      <c r="O9" s="71" t="str">
        <f t="shared" si="7"/>
        <v>SWHC050_01_M003</v>
      </c>
      <c r="P9" s="5">
        <f t="shared" si="3"/>
        <v>1101</v>
      </c>
      <c r="Q9" s="72">
        <f t="shared" si="4"/>
        <v>702</v>
      </c>
      <c r="R9" s="72">
        <f t="shared" si="5"/>
        <v>1803</v>
      </c>
      <c r="S9" s="72">
        <f t="shared" si="6"/>
        <v>780</v>
      </c>
    </row>
    <row r="10" spans="2:19" x14ac:dyDescent="0.25">
      <c r="B10" s="3" t="s">
        <v>290</v>
      </c>
      <c r="C10" s="3" t="s">
        <v>361</v>
      </c>
      <c r="D10" s="5">
        <f>ROUND(AVERAGE('Measure cost'!K64:K86),0)</f>
        <v>1101</v>
      </c>
      <c r="E10" s="3">
        <v>23</v>
      </c>
      <c r="F10" s="5">
        <f>ROUND('Labor &amp; Infrastructure Costs'!$I$13,0)</f>
        <v>702</v>
      </c>
      <c r="H10" s="71"/>
      <c r="I10" s="3" t="s">
        <v>352</v>
      </c>
      <c r="J10" s="71" t="str">
        <f>J9</f>
        <v>SWHC050_01_B002</v>
      </c>
      <c r="K10" s="5">
        <f t="shared" si="0"/>
        <v>888</v>
      </c>
      <c r="L10" s="72">
        <f t="shared" si="1"/>
        <v>135</v>
      </c>
      <c r="M10" s="72">
        <f t="shared" si="2"/>
        <v>1023</v>
      </c>
      <c r="N10" s="3" t="s">
        <v>291</v>
      </c>
      <c r="O10" s="71" t="str">
        <f t="shared" si="7"/>
        <v>SWHC050_01_M004</v>
      </c>
      <c r="P10" s="5">
        <f t="shared" si="3"/>
        <v>1156</v>
      </c>
      <c r="Q10" s="72">
        <f t="shared" si="4"/>
        <v>702</v>
      </c>
      <c r="R10" s="72">
        <f t="shared" si="5"/>
        <v>1858</v>
      </c>
      <c r="S10" s="72">
        <f t="shared" si="6"/>
        <v>835</v>
      </c>
    </row>
    <row r="11" spans="2:19" x14ac:dyDescent="0.25">
      <c r="B11" s="3" t="s">
        <v>291</v>
      </c>
      <c r="C11" s="3" t="s">
        <v>362</v>
      </c>
      <c r="D11" s="5">
        <f>ROUND(AVERAGE('Measure cost'!K93:K133),0)</f>
        <v>1156</v>
      </c>
      <c r="E11" s="3">
        <v>41</v>
      </c>
      <c r="F11" s="5">
        <f>ROUND('Labor &amp; Infrastructure Costs'!$I$13,0)</f>
        <v>702</v>
      </c>
      <c r="H11" s="3"/>
      <c r="I11" s="75" t="s">
        <v>398</v>
      </c>
      <c r="J11" s="83" t="s">
        <v>403</v>
      </c>
      <c r="K11" s="77">
        <f>$D$5+$D$6</f>
        <v>1117</v>
      </c>
      <c r="L11" s="78">
        <f>$F$5+$F$6</f>
        <v>915</v>
      </c>
      <c r="M11" s="78">
        <f t="shared" si="2"/>
        <v>2032</v>
      </c>
      <c r="N11" s="76" t="s">
        <v>288</v>
      </c>
      <c r="O11" s="83" t="str">
        <f>O7</f>
        <v>SWHC050_01_M001</v>
      </c>
      <c r="P11" s="77">
        <f t="shared" si="3"/>
        <v>847</v>
      </c>
      <c r="Q11" s="78">
        <f t="shared" si="4"/>
        <v>702</v>
      </c>
      <c r="R11" s="78">
        <f t="shared" si="5"/>
        <v>1549</v>
      </c>
      <c r="S11" s="78">
        <f t="shared" si="6"/>
        <v>-483</v>
      </c>
    </row>
    <row r="12" spans="2:19" x14ac:dyDescent="0.25">
      <c r="H12" s="3"/>
      <c r="I12" s="75" t="s">
        <v>398</v>
      </c>
      <c r="J12" s="76" t="str">
        <f>J11</f>
        <v>SWHC050_01_B003</v>
      </c>
      <c r="K12" s="77">
        <f t="shared" ref="K12:K14" si="8">$D$5+$D$6</f>
        <v>1117</v>
      </c>
      <c r="L12" s="78">
        <f t="shared" ref="L12:L14" si="9">$F$5+$F$6</f>
        <v>915</v>
      </c>
      <c r="M12" s="78">
        <f t="shared" si="2"/>
        <v>2032</v>
      </c>
      <c r="N12" s="76" t="s">
        <v>289</v>
      </c>
      <c r="O12" s="83" t="str">
        <f>O8</f>
        <v>SWHC050_01_M002</v>
      </c>
      <c r="P12" s="77">
        <f t="shared" si="3"/>
        <v>1022</v>
      </c>
      <c r="Q12" s="78">
        <f t="shared" si="4"/>
        <v>702</v>
      </c>
      <c r="R12" s="78">
        <f t="shared" si="5"/>
        <v>1724</v>
      </c>
      <c r="S12" s="78">
        <f t="shared" si="6"/>
        <v>-308</v>
      </c>
    </row>
    <row r="13" spans="2:19" x14ac:dyDescent="0.25">
      <c r="H13" s="3"/>
      <c r="I13" s="75" t="s">
        <v>398</v>
      </c>
      <c r="J13" s="76" t="str">
        <f>J12</f>
        <v>SWHC050_01_B003</v>
      </c>
      <c r="K13" s="77">
        <f t="shared" si="8"/>
        <v>1117</v>
      </c>
      <c r="L13" s="78">
        <f t="shared" si="9"/>
        <v>915</v>
      </c>
      <c r="M13" s="78">
        <f t="shared" si="2"/>
        <v>2032</v>
      </c>
      <c r="N13" s="76" t="s">
        <v>290</v>
      </c>
      <c r="O13" s="83" t="str">
        <f t="shared" ref="O13:O14" si="10">O9</f>
        <v>SWHC050_01_M003</v>
      </c>
      <c r="P13" s="77">
        <f t="shared" si="3"/>
        <v>1101</v>
      </c>
      <c r="Q13" s="78">
        <f t="shared" si="4"/>
        <v>702</v>
      </c>
      <c r="R13" s="78">
        <f t="shared" si="5"/>
        <v>1803</v>
      </c>
      <c r="S13" s="78">
        <f t="shared" si="6"/>
        <v>-229</v>
      </c>
    </row>
    <row r="14" spans="2:19" x14ac:dyDescent="0.25">
      <c r="H14" s="3"/>
      <c r="I14" s="75" t="s">
        <v>398</v>
      </c>
      <c r="J14" s="76" t="str">
        <f>J13</f>
        <v>SWHC050_01_B003</v>
      </c>
      <c r="K14" s="77">
        <f t="shared" si="8"/>
        <v>1117</v>
      </c>
      <c r="L14" s="78">
        <f t="shared" si="9"/>
        <v>915</v>
      </c>
      <c r="M14" s="78">
        <f t="shared" si="2"/>
        <v>2032</v>
      </c>
      <c r="N14" s="76" t="s">
        <v>291</v>
      </c>
      <c r="O14" s="83" t="str">
        <f t="shared" si="10"/>
        <v>SWHC050_01_M004</v>
      </c>
      <c r="P14" s="77">
        <f t="shared" si="3"/>
        <v>1156</v>
      </c>
      <c r="Q14" s="78">
        <f t="shared" si="4"/>
        <v>702</v>
      </c>
      <c r="R14" s="78">
        <f t="shared" si="5"/>
        <v>1858</v>
      </c>
      <c r="S14" s="78">
        <f t="shared" si="6"/>
        <v>-174</v>
      </c>
    </row>
    <row r="15" spans="2:19" x14ac:dyDescent="0.25">
      <c r="H15" s="3"/>
      <c r="I15" s="3" t="s">
        <v>399</v>
      </c>
      <c r="J15" s="3" t="s">
        <v>404</v>
      </c>
      <c r="K15" s="5">
        <f t="shared" si="0"/>
        <v>672</v>
      </c>
      <c r="L15" s="72">
        <f t="shared" si="1"/>
        <v>702</v>
      </c>
      <c r="M15" s="72">
        <f t="shared" si="2"/>
        <v>1374</v>
      </c>
      <c r="N15" s="3" t="s">
        <v>288</v>
      </c>
      <c r="O15" s="71" t="str">
        <f>O11</f>
        <v>SWHC050_01_M001</v>
      </c>
      <c r="P15" s="5">
        <f t="shared" si="3"/>
        <v>847</v>
      </c>
      <c r="Q15" s="72">
        <f t="shared" si="4"/>
        <v>702</v>
      </c>
      <c r="R15" s="72">
        <f t="shared" si="5"/>
        <v>1549</v>
      </c>
      <c r="S15" s="72">
        <f t="shared" si="6"/>
        <v>175</v>
      </c>
    </row>
    <row r="16" spans="2:19" x14ac:dyDescent="0.25">
      <c r="H16" s="3"/>
      <c r="I16" s="3" t="s">
        <v>399</v>
      </c>
      <c r="J16" s="3" t="str">
        <f>J15</f>
        <v>SWHC050_01_B004</v>
      </c>
      <c r="K16" s="5">
        <f t="shared" si="0"/>
        <v>672</v>
      </c>
      <c r="L16" s="72">
        <f t="shared" si="1"/>
        <v>702</v>
      </c>
      <c r="M16" s="72">
        <f t="shared" si="2"/>
        <v>1374</v>
      </c>
      <c r="N16" s="3" t="s">
        <v>289</v>
      </c>
      <c r="O16" s="71" t="str">
        <f t="shared" ref="O16:O18" si="11">O12</f>
        <v>SWHC050_01_M002</v>
      </c>
      <c r="P16" s="5">
        <f t="shared" si="3"/>
        <v>1022</v>
      </c>
      <c r="Q16" s="72">
        <f t="shared" si="4"/>
        <v>702</v>
      </c>
      <c r="R16" s="72">
        <f t="shared" si="5"/>
        <v>1724</v>
      </c>
      <c r="S16" s="72">
        <f t="shared" si="6"/>
        <v>350</v>
      </c>
    </row>
    <row r="17" spans="8:19" x14ac:dyDescent="0.25">
      <c r="H17" s="3"/>
      <c r="I17" s="3" t="s">
        <v>399</v>
      </c>
      <c r="J17" s="3" t="str">
        <f>J16</f>
        <v>SWHC050_01_B004</v>
      </c>
      <c r="K17" s="5">
        <f t="shared" si="0"/>
        <v>672</v>
      </c>
      <c r="L17" s="72">
        <f t="shared" si="1"/>
        <v>702</v>
      </c>
      <c r="M17" s="72">
        <f t="shared" si="2"/>
        <v>1374</v>
      </c>
      <c r="N17" s="3" t="s">
        <v>290</v>
      </c>
      <c r="O17" s="71" t="str">
        <f t="shared" si="11"/>
        <v>SWHC050_01_M003</v>
      </c>
      <c r="P17" s="5">
        <f t="shared" si="3"/>
        <v>1101</v>
      </c>
      <c r="Q17" s="72">
        <f t="shared" si="4"/>
        <v>702</v>
      </c>
      <c r="R17" s="72">
        <f t="shared" si="5"/>
        <v>1803</v>
      </c>
      <c r="S17" s="72">
        <f t="shared" si="6"/>
        <v>429</v>
      </c>
    </row>
    <row r="18" spans="8:19" x14ac:dyDescent="0.25">
      <c r="H18" s="3"/>
      <c r="I18" s="3" t="s">
        <v>399</v>
      </c>
      <c r="J18" s="3" t="str">
        <f>J17</f>
        <v>SWHC050_01_B004</v>
      </c>
      <c r="K18" s="5">
        <f t="shared" si="0"/>
        <v>672</v>
      </c>
      <c r="L18" s="72">
        <f t="shared" si="1"/>
        <v>702</v>
      </c>
      <c r="M18" s="72">
        <f t="shared" si="2"/>
        <v>1374</v>
      </c>
      <c r="N18" s="3" t="s">
        <v>291</v>
      </c>
      <c r="O18" s="71" t="str">
        <f t="shared" si="11"/>
        <v>SWHC050_01_M004</v>
      </c>
      <c r="P18" s="5">
        <f t="shared" si="3"/>
        <v>1156</v>
      </c>
      <c r="Q18" s="72">
        <f t="shared" si="4"/>
        <v>702</v>
      </c>
      <c r="R18" s="72">
        <f t="shared" si="5"/>
        <v>1858</v>
      </c>
      <c r="S18" s="72">
        <f t="shared" si="6"/>
        <v>484</v>
      </c>
    </row>
  </sheetData>
  <phoneticPr fontId="10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E61D04-F02C-4206-819C-DD2E8E39AD15}">
  <dimension ref="A2:V139"/>
  <sheetViews>
    <sheetView topLeftCell="A4" zoomScale="55" zoomScaleNormal="55" workbookViewId="0">
      <selection activeCell="F58" sqref="F58"/>
    </sheetView>
  </sheetViews>
  <sheetFormatPr defaultRowHeight="15" x14ac:dyDescent="0.25"/>
  <cols>
    <col min="1" max="1" width="75.42578125" bestFit="1" customWidth="1"/>
    <col min="2" max="2" width="49.28515625" customWidth="1"/>
    <col min="3" max="3" width="21.85546875" customWidth="1"/>
    <col min="4" max="4" width="22.42578125" customWidth="1"/>
    <col min="5" max="5" width="21.42578125" customWidth="1"/>
    <col min="6" max="6" width="19" bestFit="1" customWidth="1"/>
    <col min="7" max="7" width="17.140625" bestFit="1" customWidth="1"/>
    <col min="8" max="8" width="20.28515625" customWidth="1"/>
    <col min="9" max="9" width="19.7109375" customWidth="1"/>
    <col min="10" max="10" width="19" bestFit="1" customWidth="1"/>
    <col min="11" max="11" width="26.42578125" customWidth="1"/>
    <col min="12" max="12" width="15.85546875" bestFit="1" customWidth="1"/>
    <col min="13" max="13" width="26.140625" bestFit="1" customWidth="1"/>
    <col min="14" max="14" width="19.85546875" customWidth="1"/>
    <col min="15" max="15" width="16.7109375" bestFit="1" customWidth="1"/>
    <col min="16" max="16" width="16.7109375" customWidth="1"/>
    <col min="17" max="17" width="27.140625" bestFit="1" customWidth="1"/>
    <col min="18" max="18" width="15.42578125" bestFit="1" customWidth="1"/>
    <col min="19" max="19" width="14" bestFit="1" customWidth="1"/>
    <col min="20" max="20" width="38.28515625" customWidth="1"/>
    <col min="21" max="21" width="14.85546875" bestFit="1" customWidth="1"/>
    <col min="22" max="22" width="38.28515625" customWidth="1"/>
    <col min="23" max="23" width="255.7109375" bestFit="1" customWidth="1"/>
  </cols>
  <sheetData>
    <row r="2" spans="1:20" ht="15.75" thickBot="1" x14ac:dyDescent="0.3">
      <c r="G2" s="24"/>
      <c r="H2" s="24"/>
      <c r="I2" s="24"/>
      <c r="J2" s="24"/>
      <c r="L2" s="19"/>
      <c r="M2" s="19"/>
      <c r="N2" s="19"/>
      <c r="P2" s="19"/>
      <c r="Q2" s="20"/>
      <c r="R2" s="20"/>
    </row>
    <row r="3" spans="1:20" x14ac:dyDescent="0.25">
      <c r="A3" s="25" t="s">
        <v>25</v>
      </c>
      <c r="B3" s="24"/>
      <c r="C3" s="24"/>
      <c r="D3" s="24"/>
      <c r="E3" s="24"/>
      <c r="P3" s="19"/>
    </row>
    <row r="4" spans="1:20" ht="15.75" thickBot="1" x14ac:dyDescent="0.3">
      <c r="A4" s="26" t="s">
        <v>26</v>
      </c>
      <c r="B4" s="27"/>
      <c r="L4" s="19"/>
      <c r="M4" s="19"/>
      <c r="N4" s="19"/>
      <c r="O4" s="19"/>
      <c r="P4" s="20"/>
    </row>
    <row r="5" spans="1:20" ht="15" customHeight="1" x14ac:dyDescent="0.25">
      <c r="A5" s="92" t="s">
        <v>0</v>
      </c>
      <c r="B5" s="86" t="s">
        <v>1</v>
      </c>
      <c r="C5" s="86" t="s">
        <v>10</v>
      </c>
      <c r="D5" s="95" t="s">
        <v>27</v>
      </c>
      <c r="E5" s="96"/>
      <c r="F5" s="97" t="s">
        <v>12</v>
      </c>
      <c r="G5" s="98"/>
      <c r="H5" s="99"/>
      <c r="I5" s="86" t="s">
        <v>2</v>
      </c>
      <c r="J5" s="86" t="s">
        <v>3</v>
      </c>
      <c r="K5" s="86" t="s">
        <v>13</v>
      </c>
      <c r="L5" s="86" t="s">
        <v>14</v>
      </c>
      <c r="M5" s="28"/>
      <c r="N5" s="28"/>
      <c r="O5" s="86" t="s">
        <v>4</v>
      </c>
      <c r="P5" s="90" t="s">
        <v>5</v>
      </c>
    </row>
    <row r="6" spans="1:20" x14ac:dyDescent="0.25">
      <c r="A6" s="93"/>
      <c r="B6" s="87"/>
      <c r="C6" s="87"/>
      <c r="D6" s="29" t="s">
        <v>28</v>
      </c>
      <c r="E6" s="29" t="s">
        <v>29</v>
      </c>
      <c r="F6" s="23" t="s">
        <v>15</v>
      </c>
      <c r="G6" s="23" t="s">
        <v>16</v>
      </c>
      <c r="H6" s="23" t="s">
        <v>30</v>
      </c>
      <c r="I6" s="87"/>
      <c r="J6" s="87"/>
      <c r="K6" s="87"/>
      <c r="L6" s="87"/>
      <c r="M6" s="30" t="s">
        <v>31</v>
      </c>
      <c r="N6" s="30" t="s">
        <v>32</v>
      </c>
      <c r="O6" s="87"/>
      <c r="P6" s="91"/>
    </row>
    <row r="7" spans="1:20" x14ac:dyDescent="0.25">
      <c r="A7" s="8" t="s">
        <v>33</v>
      </c>
      <c r="B7" s="31" t="s">
        <v>34</v>
      </c>
      <c r="C7" s="3">
        <v>1.5</v>
      </c>
      <c r="D7" s="3">
        <v>18000</v>
      </c>
      <c r="E7" s="3">
        <v>20000</v>
      </c>
      <c r="F7" s="3"/>
      <c r="G7" s="3">
        <v>14.5</v>
      </c>
      <c r="H7" s="3">
        <v>9.8000000000000007</v>
      </c>
      <c r="I7" s="3" t="s">
        <v>6</v>
      </c>
      <c r="J7" s="5">
        <v>2336</v>
      </c>
      <c r="K7" s="5">
        <f t="shared" ref="K7:K21" si="0">J7/C7</f>
        <v>1557.3333333333333</v>
      </c>
      <c r="L7" s="3" t="s">
        <v>18</v>
      </c>
      <c r="M7" s="3">
        <v>1</v>
      </c>
      <c r="N7" s="3" t="s">
        <v>35</v>
      </c>
      <c r="O7" s="3" t="s">
        <v>8</v>
      </c>
      <c r="P7" s="6" t="s">
        <v>36</v>
      </c>
      <c r="R7" s="19"/>
      <c r="S7" s="19"/>
      <c r="T7" s="19"/>
    </row>
    <row r="8" spans="1:20" x14ac:dyDescent="0.25">
      <c r="A8" s="8" t="s">
        <v>33</v>
      </c>
      <c r="B8" s="31" t="s">
        <v>34</v>
      </c>
      <c r="C8" s="3">
        <v>1.5</v>
      </c>
      <c r="D8" s="3">
        <v>18000</v>
      </c>
      <c r="E8" s="3">
        <v>20000</v>
      </c>
      <c r="F8" s="3"/>
      <c r="G8" s="3">
        <v>14.5</v>
      </c>
      <c r="H8" s="3">
        <v>9.8000000000000007</v>
      </c>
      <c r="I8" s="3" t="s">
        <v>6</v>
      </c>
      <c r="J8" s="5">
        <v>2465</v>
      </c>
      <c r="K8" s="5">
        <f t="shared" si="0"/>
        <v>1643.3333333333333</v>
      </c>
      <c r="L8" s="3" t="s">
        <v>18</v>
      </c>
      <c r="M8" s="3">
        <v>1</v>
      </c>
      <c r="N8" s="3" t="s">
        <v>35</v>
      </c>
      <c r="O8" s="3" t="s">
        <v>9</v>
      </c>
      <c r="P8" s="6" t="s">
        <v>37</v>
      </c>
      <c r="R8" s="19"/>
      <c r="S8" s="19"/>
      <c r="T8" s="19"/>
    </row>
    <row r="9" spans="1:20" x14ac:dyDescent="0.25">
      <c r="A9" s="8" t="s">
        <v>33</v>
      </c>
      <c r="B9" s="31" t="s">
        <v>34</v>
      </c>
      <c r="C9" s="3">
        <v>1.5</v>
      </c>
      <c r="D9" s="3">
        <v>18000</v>
      </c>
      <c r="E9" s="3">
        <v>20000</v>
      </c>
      <c r="F9" s="3"/>
      <c r="G9" s="3">
        <v>14.5</v>
      </c>
      <c r="H9" s="3">
        <v>9.8000000000000007</v>
      </c>
      <c r="I9" s="3" t="s">
        <v>6</v>
      </c>
      <c r="J9" s="5">
        <v>2336</v>
      </c>
      <c r="K9" s="5">
        <f t="shared" si="0"/>
        <v>1557.3333333333333</v>
      </c>
      <c r="L9" s="3" t="s">
        <v>18</v>
      </c>
      <c r="M9" s="3">
        <v>1</v>
      </c>
      <c r="N9" s="3" t="s">
        <v>35</v>
      </c>
      <c r="O9" s="3" t="s">
        <v>38</v>
      </c>
      <c r="P9" s="6" t="s">
        <v>39</v>
      </c>
      <c r="R9" s="19"/>
      <c r="S9" s="19"/>
      <c r="T9" s="19"/>
    </row>
    <row r="10" spans="1:20" x14ac:dyDescent="0.25">
      <c r="A10" s="8" t="s">
        <v>40</v>
      </c>
      <c r="B10" s="31" t="s">
        <v>41</v>
      </c>
      <c r="C10" s="3">
        <v>1</v>
      </c>
      <c r="D10" s="3">
        <v>12000</v>
      </c>
      <c r="E10" s="3">
        <v>14000</v>
      </c>
      <c r="F10" s="3"/>
      <c r="G10" s="3">
        <v>15</v>
      </c>
      <c r="H10" s="3"/>
      <c r="I10" s="3" t="s">
        <v>6</v>
      </c>
      <c r="J10" s="5">
        <v>1022.79</v>
      </c>
      <c r="K10" s="5">
        <f t="shared" si="0"/>
        <v>1022.79</v>
      </c>
      <c r="L10" s="3" t="s">
        <v>23</v>
      </c>
      <c r="M10" s="3">
        <v>1</v>
      </c>
      <c r="N10" s="3" t="s">
        <v>35</v>
      </c>
      <c r="O10" s="3" t="s">
        <v>7</v>
      </c>
      <c r="P10" s="6" t="s">
        <v>42</v>
      </c>
      <c r="R10" s="19"/>
      <c r="S10" s="19"/>
      <c r="T10" s="19"/>
    </row>
    <row r="11" spans="1:20" x14ac:dyDescent="0.25">
      <c r="A11" s="8" t="s">
        <v>43</v>
      </c>
      <c r="B11" s="31" t="s">
        <v>44</v>
      </c>
      <c r="C11" s="3">
        <v>1</v>
      </c>
      <c r="D11" s="3">
        <v>12500</v>
      </c>
      <c r="E11" s="3">
        <v>12500</v>
      </c>
      <c r="F11" s="3"/>
      <c r="G11" s="3">
        <v>15.2</v>
      </c>
      <c r="H11" s="3">
        <v>9.1999999999999993</v>
      </c>
      <c r="I11" s="3" t="s">
        <v>6</v>
      </c>
      <c r="J11" s="5">
        <v>994</v>
      </c>
      <c r="K11" s="5">
        <f t="shared" si="0"/>
        <v>994</v>
      </c>
      <c r="L11" s="3" t="s">
        <v>23</v>
      </c>
      <c r="M11" s="3">
        <v>1</v>
      </c>
      <c r="N11" s="3" t="s">
        <v>35</v>
      </c>
      <c r="O11" s="3" t="s">
        <v>20</v>
      </c>
      <c r="P11" s="6" t="s">
        <v>45</v>
      </c>
      <c r="R11" s="19"/>
      <c r="S11" s="19"/>
      <c r="T11" s="19"/>
    </row>
    <row r="12" spans="1:20" x14ac:dyDescent="0.25">
      <c r="A12" s="8" t="s">
        <v>46</v>
      </c>
      <c r="B12" s="31" t="s">
        <v>47</v>
      </c>
      <c r="C12" s="3">
        <v>1</v>
      </c>
      <c r="D12" s="3">
        <v>12000</v>
      </c>
      <c r="E12" s="3">
        <v>12000</v>
      </c>
      <c r="F12" s="3"/>
      <c r="G12" s="3">
        <v>15</v>
      </c>
      <c r="H12" s="3"/>
      <c r="I12" s="3" t="s">
        <v>6</v>
      </c>
      <c r="J12" s="5">
        <v>890.98</v>
      </c>
      <c r="K12" s="5">
        <f t="shared" si="0"/>
        <v>890.98</v>
      </c>
      <c r="L12" s="3" t="s">
        <v>23</v>
      </c>
      <c r="M12" s="3">
        <v>1</v>
      </c>
      <c r="N12" s="3" t="s">
        <v>35</v>
      </c>
      <c r="O12" s="3" t="s">
        <v>7</v>
      </c>
      <c r="P12" s="6" t="s">
        <v>48</v>
      </c>
      <c r="R12" s="19"/>
      <c r="S12" s="19"/>
      <c r="T12" s="19"/>
    </row>
    <row r="13" spans="1:20" x14ac:dyDescent="0.25">
      <c r="A13" s="8" t="s">
        <v>49</v>
      </c>
      <c r="B13" s="31" t="s">
        <v>50</v>
      </c>
      <c r="C13" s="3">
        <v>1.5</v>
      </c>
      <c r="D13" s="3">
        <v>18000</v>
      </c>
      <c r="E13" s="3">
        <v>18000</v>
      </c>
      <c r="F13" s="3"/>
      <c r="G13" s="3">
        <v>15</v>
      </c>
      <c r="H13" s="3"/>
      <c r="I13" s="3" t="s">
        <v>6</v>
      </c>
      <c r="J13" s="5">
        <v>799.96</v>
      </c>
      <c r="K13" s="5">
        <f t="shared" si="0"/>
        <v>533.30666666666673</v>
      </c>
      <c r="L13" s="3" t="s">
        <v>23</v>
      </c>
      <c r="M13" s="3">
        <v>1</v>
      </c>
      <c r="N13" s="3" t="s">
        <v>35</v>
      </c>
      <c r="O13" s="3" t="s">
        <v>51</v>
      </c>
      <c r="P13" s="6" t="s">
        <v>52</v>
      </c>
      <c r="R13" s="19"/>
      <c r="S13" s="19"/>
      <c r="T13" s="19"/>
    </row>
    <row r="14" spans="1:20" x14ac:dyDescent="0.25">
      <c r="A14" s="8" t="s">
        <v>33</v>
      </c>
      <c r="B14" s="31" t="s">
        <v>53</v>
      </c>
      <c r="C14" s="3">
        <v>1.5</v>
      </c>
      <c r="D14" s="3">
        <v>18000</v>
      </c>
      <c r="E14" s="3">
        <v>18000</v>
      </c>
      <c r="F14" s="3"/>
      <c r="G14" s="3">
        <v>15</v>
      </c>
      <c r="H14" s="3"/>
      <c r="I14" s="3" t="s">
        <v>6</v>
      </c>
      <c r="J14" s="5">
        <v>1419</v>
      </c>
      <c r="K14" s="5">
        <f t="shared" si="0"/>
        <v>946</v>
      </c>
      <c r="L14" s="3" t="s">
        <v>23</v>
      </c>
      <c r="M14" s="3">
        <v>1</v>
      </c>
      <c r="N14" s="3" t="s">
        <v>35</v>
      </c>
      <c r="O14" s="3" t="s">
        <v>54</v>
      </c>
      <c r="P14" s="6" t="s">
        <v>55</v>
      </c>
      <c r="R14" s="19"/>
      <c r="S14" s="19"/>
      <c r="T14" s="19"/>
    </row>
    <row r="15" spans="1:20" x14ac:dyDescent="0.25">
      <c r="A15" s="8" t="s">
        <v>46</v>
      </c>
      <c r="B15" s="31" t="s">
        <v>56</v>
      </c>
      <c r="C15" s="3">
        <v>1.5</v>
      </c>
      <c r="D15" s="3">
        <v>18000</v>
      </c>
      <c r="E15" s="3">
        <v>18000</v>
      </c>
      <c r="F15" s="3"/>
      <c r="G15" s="3">
        <v>15</v>
      </c>
      <c r="H15" s="3"/>
      <c r="I15" s="3" t="s">
        <v>6</v>
      </c>
      <c r="J15" s="5">
        <v>1096.9100000000001</v>
      </c>
      <c r="K15" s="5">
        <f t="shared" si="0"/>
        <v>731.27333333333343</v>
      </c>
      <c r="L15" s="3" t="s">
        <v>23</v>
      </c>
      <c r="M15" s="3">
        <v>1</v>
      </c>
      <c r="N15" s="3" t="s">
        <v>35</v>
      </c>
      <c r="O15" s="3" t="s">
        <v>7</v>
      </c>
      <c r="P15" s="6" t="s">
        <v>57</v>
      </c>
      <c r="R15" s="19"/>
      <c r="S15" s="19"/>
      <c r="T15" s="19"/>
    </row>
    <row r="16" spans="1:20" x14ac:dyDescent="0.25">
      <c r="A16" s="8" t="s">
        <v>46</v>
      </c>
      <c r="B16" s="31" t="s">
        <v>58</v>
      </c>
      <c r="C16" s="3">
        <v>1.8</v>
      </c>
      <c r="D16" s="3">
        <v>22000</v>
      </c>
      <c r="E16" s="3">
        <v>22000</v>
      </c>
      <c r="F16" s="3"/>
      <c r="G16" s="3">
        <v>15</v>
      </c>
      <c r="H16" s="3"/>
      <c r="I16" s="3" t="s">
        <v>6</v>
      </c>
      <c r="J16" s="5">
        <v>1199</v>
      </c>
      <c r="K16" s="5">
        <f t="shared" si="0"/>
        <v>666.11111111111109</v>
      </c>
      <c r="L16" s="3" t="s">
        <v>23</v>
      </c>
      <c r="M16" s="3">
        <v>1</v>
      </c>
      <c r="N16" s="3" t="s">
        <v>35</v>
      </c>
      <c r="O16" s="3" t="s">
        <v>46</v>
      </c>
      <c r="P16" s="6" t="s">
        <v>59</v>
      </c>
      <c r="R16" s="19"/>
      <c r="S16" s="19"/>
      <c r="T16" s="19"/>
    </row>
    <row r="17" spans="1:21" x14ac:dyDescent="0.25">
      <c r="A17" s="8" t="s">
        <v>46</v>
      </c>
      <c r="B17" s="31" t="s">
        <v>58</v>
      </c>
      <c r="C17" s="3">
        <v>1.8</v>
      </c>
      <c r="D17" s="3">
        <v>22000</v>
      </c>
      <c r="E17" s="3">
        <v>22000</v>
      </c>
      <c r="F17" s="3"/>
      <c r="G17" s="3">
        <v>15</v>
      </c>
      <c r="H17" s="3"/>
      <c r="I17" s="3" t="s">
        <v>6</v>
      </c>
      <c r="J17" s="5">
        <v>1292.6300000000001</v>
      </c>
      <c r="K17" s="5">
        <f t="shared" si="0"/>
        <v>718.12777777777785</v>
      </c>
      <c r="L17" s="3" t="s">
        <v>23</v>
      </c>
      <c r="M17" s="3">
        <v>1</v>
      </c>
      <c r="N17" s="3" t="s">
        <v>35</v>
      </c>
      <c r="O17" s="3" t="s">
        <v>7</v>
      </c>
      <c r="P17" s="6" t="s">
        <v>60</v>
      </c>
      <c r="R17" s="19"/>
      <c r="S17" s="19"/>
      <c r="T17" s="19"/>
    </row>
    <row r="18" spans="1:21" x14ac:dyDescent="0.25">
      <c r="A18" s="8" t="s">
        <v>24</v>
      </c>
      <c r="B18" s="31" t="s">
        <v>61</v>
      </c>
      <c r="C18" s="3">
        <v>1.8</v>
      </c>
      <c r="D18" s="3">
        <v>22000</v>
      </c>
      <c r="E18" s="3">
        <v>22000</v>
      </c>
      <c r="F18" s="3"/>
      <c r="G18" s="3">
        <v>15</v>
      </c>
      <c r="H18" s="3"/>
      <c r="I18" s="3" t="s">
        <v>6</v>
      </c>
      <c r="J18" s="5">
        <v>1113</v>
      </c>
      <c r="K18" s="5">
        <f t="shared" si="0"/>
        <v>618.33333333333337</v>
      </c>
      <c r="L18" s="3" t="s">
        <v>23</v>
      </c>
      <c r="M18" s="3">
        <v>1</v>
      </c>
      <c r="N18" s="3" t="s">
        <v>35</v>
      </c>
      <c r="O18" s="3" t="s">
        <v>62</v>
      </c>
      <c r="P18" s="6" t="s">
        <v>63</v>
      </c>
      <c r="R18" s="19"/>
      <c r="S18" s="19"/>
      <c r="T18" s="19"/>
    </row>
    <row r="19" spans="1:21" x14ac:dyDescent="0.25">
      <c r="A19" s="8" t="s">
        <v>64</v>
      </c>
      <c r="B19" s="31" t="s">
        <v>65</v>
      </c>
      <c r="C19" s="3">
        <v>2.5</v>
      </c>
      <c r="D19" s="3">
        <v>30700</v>
      </c>
      <c r="E19" s="3">
        <v>32600</v>
      </c>
      <c r="F19" s="3"/>
      <c r="G19" s="3">
        <v>14.5</v>
      </c>
      <c r="H19" s="3"/>
      <c r="I19" s="3" t="s">
        <v>6</v>
      </c>
      <c r="J19" s="5">
        <v>2928.75</v>
      </c>
      <c r="K19" s="5">
        <f t="shared" si="0"/>
        <v>1171.5</v>
      </c>
      <c r="L19" s="3" t="s">
        <v>23</v>
      </c>
      <c r="M19" s="3">
        <v>1</v>
      </c>
      <c r="N19" s="3" t="s">
        <v>35</v>
      </c>
      <c r="O19" s="3" t="s">
        <v>8</v>
      </c>
      <c r="P19" s="6" t="s">
        <v>66</v>
      </c>
      <c r="R19" s="19"/>
      <c r="S19" s="19"/>
      <c r="T19" s="19"/>
    </row>
    <row r="20" spans="1:21" x14ac:dyDescent="0.25">
      <c r="A20" s="8" t="s">
        <v>67</v>
      </c>
      <c r="B20" s="31" t="s">
        <v>68</v>
      </c>
      <c r="C20" s="3">
        <v>3</v>
      </c>
      <c r="D20" s="3">
        <v>36000</v>
      </c>
      <c r="E20" s="3">
        <v>36000</v>
      </c>
      <c r="F20" s="3"/>
      <c r="G20" s="3">
        <v>15.5</v>
      </c>
      <c r="H20" s="3">
        <v>9</v>
      </c>
      <c r="I20" s="3" t="s">
        <v>6</v>
      </c>
      <c r="J20" s="5">
        <v>3373.9</v>
      </c>
      <c r="K20" s="5">
        <f t="shared" si="0"/>
        <v>1124.6333333333334</v>
      </c>
      <c r="L20" s="3" t="s">
        <v>23</v>
      </c>
      <c r="M20" s="3">
        <v>1</v>
      </c>
      <c r="N20" s="3" t="s">
        <v>35</v>
      </c>
      <c r="O20" s="3" t="s">
        <v>38</v>
      </c>
      <c r="P20" s="6" t="s">
        <v>69</v>
      </c>
      <c r="R20" s="19"/>
      <c r="S20" s="19"/>
      <c r="T20" s="19"/>
    </row>
    <row r="21" spans="1:21" ht="15.75" thickBot="1" x14ac:dyDescent="0.3">
      <c r="A21" s="13" t="s">
        <v>67</v>
      </c>
      <c r="B21" s="32" t="s">
        <v>68</v>
      </c>
      <c r="C21" s="14">
        <v>3</v>
      </c>
      <c r="D21" s="14">
        <v>36000</v>
      </c>
      <c r="E21" s="14">
        <v>36000</v>
      </c>
      <c r="F21" s="14"/>
      <c r="G21" s="14">
        <v>15.5</v>
      </c>
      <c r="H21" s="14">
        <v>9</v>
      </c>
      <c r="I21" s="14" t="s">
        <v>6</v>
      </c>
      <c r="J21" s="15">
        <v>3205.21</v>
      </c>
      <c r="K21" s="15">
        <f t="shared" si="0"/>
        <v>1068.4033333333334</v>
      </c>
      <c r="L21" s="14" t="s">
        <v>23</v>
      </c>
      <c r="M21" s="14">
        <v>1</v>
      </c>
      <c r="N21" s="14" t="s">
        <v>35</v>
      </c>
      <c r="O21" s="14" t="s">
        <v>8</v>
      </c>
      <c r="P21" s="16" t="s">
        <v>70</v>
      </c>
      <c r="R21" s="19"/>
      <c r="S21" s="19"/>
      <c r="T21" s="19"/>
    </row>
    <row r="22" spans="1:21" x14ac:dyDescent="0.25">
      <c r="A22" s="27"/>
      <c r="B22" s="27"/>
      <c r="J22" s="19"/>
      <c r="O22" s="19"/>
      <c r="P22" s="19"/>
      <c r="Q22" s="19"/>
    </row>
    <row r="23" spans="1:21" x14ac:dyDescent="0.25">
      <c r="A23" s="27"/>
      <c r="B23" s="27"/>
      <c r="K23" s="19"/>
      <c r="P23" s="19"/>
      <c r="Q23" s="19"/>
      <c r="R23" s="19"/>
    </row>
    <row r="24" spans="1:21" ht="15.75" thickBot="1" x14ac:dyDescent="0.3">
      <c r="A24" s="27"/>
      <c r="B24" s="27"/>
      <c r="L24" s="19"/>
      <c r="M24" s="19"/>
      <c r="N24" s="19"/>
      <c r="O24" s="19"/>
    </row>
    <row r="25" spans="1:21" x14ac:dyDescent="0.25">
      <c r="A25" s="25" t="s">
        <v>25</v>
      </c>
      <c r="B25" s="27"/>
      <c r="L25" s="19"/>
      <c r="M25" s="19"/>
      <c r="N25" s="19"/>
      <c r="O25" s="19"/>
    </row>
    <row r="26" spans="1:21" ht="15.75" thickBot="1" x14ac:dyDescent="0.3">
      <c r="A26" s="26" t="s">
        <v>71</v>
      </c>
      <c r="B26" s="27"/>
      <c r="L26" s="19"/>
      <c r="M26" s="19"/>
      <c r="N26" s="19"/>
      <c r="O26" s="19"/>
      <c r="P26" s="20"/>
    </row>
    <row r="27" spans="1:21" ht="15" customHeight="1" x14ac:dyDescent="0.25">
      <c r="A27" s="92" t="s">
        <v>0</v>
      </c>
      <c r="B27" s="86" t="s">
        <v>1</v>
      </c>
      <c r="C27" s="86" t="s">
        <v>10</v>
      </c>
      <c r="D27" s="95" t="s">
        <v>27</v>
      </c>
      <c r="E27" s="96"/>
      <c r="F27" s="97" t="s">
        <v>12</v>
      </c>
      <c r="G27" s="98"/>
      <c r="H27" s="99"/>
      <c r="I27" s="86" t="s">
        <v>2</v>
      </c>
      <c r="J27" s="86" t="s">
        <v>3</v>
      </c>
      <c r="K27" s="28"/>
      <c r="L27" s="86" t="s">
        <v>14</v>
      </c>
      <c r="M27" s="28"/>
      <c r="N27" s="28"/>
      <c r="O27" s="86" t="s">
        <v>4</v>
      </c>
      <c r="P27" s="90" t="s">
        <v>5</v>
      </c>
    </row>
    <row r="28" spans="1:21" x14ac:dyDescent="0.25">
      <c r="A28" s="93"/>
      <c r="B28" s="87"/>
      <c r="C28" s="87"/>
      <c r="D28" s="29" t="s">
        <v>28</v>
      </c>
      <c r="E28" s="29" t="s">
        <v>29</v>
      </c>
      <c r="F28" s="23" t="s">
        <v>15</v>
      </c>
      <c r="G28" s="23" t="s">
        <v>16</v>
      </c>
      <c r="H28" s="23" t="s">
        <v>30</v>
      </c>
      <c r="I28" s="87"/>
      <c r="J28" s="87"/>
      <c r="K28" s="30" t="s">
        <v>13</v>
      </c>
      <c r="L28" s="87"/>
      <c r="M28" s="33" t="s">
        <v>31</v>
      </c>
      <c r="N28" s="30" t="s">
        <v>32</v>
      </c>
      <c r="O28" s="87"/>
      <c r="P28" s="91"/>
    </row>
    <row r="29" spans="1:21" x14ac:dyDescent="0.25">
      <c r="A29" s="8" t="s">
        <v>67</v>
      </c>
      <c r="B29" s="31" t="s">
        <v>72</v>
      </c>
      <c r="C29" s="3">
        <v>1</v>
      </c>
      <c r="D29" s="3">
        <v>12000</v>
      </c>
      <c r="E29" s="3">
        <v>14000</v>
      </c>
      <c r="F29" s="3"/>
      <c r="G29" s="3">
        <v>16</v>
      </c>
      <c r="H29" s="3">
        <v>9</v>
      </c>
      <c r="I29" s="3" t="s">
        <v>6</v>
      </c>
      <c r="J29" s="5">
        <v>1361</v>
      </c>
      <c r="K29" s="5">
        <f t="shared" ref="K29:K57" si="1">J29/C29</f>
        <v>1361</v>
      </c>
      <c r="L29" s="3" t="s">
        <v>23</v>
      </c>
      <c r="M29" s="1">
        <v>1</v>
      </c>
      <c r="N29" s="3" t="s">
        <v>35</v>
      </c>
      <c r="O29" s="3" t="s">
        <v>73</v>
      </c>
      <c r="P29" s="6" t="s">
        <v>74</v>
      </c>
      <c r="R29" s="19"/>
      <c r="S29" s="19"/>
      <c r="T29" s="19"/>
      <c r="U29" s="20"/>
    </row>
    <row r="30" spans="1:21" x14ac:dyDescent="0.25">
      <c r="A30" s="8" t="s">
        <v>67</v>
      </c>
      <c r="B30" s="31" t="s">
        <v>72</v>
      </c>
      <c r="C30" s="3">
        <v>1</v>
      </c>
      <c r="D30" s="3">
        <v>12000</v>
      </c>
      <c r="E30" s="3">
        <v>14000</v>
      </c>
      <c r="F30" s="3"/>
      <c r="G30" s="3">
        <v>16</v>
      </c>
      <c r="H30" s="3">
        <v>9</v>
      </c>
      <c r="I30" s="3" t="s">
        <v>6</v>
      </c>
      <c r="J30" s="5">
        <v>1176.01</v>
      </c>
      <c r="K30" s="5">
        <f t="shared" si="1"/>
        <v>1176.01</v>
      </c>
      <c r="L30" s="3" t="s">
        <v>23</v>
      </c>
      <c r="M30" s="1">
        <v>1</v>
      </c>
      <c r="N30" s="3" t="s">
        <v>35</v>
      </c>
      <c r="O30" s="3" t="s">
        <v>8</v>
      </c>
      <c r="P30" s="6" t="s">
        <v>75</v>
      </c>
      <c r="R30" s="19"/>
      <c r="S30" s="19"/>
      <c r="T30" s="19"/>
      <c r="U30" s="20"/>
    </row>
    <row r="31" spans="1:21" x14ac:dyDescent="0.25">
      <c r="A31" s="8" t="s">
        <v>76</v>
      </c>
      <c r="B31" s="34" t="s">
        <v>77</v>
      </c>
      <c r="C31" s="3">
        <v>1</v>
      </c>
      <c r="D31" s="3">
        <v>12000</v>
      </c>
      <c r="E31" s="3">
        <v>12000</v>
      </c>
      <c r="F31" s="3"/>
      <c r="G31" s="3">
        <v>16</v>
      </c>
      <c r="H31" s="3"/>
      <c r="I31" s="3" t="s">
        <v>6</v>
      </c>
      <c r="J31" s="5">
        <v>1102</v>
      </c>
      <c r="K31" s="5">
        <f t="shared" si="1"/>
        <v>1102</v>
      </c>
      <c r="L31" s="3" t="s">
        <v>23</v>
      </c>
      <c r="M31" s="1">
        <v>1</v>
      </c>
      <c r="N31" s="3" t="s">
        <v>35</v>
      </c>
      <c r="O31" s="3" t="s">
        <v>51</v>
      </c>
      <c r="P31" s="6" t="s">
        <v>78</v>
      </c>
      <c r="R31" s="19"/>
      <c r="S31" s="19"/>
      <c r="T31" s="19"/>
    </row>
    <row r="32" spans="1:21" x14ac:dyDescent="0.25">
      <c r="A32" s="8" t="s">
        <v>76</v>
      </c>
      <c r="B32" s="34" t="s">
        <v>77</v>
      </c>
      <c r="C32" s="3">
        <v>1</v>
      </c>
      <c r="D32" s="3">
        <v>12000</v>
      </c>
      <c r="E32" s="3">
        <v>12000</v>
      </c>
      <c r="F32" s="3"/>
      <c r="G32" s="3">
        <v>16</v>
      </c>
      <c r="H32" s="3"/>
      <c r="I32" s="3" t="s">
        <v>6</v>
      </c>
      <c r="J32" s="5">
        <v>925</v>
      </c>
      <c r="K32" s="5">
        <f t="shared" si="1"/>
        <v>925</v>
      </c>
      <c r="L32" s="3" t="s">
        <v>23</v>
      </c>
      <c r="M32" s="1">
        <v>1</v>
      </c>
      <c r="N32" s="3" t="s">
        <v>35</v>
      </c>
      <c r="O32" s="3" t="s">
        <v>8</v>
      </c>
      <c r="P32" s="6" t="s">
        <v>79</v>
      </c>
      <c r="R32" s="19"/>
      <c r="S32" s="19"/>
      <c r="T32" s="19"/>
    </row>
    <row r="33" spans="1:22" x14ac:dyDescent="0.25">
      <c r="A33" s="8" t="s">
        <v>43</v>
      </c>
      <c r="B33" s="31" t="s">
        <v>80</v>
      </c>
      <c r="C33" s="3">
        <v>1</v>
      </c>
      <c r="D33" s="3">
        <v>12000</v>
      </c>
      <c r="E33" s="3">
        <v>12000</v>
      </c>
      <c r="F33" s="3"/>
      <c r="G33" s="3">
        <v>16</v>
      </c>
      <c r="H33" s="3"/>
      <c r="I33" s="3" t="s">
        <v>6</v>
      </c>
      <c r="J33" s="5">
        <v>1484.44</v>
      </c>
      <c r="K33" s="5">
        <f t="shared" si="1"/>
        <v>1484.44</v>
      </c>
      <c r="L33" s="3" t="s">
        <v>23</v>
      </c>
      <c r="M33" s="1">
        <v>1</v>
      </c>
      <c r="N33" s="3" t="s">
        <v>35</v>
      </c>
      <c r="O33" s="3" t="s">
        <v>7</v>
      </c>
      <c r="P33" s="6" t="s">
        <v>81</v>
      </c>
      <c r="R33" s="19"/>
      <c r="S33" s="19"/>
      <c r="T33" s="19"/>
    </row>
    <row r="34" spans="1:22" x14ac:dyDescent="0.25">
      <c r="A34" s="8" t="s">
        <v>67</v>
      </c>
      <c r="B34" s="34" t="s">
        <v>82</v>
      </c>
      <c r="C34" s="3">
        <v>1.5</v>
      </c>
      <c r="D34" s="3">
        <v>17800</v>
      </c>
      <c r="E34" s="3">
        <v>21500</v>
      </c>
      <c r="F34" s="3"/>
      <c r="G34" s="3">
        <v>16</v>
      </c>
      <c r="H34" s="3"/>
      <c r="I34" s="3" t="s">
        <v>6</v>
      </c>
      <c r="J34" s="5">
        <v>2362.56</v>
      </c>
      <c r="K34" s="5">
        <f t="shared" si="1"/>
        <v>1575.04</v>
      </c>
      <c r="L34" s="3" t="s">
        <v>23</v>
      </c>
      <c r="M34" s="1">
        <v>1</v>
      </c>
      <c r="N34" s="3" t="s">
        <v>35</v>
      </c>
      <c r="O34" s="3" t="s">
        <v>8</v>
      </c>
      <c r="P34" s="6" t="s">
        <v>83</v>
      </c>
      <c r="R34" s="19"/>
      <c r="S34" s="19"/>
      <c r="T34" s="19"/>
    </row>
    <row r="35" spans="1:22" x14ac:dyDescent="0.25">
      <c r="A35" s="8" t="s">
        <v>67</v>
      </c>
      <c r="B35" s="34" t="s">
        <v>84</v>
      </c>
      <c r="C35" s="3">
        <v>1.5</v>
      </c>
      <c r="D35" s="3">
        <v>17800</v>
      </c>
      <c r="E35" s="3">
        <v>21000</v>
      </c>
      <c r="F35" s="3"/>
      <c r="G35" s="3">
        <v>16</v>
      </c>
      <c r="H35" s="3"/>
      <c r="I35" s="3" t="s">
        <v>6</v>
      </c>
      <c r="J35" s="5">
        <v>3165.31</v>
      </c>
      <c r="K35" s="5">
        <f t="shared" si="1"/>
        <v>2110.2066666666665</v>
      </c>
      <c r="L35" s="3" t="s">
        <v>23</v>
      </c>
      <c r="M35" s="1">
        <v>1</v>
      </c>
      <c r="N35" s="3" t="s">
        <v>35</v>
      </c>
      <c r="O35" s="3" t="s">
        <v>8</v>
      </c>
      <c r="P35" s="6" t="s">
        <v>85</v>
      </c>
      <c r="R35" s="19"/>
      <c r="S35" s="19"/>
      <c r="T35" s="19"/>
    </row>
    <row r="36" spans="1:22" x14ac:dyDescent="0.25">
      <c r="A36" s="8" t="s">
        <v>86</v>
      </c>
      <c r="B36" s="31" t="s">
        <v>87</v>
      </c>
      <c r="C36" s="3">
        <v>1.5</v>
      </c>
      <c r="D36" s="3">
        <v>18000</v>
      </c>
      <c r="E36" s="3">
        <v>18000</v>
      </c>
      <c r="F36" s="3"/>
      <c r="G36" s="3">
        <v>16</v>
      </c>
      <c r="H36" s="3">
        <v>9.5</v>
      </c>
      <c r="I36" s="3" t="s">
        <v>6</v>
      </c>
      <c r="J36" s="5">
        <v>1568</v>
      </c>
      <c r="K36" s="5">
        <f t="shared" si="1"/>
        <v>1045.3333333333333</v>
      </c>
      <c r="L36" s="3" t="s">
        <v>23</v>
      </c>
      <c r="M36" s="1">
        <v>1</v>
      </c>
      <c r="N36" s="3" t="s">
        <v>35</v>
      </c>
      <c r="O36" s="3" t="s">
        <v>73</v>
      </c>
      <c r="P36" s="6" t="s">
        <v>88</v>
      </c>
      <c r="R36" s="19"/>
      <c r="S36" s="19"/>
      <c r="T36" s="19"/>
      <c r="U36" s="20"/>
    </row>
    <row r="37" spans="1:22" x14ac:dyDescent="0.25">
      <c r="A37" s="8" t="s">
        <v>89</v>
      </c>
      <c r="B37" s="34" t="s">
        <v>90</v>
      </c>
      <c r="C37" s="3">
        <v>1.5</v>
      </c>
      <c r="D37" s="3">
        <v>18000</v>
      </c>
      <c r="E37" s="3">
        <v>18000</v>
      </c>
      <c r="F37" s="3"/>
      <c r="G37" s="3">
        <v>16</v>
      </c>
      <c r="H37" s="3"/>
      <c r="I37" s="3" t="s">
        <v>6</v>
      </c>
      <c r="J37" s="5">
        <v>1787</v>
      </c>
      <c r="K37" s="5">
        <f t="shared" si="1"/>
        <v>1191.3333333333333</v>
      </c>
      <c r="L37" s="3" t="s">
        <v>23</v>
      </c>
      <c r="M37" s="1">
        <v>1</v>
      </c>
      <c r="N37" s="3" t="s">
        <v>35</v>
      </c>
      <c r="O37" s="3" t="s">
        <v>73</v>
      </c>
      <c r="P37" s="6" t="s">
        <v>91</v>
      </c>
      <c r="R37" s="19"/>
      <c r="S37" s="19"/>
      <c r="T37" s="19"/>
    </row>
    <row r="38" spans="1:22" x14ac:dyDescent="0.25">
      <c r="A38" s="8" t="s">
        <v>92</v>
      </c>
      <c r="B38" s="34" t="s">
        <v>93</v>
      </c>
      <c r="C38" s="3">
        <v>1.5</v>
      </c>
      <c r="D38" s="3">
        <v>18000</v>
      </c>
      <c r="E38" s="3">
        <v>18000</v>
      </c>
      <c r="F38" s="3"/>
      <c r="G38" s="3">
        <v>16</v>
      </c>
      <c r="H38" s="3"/>
      <c r="I38" s="3" t="s">
        <v>6</v>
      </c>
      <c r="J38" s="5">
        <v>1423.07</v>
      </c>
      <c r="K38" s="5">
        <f t="shared" si="1"/>
        <v>948.71333333333325</v>
      </c>
      <c r="L38" s="3" t="s">
        <v>23</v>
      </c>
      <c r="M38" s="1">
        <v>1</v>
      </c>
      <c r="N38" s="3" t="s">
        <v>35</v>
      </c>
      <c r="O38" s="3" t="s">
        <v>7</v>
      </c>
      <c r="P38" s="6" t="s">
        <v>94</v>
      </c>
      <c r="R38" s="19"/>
      <c r="S38" s="19"/>
      <c r="T38" s="19"/>
    </row>
    <row r="39" spans="1:22" x14ac:dyDescent="0.25">
      <c r="A39" s="8" t="s">
        <v>21</v>
      </c>
      <c r="B39" s="34" t="s">
        <v>95</v>
      </c>
      <c r="C39" s="3">
        <v>1.5</v>
      </c>
      <c r="D39" s="3">
        <v>18000</v>
      </c>
      <c r="E39" s="3">
        <v>18000</v>
      </c>
      <c r="F39" s="3"/>
      <c r="G39" s="3">
        <v>16</v>
      </c>
      <c r="H39" s="3"/>
      <c r="I39" s="3" t="s">
        <v>6</v>
      </c>
      <c r="J39" s="5">
        <v>1179</v>
      </c>
      <c r="K39" s="5">
        <f t="shared" si="1"/>
        <v>786</v>
      </c>
      <c r="L39" s="3" t="s">
        <v>23</v>
      </c>
      <c r="M39" s="1">
        <v>1</v>
      </c>
      <c r="N39" s="3" t="s">
        <v>35</v>
      </c>
      <c r="O39" s="3" t="s">
        <v>38</v>
      </c>
      <c r="P39" s="6" t="s">
        <v>96</v>
      </c>
      <c r="R39" s="19"/>
      <c r="S39" s="19"/>
      <c r="T39" s="19"/>
    </row>
    <row r="40" spans="1:22" x14ac:dyDescent="0.25">
      <c r="A40" s="8" t="s">
        <v>97</v>
      </c>
      <c r="B40" s="34" t="s">
        <v>98</v>
      </c>
      <c r="C40" s="3">
        <v>1.8</v>
      </c>
      <c r="D40" s="3">
        <v>22000</v>
      </c>
      <c r="E40" s="3">
        <v>26000</v>
      </c>
      <c r="F40" s="3"/>
      <c r="G40" s="3">
        <v>16</v>
      </c>
      <c r="H40" s="3"/>
      <c r="I40" s="3" t="s">
        <v>6</v>
      </c>
      <c r="J40" s="5">
        <v>1499</v>
      </c>
      <c r="K40" s="5">
        <f t="shared" si="1"/>
        <v>832.77777777777771</v>
      </c>
      <c r="L40" s="3" t="s">
        <v>23</v>
      </c>
      <c r="M40" s="1">
        <v>1</v>
      </c>
      <c r="N40" s="3" t="s">
        <v>35</v>
      </c>
      <c r="O40" s="3" t="s">
        <v>7</v>
      </c>
      <c r="P40" s="6" t="s">
        <v>99</v>
      </c>
      <c r="R40" s="19"/>
      <c r="S40" s="19"/>
      <c r="T40" s="19"/>
    </row>
    <row r="41" spans="1:22" x14ac:dyDescent="0.25">
      <c r="A41" s="8" t="s">
        <v>97</v>
      </c>
      <c r="B41" s="34" t="s">
        <v>100</v>
      </c>
      <c r="C41" s="3">
        <v>1.8</v>
      </c>
      <c r="D41" s="3">
        <v>23200</v>
      </c>
      <c r="E41" s="3">
        <v>26000</v>
      </c>
      <c r="F41" s="3"/>
      <c r="G41" s="3">
        <v>16</v>
      </c>
      <c r="H41" s="3"/>
      <c r="I41" s="3" t="s">
        <v>6</v>
      </c>
      <c r="J41" s="5">
        <v>1532.59</v>
      </c>
      <c r="K41" s="5">
        <f t="shared" si="1"/>
        <v>851.43888888888887</v>
      </c>
      <c r="L41" s="3" t="s">
        <v>23</v>
      </c>
      <c r="M41" s="1">
        <v>1</v>
      </c>
      <c r="N41" s="3" t="s">
        <v>35</v>
      </c>
      <c r="O41" s="3" t="s">
        <v>7</v>
      </c>
      <c r="P41" s="6" t="s">
        <v>101</v>
      </c>
      <c r="R41" s="19"/>
      <c r="S41" s="19"/>
      <c r="T41" s="19"/>
    </row>
    <row r="42" spans="1:22" x14ac:dyDescent="0.25">
      <c r="A42" s="8" t="s">
        <v>21</v>
      </c>
      <c r="B42" s="34" t="s">
        <v>102</v>
      </c>
      <c r="C42" s="3">
        <v>2</v>
      </c>
      <c r="D42" s="3">
        <v>24000</v>
      </c>
      <c r="E42" s="3">
        <v>24000</v>
      </c>
      <c r="F42" s="3"/>
      <c r="G42" s="3">
        <v>16</v>
      </c>
      <c r="H42" s="3"/>
      <c r="I42" s="3" t="s">
        <v>6</v>
      </c>
      <c r="J42" s="5">
        <v>1430</v>
      </c>
      <c r="K42" s="5">
        <f t="shared" si="1"/>
        <v>715</v>
      </c>
      <c r="L42" s="3" t="s">
        <v>23</v>
      </c>
      <c r="M42" s="1">
        <v>1</v>
      </c>
      <c r="N42" s="3" t="s">
        <v>35</v>
      </c>
      <c r="O42" s="3" t="s">
        <v>38</v>
      </c>
      <c r="P42" s="6" t="s">
        <v>103</v>
      </c>
      <c r="R42" s="19"/>
      <c r="S42" s="19"/>
      <c r="T42" s="19"/>
    </row>
    <row r="43" spans="1:22" s="35" customFormat="1" x14ac:dyDescent="0.25">
      <c r="A43" s="8" t="s">
        <v>86</v>
      </c>
      <c r="B43" s="31" t="s">
        <v>104</v>
      </c>
      <c r="C43" s="3">
        <v>2</v>
      </c>
      <c r="D43" s="3">
        <v>24000</v>
      </c>
      <c r="E43" s="3">
        <v>25000</v>
      </c>
      <c r="F43" s="3"/>
      <c r="G43" s="3">
        <v>16</v>
      </c>
      <c r="H43" s="3">
        <v>9</v>
      </c>
      <c r="I43" s="3" t="s">
        <v>6</v>
      </c>
      <c r="J43" s="5">
        <v>1593.81</v>
      </c>
      <c r="K43" s="5">
        <f t="shared" si="1"/>
        <v>796.90499999999997</v>
      </c>
      <c r="L43" s="3" t="s">
        <v>23</v>
      </c>
      <c r="M43" s="1">
        <v>1</v>
      </c>
      <c r="N43" s="3" t="s">
        <v>35</v>
      </c>
      <c r="O43" s="3" t="s">
        <v>22</v>
      </c>
      <c r="P43" s="6" t="s">
        <v>105</v>
      </c>
      <c r="R43" s="19"/>
      <c r="S43" s="19"/>
      <c r="T43" s="19"/>
      <c r="U43" s="20"/>
      <c r="V43"/>
    </row>
    <row r="44" spans="1:22" s="35" customFormat="1" x14ac:dyDescent="0.25">
      <c r="A44" s="8" t="s">
        <v>106</v>
      </c>
      <c r="B44" s="31" t="s">
        <v>107</v>
      </c>
      <c r="C44" s="3">
        <v>2</v>
      </c>
      <c r="D44" s="3">
        <v>24000</v>
      </c>
      <c r="E44" s="3">
        <v>25000</v>
      </c>
      <c r="F44" s="3"/>
      <c r="G44" s="3">
        <v>16</v>
      </c>
      <c r="H44" s="3"/>
      <c r="I44" s="3" t="s">
        <v>6</v>
      </c>
      <c r="J44" s="5">
        <v>1460.53</v>
      </c>
      <c r="K44" s="5">
        <f t="shared" si="1"/>
        <v>730.26499999999999</v>
      </c>
      <c r="L44" s="3" t="s">
        <v>23</v>
      </c>
      <c r="M44" s="1">
        <v>1</v>
      </c>
      <c r="N44" s="3" t="s">
        <v>35</v>
      </c>
      <c r="O44" s="3" t="s">
        <v>73</v>
      </c>
      <c r="P44" s="6" t="s">
        <v>108</v>
      </c>
      <c r="R44" s="19"/>
      <c r="S44" s="19"/>
      <c r="T44" s="19"/>
      <c r="U44" s="20"/>
      <c r="V44"/>
    </row>
    <row r="45" spans="1:22" s="35" customFormat="1" x14ac:dyDescent="0.25">
      <c r="A45" s="8" t="s">
        <v>92</v>
      </c>
      <c r="B45" s="31" t="s">
        <v>109</v>
      </c>
      <c r="C45" s="3">
        <v>2</v>
      </c>
      <c r="D45" s="3">
        <v>24000</v>
      </c>
      <c r="E45" s="3">
        <v>24000</v>
      </c>
      <c r="F45" s="3"/>
      <c r="G45" s="3">
        <v>16.399999999999999</v>
      </c>
      <c r="H45" s="3"/>
      <c r="I45" s="3" t="s">
        <v>110</v>
      </c>
      <c r="J45" s="5">
        <v>1532.08</v>
      </c>
      <c r="K45" s="5">
        <f t="shared" si="1"/>
        <v>766.04</v>
      </c>
      <c r="L45" s="3" t="s">
        <v>23</v>
      </c>
      <c r="M45" s="1">
        <v>1</v>
      </c>
      <c r="N45" s="3" t="s">
        <v>35</v>
      </c>
      <c r="O45" s="3" t="s">
        <v>7</v>
      </c>
      <c r="P45" s="6" t="s">
        <v>111</v>
      </c>
      <c r="R45" s="19"/>
      <c r="S45" s="19"/>
      <c r="T45" s="19"/>
      <c r="U45" s="20"/>
      <c r="V45"/>
    </row>
    <row r="46" spans="1:22" s="35" customFormat="1" x14ac:dyDescent="0.25">
      <c r="A46" s="9" t="s">
        <v>64</v>
      </c>
      <c r="B46" s="36" t="s">
        <v>112</v>
      </c>
      <c r="C46" s="10">
        <v>2</v>
      </c>
      <c r="D46" s="10">
        <v>24000</v>
      </c>
      <c r="E46" s="10">
        <v>24000</v>
      </c>
      <c r="F46" s="10"/>
      <c r="G46" s="10">
        <v>16</v>
      </c>
      <c r="H46" s="10"/>
      <c r="I46" s="10" t="s">
        <v>6</v>
      </c>
      <c r="J46" s="11">
        <v>1749.95</v>
      </c>
      <c r="K46" s="5">
        <f t="shared" si="1"/>
        <v>874.97500000000002</v>
      </c>
      <c r="L46" s="10" t="s">
        <v>23</v>
      </c>
      <c r="M46" s="1">
        <v>1</v>
      </c>
      <c r="N46" s="3" t="s">
        <v>35</v>
      </c>
      <c r="O46" s="10" t="s">
        <v>113</v>
      </c>
      <c r="P46" s="12" t="s">
        <v>114</v>
      </c>
      <c r="R46" s="19"/>
      <c r="S46" s="19"/>
      <c r="T46" s="19"/>
      <c r="U46" s="20"/>
      <c r="V46"/>
    </row>
    <row r="47" spans="1:22" s="35" customFormat="1" x14ac:dyDescent="0.25">
      <c r="A47" s="9" t="s">
        <v>115</v>
      </c>
      <c r="B47" s="36" t="s">
        <v>116</v>
      </c>
      <c r="C47" s="10">
        <v>2</v>
      </c>
      <c r="D47" s="10">
        <v>24000</v>
      </c>
      <c r="E47" s="10">
        <v>24000</v>
      </c>
      <c r="F47" s="10"/>
      <c r="G47" s="10">
        <v>16</v>
      </c>
      <c r="H47" s="10"/>
      <c r="I47" s="10" t="s">
        <v>6</v>
      </c>
      <c r="J47" s="11">
        <v>1391.51</v>
      </c>
      <c r="K47" s="5">
        <f t="shared" si="1"/>
        <v>695.755</v>
      </c>
      <c r="L47" s="10" t="s">
        <v>23</v>
      </c>
      <c r="M47" s="1">
        <v>1</v>
      </c>
      <c r="N47" s="3" t="s">
        <v>35</v>
      </c>
      <c r="O47" s="10" t="s">
        <v>7</v>
      </c>
      <c r="P47" s="12" t="s">
        <v>117</v>
      </c>
      <c r="R47" s="19"/>
      <c r="S47" s="19"/>
      <c r="T47" s="19"/>
      <c r="U47" s="20"/>
      <c r="V47"/>
    </row>
    <row r="48" spans="1:22" s="35" customFormat="1" x14ac:dyDescent="0.25">
      <c r="A48" s="9" t="s">
        <v>67</v>
      </c>
      <c r="B48" s="36" t="s">
        <v>118</v>
      </c>
      <c r="C48" s="10">
        <v>2.5</v>
      </c>
      <c r="D48" s="10">
        <v>30000</v>
      </c>
      <c r="E48" s="10">
        <v>30000</v>
      </c>
      <c r="F48" s="10"/>
      <c r="G48" s="10">
        <v>16.5</v>
      </c>
      <c r="H48" s="10">
        <v>9</v>
      </c>
      <c r="I48" s="10" t="s">
        <v>6</v>
      </c>
      <c r="J48" s="11">
        <v>2601.9</v>
      </c>
      <c r="K48" s="5">
        <f t="shared" si="1"/>
        <v>1040.76</v>
      </c>
      <c r="L48" s="10" t="s">
        <v>23</v>
      </c>
      <c r="M48" s="1">
        <v>1</v>
      </c>
      <c r="N48" s="3" t="s">
        <v>35</v>
      </c>
      <c r="O48" s="10" t="s">
        <v>38</v>
      </c>
      <c r="P48" s="12" t="s">
        <v>119</v>
      </c>
      <c r="R48" s="19"/>
      <c r="S48" s="19"/>
      <c r="T48" s="19"/>
      <c r="U48" s="20"/>
      <c r="V48"/>
    </row>
    <row r="49" spans="1:22" s="35" customFormat="1" x14ac:dyDescent="0.25">
      <c r="A49" s="9" t="s">
        <v>67</v>
      </c>
      <c r="B49" s="36" t="s">
        <v>118</v>
      </c>
      <c r="C49" s="10">
        <v>2.5</v>
      </c>
      <c r="D49" s="10">
        <v>30000</v>
      </c>
      <c r="E49" s="10">
        <v>30000</v>
      </c>
      <c r="F49" s="10"/>
      <c r="G49" s="10">
        <v>16.5</v>
      </c>
      <c r="H49" s="10">
        <v>9</v>
      </c>
      <c r="I49" s="10" t="s">
        <v>6</v>
      </c>
      <c r="J49" s="11">
        <v>2471.81</v>
      </c>
      <c r="K49" s="5">
        <f t="shared" si="1"/>
        <v>988.72399999999993</v>
      </c>
      <c r="L49" s="10" t="s">
        <v>23</v>
      </c>
      <c r="M49" s="1">
        <v>1</v>
      </c>
      <c r="N49" s="3" t="s">
        <v>35</v>
      </c>
      <c r="O49" s="10" t="s">
        <v>8</v>
      </c>
      <c r="P49" s="12" t="s">
        <v>120</v>
      </c>
      <c r="R49" s="19"/>
      <c r="S49" s="19"/>
      <c r="T49" s="19"/>
      <c r="U49" s="20"/>
      <c r="V49"/>
    </row>
    <row r="50" spans="1:22" s="35" customFormat="1" x14ac:dyDescent="0.25">
      <c r="A50" s="9" t="s">
        <v>97</v>
      </c>
      <c r="B50" s="36" t="s">
        <v>121</v>
      </c>
      <c r="C50" s="10">
        <v>2.5</v>
      </c>
      <c r="D50" s="10">
        <v>30000</v>
      </c>
      <c r="E50" s="10">
        <v>33000</v>
      </c>
      <c r="F50" s="10"/>
      <c r="G50" s="10">
        <v>16</v>
      </c>
      <c r="H50" s="10"/>
      <c r="I50" s="10" t="s">
        <v>6</v>
      </c>
      <c r="J50" s="11">
        <v>2019.38</v>
      </c>
      <c r="K50" s="5">
        <f t="shared" si="1"/>
        <v>807.75200000000007</v>
      </c>
      <c r="L50" s="10" t="s">
        <v>23</v>
      </c>
      <c r="M50" s="1">
        <v>1</v>
      </c>
      <c r="N50" s="10" t="s">
        <v>35</v>
      </c>
      <c r="O50" s="10" t="s">
        <v>7</v>
      </c>
      <c r="P50" s="12" t="s">
        <v>122</v>
      </c>
      <c r="R50" s="19"/>
      <c r="S50" s="19"/>
      <c r="T50" s="19"/>
      <c r="U50" s="20"/>
      <c r="V50"/>
    </row>
    <row r="51" spans="1:22" s="35" customFormat="1" x14ac:dyDescent="0.25">
      <c r="A51" s="9" t="s">
        <v>76</v>
      </c>
      <c r="B51" s="36" t="s">
        <v>123</v>
      </c>
      <c r="C51" s="10">
        <v>2.5</v>
      </c>
      <c r="D51" s="10">
        <v>30600</v>
      </c>
      <c r="E51" s="10">
        <v>33000</v>
      </c>
      <c r="F51" s="10"/>
      <c r="G51" s="10">
        <v>16</v>
      </c>
      <c r="H51" s="10"/>
      <c r="I51" s="10" t="s">
        <v>6</v>
      </c>
      <c r="J51" s="11">
        <v>2845.74</v>
      </c>
      <c r="K51" s="5">
        <f t="shared" si="1"/>
        <v>1138.2959999999998</v>
      </c>
      <c r="L51" s="10" t="s">
        <v>23</v>
      </c>
      <c r="M51" s="1">
        <v>1</v>
      </c>
      <c r="N51" s="10" t="s">
        <v>35</v>
      </c>
      <c r="O51" s="10" t="s">
        <v>7</v>
      </c>
      <c r="P51" s="12" t="s">
        <v>124</v>
      </c>
      <c r="R51" s="19"/>
      <c r="S51" s="19"/>
      <c r="T51" s="19"/>
      <c r="U51" s="20"/>
      <c r="V51"/>
    </row>
    <row r="52" spans="1:22" x14ac:dyDescent="0.25">
      <c r="A52" s="9" t="s">
        <v>33</v>
      </c>
      <c r="B52" s="36" t="s">
        <v>125</v>
      </c>
      <c r="C52" s="10">
        <v>2.9</v>
      </c>
      <c r="D52" s="10">
        <v>34400</v>
      </c>
      <c r="E52" s="10">
        <v>36000</v>
      </c>
      <c r="F52" s="10"/>
      <c r="G52" s="10">
        <v>15.9</v>
      </c>
      <c r="H52" s="10">
        <v>9.1999999999999993</v>
      </c>
      <c r="I52" s="10" t="s">
        <v>6</v>
      </c>
      <c r="J52" s="11">
        <v>2867</v>
      </c>
      <c r="K52" s="5">
        <f t="shared" si="1"/>
        <v>988.62068965517244</v>
      </c>
      <c r="L52" s="10" t="s">
        <v>23</v>
      </c>
      <c r="M52" s="1">
        <v>1</v>
      </c>
      <c r="N52" s="10" t="s">
        <v>35</v>
      </c>
      <c r="O52" s="10" t="s">
        <v>8</v>
      </c>
      <c r="P52" s="12" t="s">
        <v>126</v>
      </c>
      <c r="R52" s="19"/>
      <c r="S52" s="19"/>
      <c r="T52" s="19"/>
    </row>
    <row r="53" spans="1:22" s="35" customFormat="1" x14ac:dyDescent="0.25">
      <c r="A53" s="9" t="s">
        <v>127</v>
      </c>
      <c r="B53" s="36" t="s">
        <v>128</v>
      </c>
      <c r="C53" s="10">
        <v>3</v>
      </c>
      <c r="D53" s="10">
        <v>36000</v>
      </c>
      <c r="E53" s="10">
        <v>36000</v>
      </c>
      <c r="F53" s="10"/>
      <c r="G53" s="10">
        <v>16</v>
      </c>
      <c r="H53" s="10">
        <v>10</v>
      </c>
      <c r="I53" s="10" t="s">
        <v>6</v>
      </c>
      <c r="J53" s="11">
        <v>1844</v>
      </c>
      <c r="K53" s="5">
        <f t="shared" si="1"/>
        <v>614.66666666666663</v>
      </c>
      <c r="L53" s="10" t="s">
        <v>23</v>
      </c>
      <c r="M53" s="1">
        <v>1</v>
      </c>
      <c r="N53" s="10" t="s">
        <v>35</v>
      </c>
      <c r="O53" s="10" t="s">
        <v>38</v>
      </c>
      <c r="P53" s="12" t="s">
        <v>129</v>
      </c>
      <c r="R53" s="19"/>
      <c r="S53" s="19"/>
      <c r="T53" s="19"/>
      <c r="U53" s="20"/>
      <c r="V53"/>
    </row>
    <row r="54" spans="1:22" s="35" customFormat="1" x14ac:dyDescent="0.25">
      <c r="A54" s="9" t="s">
        <v>33</v>
      </c>
      <c r="B54" s="36" t="s">
        <v>130</v>
      </c>
      <c r="C54" s="10">
        <v>3</v>
      </c>
      <c r="D54" s="10">
        <v>36000</v>
      </c>
      <c r="E54" s="10">
        <v>36000</v>
      </c>
      <c r="F54" s="10"/>
      <c r="G54" s="10">
        <v>15.9</v>
      </c>
      <c r="H54" s="10">
        <v>9.1999999999999993</v>
      </c>
      <c r="I54" s="10" t="s">
        <v>6</v>
      </c>
      <c r="J54" s="11">
        <v>2649</v>
      </c>
      <c r="K54" s="5">
        <f t="shared" si="1"/>
        <v>883</v>
      </c>
      <c r="L54" s="10" t="s">
        <v>23</v>
      </c>
      <c r="M54" s="1">
        <v>1</v>
      </c>
      <c r="N54" s="10" t="s">
        <v>35</v>
      </c>
      <c r="O54" s="10" t="s">
        <v>38</v>
      </c>
      <c r="P54" s="12" t="s">
        <v>131</v>
      </c>
      <c r="R54" s="19"/>
      <c r="S54" s="19"/>
      <c r="T54" s="19"/>
      <c r="U54" s="20"/>
      <c r="V54"/>
    </row>
    <row r="55" spans="1:22" s="35" customFormat="1" x14ac:dyDescent="0.25">
      <c r="A55" s="9" t="s">
        <v>33</v>
      </c>
      <c r="B55" s="36" t="s">
        <v>130</v>
      </c>
      <c r="C55" s="10">
        <v>3</v>
      </c>
      <c r="D55" s="10">
        <v>36000</v>
      </c>
      <c r="E55" s="10">
        <v>36000</v>
      </c>
      <c r="F55" s="10"/>
      <c r="G55" s="10">
        <v>15.9</v>
      </c>
      <c r="H55" s="10">
        <v>9.1999999999999993</v>
      </c>
      <c r="I55" s="10" t="s">
        <v>6</v>
      </c>
      <c r="J55" s="11">
        <v>3560.19</v>
      </c>
      <c r="K55" s="5">
        <f t="shared" si="1"/>
        <v>1186.73</v>
      </c>
      <c r="L55" s="10" t="s">
        <v>23</v>
      </c>
      <c r="M55" s="1">
        <v>1</v>
      </c>
      <c r="N55" s="10" t="s">
        <v>35</v>
      </c>
      <c r="O55" s="10" t="s">
        <v>132</v>
      </c>
      <c r="P55" s="12" t="s">
        <v>133</v>
      </c>
      <c r="R55" s="19"/>
      <c r="S55" s="19"/>
      <c r="T55" s="19"/>
      <c r="U55" s="20"/>
      <c r="V55"/>
    </row>
    <row r="56" spans="1:22" s="35" customFormat="1" x14ac:dyDescent="0.25">
      <c r="A56" s="9" t="s">
        <v>134</v>
      </c>
      <c r="B56" s="36" t="s">
        <v>135</v>
      </c>
      <c r="C56" s="10">
        <v>3</v>
      </c>
      <c r="D56" s="10">
        <v>36000</v>
      </c>
      <c r="E56" s="10">
        <v>36000</v>
      </c>
      <c r="F56" s="10"/>
      <c r="G56" s="10">
        <v>16</v>
      </c>
      <c r="H56" s="10"/>
      <c r="I56" s="10" t="s">
        <v>6</v>
      </c>
      <c r="J56" s="11">
        <v>1998</v>
      </c>
      <c r="K56" s="5">
        <f t="shared" si="1"/>
        <v>666</v>
      </c>
      <c r="L56" s="10" t="s">
        <v>23</v>
      </c>
      <c r="M56" s="1">
        <v>1</v>
      </c>
      <c r="N56" s="10" t="s">
        <v>35</v>
      </c>
      <c r="O56" s="10" t="s">
        <v>7</v>
      </c>
      <c r="P56" s="12" t="s">
        <v>136</v>
      </c>
      <c r="R56" s="19"/>
      <c r="S56" s="19"/>
      <c r="T56" s="19"/>
      <c r="U56" s="20"/>
      <c r="V56"/>
    </row>
    <row r="57" spans="1:22" s="35" customFormat="1" ht="15.75" thickBot="1" x14ac:dyDescent="0.3">
      <c r="A57" s="13" t="s">
        <v>64</v>
      </c>
      <c r="B57" s="32" t="s">
        <v>137</v>
      </c>
      <c r="C57" s="14">
        <v>4</v>
      </c>
      <c r="D57" s="14">
        <v>48000</v>
      </c>
      <c r="E57" s="14">
        <v>48000</v>
      </c>
      <c r="F57" s="14"/>
      <c r="G57" s="14">
        <v>16.8</v>
      </c>
      <c r="H57" s="14">
        <v>9.5</v>
      </c>
      <c r="I57" s="14" t="s">
        <v>6</v>
      </c>
      <c r="J57" s="15">
        <v>5396.49</v>
      </c>
      <c r="K57" s="15">
        <f t="shared" si="1"/>
        <v>1349.1224999999999</v>
      </c>
      <c r="L57" s="14" t="s">
        <v>23</v>
      </c>
      <c r="M57" s="14">
        <v>2</v>
      </c>
      <c r="N57" s="14" t="s">
        <v>35</v>
      </c>
      <c r="O57" s="14" t="s">
        <v>38</v>
      </c>
      <c r="P57" s="16" t="s">
        <v>138</v>
      </c>
      <c r="R57" s="19"/>
      <c r="S57" s="19"/>
      <c r="T57" s="19"/>
      <c r="U57" s="20"/>
      <c r="V57"/>
    </row>
    <row r="58" spans="1:22" s="35" customFormat="1" x14ac:dyDescent="0.25">
      <c r="A58" s="37"/>
      <c r="B58" s="27"/>
      <c r="C58"/>
      <c r="D58">
        <f>AVERAGE(D29:D57)</f>
        <v>24268.96551724138</v>
      </c>
      <c r="E58">
        <f>AVERAGE(E29:E57)</f>
        <v>25189.655172413793</v>
      </c>
      <c r="F58" s="18">
        <f>E58/D58</f>
        <v>1.0379369138959931</v>
      </c>
      <c r="G58"/>
      <c r="H58"/>
      <c r="I58"/>
      <c r="J58" s="19"/>
      <c r="K58"/>
      <c r="L58"/>
      <c r="M58"/>
      <c r="O58" s="19"/>
      <c r="P58" s="19"/>
      <c r="Q58" s="19"/>
      <c r="R58" s="20"/>
      <c r="S58"/>
    </row>
    <row r="59" spans="1:22" s="35" customFormat="1" ht="15.75" thickBot="1" x14ac:dyDescent="0.3">
      <c r="A59" s="37"/>
      <c r="B59" s="27"/>
      <c r="C59"/>
      <c r="D59"/>
      <c r="E59"/>
      <c r="F59"/>
      <c r="G59"/>
      <c r="H59"/>
      <c r="I59"/>
      <c r="J59" s="19"/>
      <c r="K59"/>
      <c r="L59"/>
      <c r="M59"/>
      <c r="O59" s="19"/>
      <c r="P59" s="19"/>
      <c r="Q59" s="19"/>
      <c r="R59" s="20"/>
      <c r="S59"/>
    </row>
    <row r="60" spans="1:22" s="35" customFormat="1" x14ac:dyDescent="0.25">
      <c r="A60" s="25" t="s">
        <v>25</v>
      </c>
      <c r="B60" s="27"/>
      <c r="C60"/>
      <c r="D60"/>
      <c r="E60"/>
      <c r="F60"/>
      <c r="G60"/>
      <c r="H60"/>
      <c r="I60"/>
      <c r="J60"/>
      <c r="K60" s="19"/>
      <c r="L60" s="19"/>
      <c r="M60" s="19"/>
      <c r="N60" s="19"/>
      <c r="O60" s="20"/>
      <c r="P60"/>
      <c r="Q60"/>
      <c r="R60"/>
      <c r="S60"/>
    </row>
    <row r="61" spans="1:22" ht="15.75" thickBot="1" x14ac:dyDescent="0.3">
      <c r="A61" s="26" t="s">
        <v>139</v>
      </c>
      <c r="B61" s="27"/>
      <c r="N61" s="19"/>
    </row>
    <row r="62" spans="1:22" ht="15" customHeight="1" x14ac:dyDescent="0.25">
      <c r="A62" s="92" t="s">
        <v>0</v>
      </c>
      <c r="B62" s="86" t="s">
        <v>1</v>
      </c>
      <c r="C62" s="86" t="s">
        <v>10</v>
      </c>
      <c r="D62" s="95" t="s">
        <v>27</v>
      </c>
      <c r="E62" s="96"/>
      <c r="F62" s="97" t="s">
        <v>12</v>
      </c>
      <c r="G62" s="98"/>
      <c r="H62" s="99"/>
      <c r="I62" s="86" t="s">
        <v>2</v>
      </c>
      <c r="J62" s="86" t="s">
        <v>3</v>
      </c>
      <c r="K62" s="86" t="s">
        <v>13</v>
      </c>
      <c r="L62" s="86" t="s">
        <v>14</v>
      </c>
      <c r="M62" s="28"/>
      <c r="N62" s="28"/>
      <c r="O62" s="86" t="s">
        <v>4</v>
      </c>
      <c r="P62" s="90" t="s">
        <v>5</v>
      </c>
    </row>
    <row r="63" spans="1:22" x14ac:dyDescent="0.25">
      <c r="A63" s="93"/>
      <c r="B63" s="87"/>
      <c r="C63" s="87"/>
      <c r="D63" s="29" t="s">
        <v>28</v>
      </c>
      <c r="E63" s="29" t="s">
        <v>29</v>
      </c>
      <c r="F63" s="23" t="s">
        <v>15</v>
      </c>
      <c r="G63" s="23" t="s">
        <v>16</v>
      </c>
      <c r="H63" s="23" t="s">
        <v>30</v>
      </c>
      <c r="I63" s="87"/>
      <c r="J63" s="87"/>
      <c r="K63" s="87"/>
      <c r="L63" s="87"/>
      <c r="M63" s="30" t="s">
        <v>31</v>
      </c>
      <c r="N63" s="30" t="s">
        <v>32</v>
      </c>
      <c r="O63" s="87"/>
      <c r="P63" s="91"/>
    </row>
    <row r="64" spans="1:22" x14ac:dyDescent="0.25">
      <c r="A64" s="8" t="s">
        <v>33</v>
      </c>
      <c r="B64" s="31" t="s">
        <v>140</v>
      </c>
      <c r="C64" s="3">
        <v>1</v>
      </c>
      <c r="D64" s="3">
        <v>12000</v>
      </c>
      <c r="E64" s="3">
        <v>13500</v>
      </c>
      <c r="F64" s="3"/>
      <c r="G64" s="3">
        <v>17</v>
      </c>
      <c r="H64" s="3">
        <v>10</v>
      </c>
      <c r="I64" s="3" t="s">
        <v>6</v>
      </c>
      <c r="J64" s="5">
        <v>1691</v>
      </c>
      <c r="K64" s="5">
        <f>J64/C64</f>
        <v>1691</v>
      </c>
      <c r="L64" s="3" t="s">
        <v>18</v>
      </c>
      <c r="M64" s="3">
        <v>1</v>
      </c>
      <c r="N64" s="3" t="s">
        <v>35</v>
      </c>
      <c r="O64" s="3" t="s">
        <v>8</v>
      </c>
      <c r="P64" s="6" t="s">
        <v>141</v>
      </c>
    </row>
    <row r="65" spans="1:17" x14ac:dyDescent="0.25">
      <c r="A65" s="8" t="s">
        <v>33</v>
      </c>
      <c r="B65" s="31" t="s">
        <v>140</v>
      </c>
      <c r="C65" s="3">
        <v>1</v>
      </c>
      <c r="D65" s="3">
        <v>12000</v>
      </c>
      <c r="E65" s="3">
        <v>13500</v>
      </c>
      <c r="F65" s="3"/>
      <c r="G65" s="3">
        <v>17</v>
      </c>
      <c r="H65" s="3">
        <v>10</v>
      </c>
      <c r="I65" s="3" t="s">
        <v>6</v>
      </c>
      <c r="J65" s="5">
        <v>1691</v>
      </c>
      <c r="K65" s="5">
        <f t="shared" ref="K65:K86" si="2">J65/C65</f>
        <v>1691</v>
      </c>
      <c r="L65" s="3" t="s">
        <v>18</v>
      </c>
      <c r="M65" s="3">
        <v>1</v>
      </c>
      <c r="N65" s="3" t="s">
        <v>35</v>
      </c>
      <c r="O65" s="3" t="s">
        <v>38</v>
      </c>
      <c r="P65" s="6" t="s">
        <v>142</v>
      </c>
    </row>
    <row r="66" spans="1:17" x14ac:dyDescent="0.25">
      <c r="A66" s="8" t="s">
        <v>33</v>
      </c>
      <c r="B66" s="31" t="s">
        <v>140</v>
      </c>
      <c r="C66" s="3">
        <v>1</v>
      </c>
      <c r="D66" s="3">
        <v>12000</v>
      </c>
      <c r="E66" s="3">
        <v>13500</v>
      </c>
      <c r="F66" s="3"/>
      <c r="G66" s="3">
        <v>17</v>
      </c>
      <c r="H66" s="3">
        <v>10</v>
      </c>
      <c r="I66" s="3" t="s">
        <v>6</v>
      </c>
      <c r="J66" s="5">
        <v>1691</v>
      </c>
      <c r="K66" s="5">
        <f t="shared" si="2"/>
        <v>1691</v>
      </c>
      <c r="L66" s="3" t="s">
        <v>18</v>
      </c>
      <c r="M66" s="3">
        <v>1</v>
      </c>
      <c r="N66" s="3" t="s">
        <v>35</v>
      </c>
      <c r="O66" s="3" t="s">
        <v>143</v>
      </c>
      <c r="P66" s="6" t="s">
        <v>144</v>
      </c>
    </row>
    <row r="67" spans="1:17" x14ac:dyDescent="0.25">
      <c r="A67" s="8" t="s">
        <v>33</v>
      </c>
      <c r="B67" s="31" t="s">
        <v>145</v>
      </c>
      <c r="C67" s="3">
        <v>1</v>
      </c>
      <c r="D67" s="3">
        <v>12000</v>
      </c>
      <c r="E67" s="3">
        <v>13500</v>
      </c>
      <c r="F67" s="3"/>
      <c r="G67" s="3">
        <v>17</v>
      </c>
      <c r="H67" s="3">
        <v>10</v>
      </c>
      <c r="I67" s="3" t="s">
        <v>6</v>
      </c>
      <c r="J67" s="5">
        <v>1780</v>
      </c>
      <c r="K67" s="5">
        <f t="shared" si="2"/>
        <v>1780</v>
      </c>
      <c r="L67" s="3" t="s">
        <v>18</v>
      </c>
      <c r="M67" s="3">
        <v>1</v>
      </c>
      <c r="N67" s="3" t="s">
        <v>35</v>
      </c>
      <c r="O67" s="3" t="s">
        <v>38</v>
      </c>
      <c r="P67" s="6" t="s">
        <v>146</v>
      </c>
    </row>
    <row r="68" spans="1:17" x14ac:dyDescent="0.25">
      <c r="A68" s="8" t="s">
        <v>33</v>
      </c>
      <c r="B68" s="31" t="s">
        <v>145</v>
      </c>
      <c r="C68" s="3">
        <v>1</v>
      </c>
      <c r="D68" s="3">
        <v>12000</v>
      </c>
      <c r="E68" s="3">
        <v>13500</v>
      </c>
      <c r="F68" s="3"/>
      <c r="G68" s="3">
        <v>17</v>
      </c>
      <c r="H68" s="3">
        <v>10</v>
      </c>
      <c r="I68" s="3" t="s">
        <v>6</v>
      </c>
      <c r="J68" s="5">
        <v>1691</v>
      </c>
      <c r="K68" s="5">
        <f t="shared" si="2"/>
        <v>1691</v>
      </c>
      <c r="L68" s="3" t="s">
        <v>18</v>
      </c>
      <c r="M68" s="3">
        <v>1</v>
      </c>
      <c r="N68" s="3" t="s">
        <v>35</v>
      </c>
      <c r="O68" s="3" t="s">
        <v>8</v>
      </c>
      <c r="P68" s="6" t="s">
        <v>147</v>
      </c>
    </row>
    <row r="69" spans="1:17" x14ac:dyDescent="0.25">
      <c r="A69" s="8" t="s">
        <v>33</v>
      </c>
      <c r="B69" s="31" t="s">
        <v>145</v>
      </c>
      <c r="C69" s="3">
        <v>1</v>
      </c>
      <c r="D69" s="3">
        <v>12000</v>
      </c>
      <c r="E69" s="3">
        <v>13500</v>
      </c>
      <c r="F69" s="3"/>
      <c r="G69" s="3">
        <v>17</v>
      </c>
      <c r="H69" s="3">
        <v>10</v>
      </c>
      <c r="I69" s="3" t="s">
        <v>6</v>
      </c>
      <c r="J69" s="5">
        <v>1691</v>
      </c>
      <c r="K69" s="5">
        <f t="shared" si="2"/>
        <v>1691</v>
      </c>
      <c r="L69" s="3" t="s">
        <v>18</v>
      </c>
      <c r="M69" s="3">
        <v>1</v>
      </c>
      <c r="N69" s="3" t="s">
        <v>35</v>
      </c>
      <c r="O69" s="3" t="s">
        <v>143</v>
      </c>
      <c r="P69" s="6" t="s">
        <v>148</v>
      </c>
    </row>
    <row r="70" spans="1:17" x14ac:dyDescent="0.25">
      <c r="A70" s="8" t="s">
        <v>149</v>
      </c>
      <c r="B70" s="31" t="s">
        <v>150</v>
      </c>
      <c r="C70" s="3">
        <v>1.5</v>
      </c>
      <c r="D70" s="3">
        <v>18000</v>
      </c>
      <c r="E70" s="3">
        <v>18500</v>
      </c>
      <c r="F70" s="3"/>
      <c r="G70" s="3">
        <v>17</v>
      </c>
      <c r="H70" s="3"/>
      <c r="I70" s="3" t="s">
        <v>6</v>
      </c>
      <c r="J70" s="5">
        <v>999.99</v>
      </c>
      <c r="K70" s="5">
        <f t="shared" si="2"/>
        <v>666.66</v>
      </c>
      <c r="L70" s="3" t="s">
        <v>18</v>
      </c>
      <c r="M70" s="3">
        <v>1</v>
      </c>
      <c r="N70" s="3" t="s">
        <v>35</v>
      </c>
      <c r="O70" s="3" t="s">
        <v>7</v>
      </c>
      <c r="P70" s="6" t="s">
        <v>151</v>
      </c>
      <c r="Q70" s="19"/>
    </row>
    <row r="71" spans="1:17" x14ac:dyDescent="0.25">
      <c r="A71" s="8" t="s">
        <v>149</v>
      </c>
      <c r="B71" s="31" t="s">
        <v>152</v>
      </c>
      <c r="C71" s="3">
        <v>2</v>
      </c>
      <c r="D71" s="3">
        <v>24000</v>
      </c>
      <c r="E71" s="3">
        <v>24000</v>
      </c>
      <c r="F71" s="3"/>
      <c r="G71" s="3">
        <v>17</v>
      </c>
      <c r="H71" s="3"/>
      <c r="I71" s="3" t="s">
        <v>6</v>
      </c>
      <c r="J71" s="5">
        <v>1399.99</v>
      </c>
      <c r="K71" s="5">
        <f t="shared" si="2"/>
        <v>699.995</v>
      </c>
      <c r="L71" s="3" t="s">
        <v>18</v>
      </c>
      <c r="M71" s="3">
        <v>1</v>
      </c>
      <c r="N71" s="3" t="s">
        <v>35</v>
      </c>
      <c r="O71" s="3" t="s">
        <v>7</v>
      </c>
      <c r="P71" s="6" t="s">
        <v>153</v>
      </c>
    </row>
    <row r="72" spans="1:17" x14ac:dyDescent="0.25">
      <c r="A72" s="38" t="s">
        <v>89</v>
      </c>
      <c r="B72" s="39" t="s">
        <v>154</v>
      </c>
      <c r="C72" s="3">
        <v>1</v>
      </c>
      <c r="D72" s="3">
        <v>12000</v>
      </c>
      <c r="E72" s="3">
        <v>12000</v>
      </c>
      <c r="F72" s="3"/>
      <c r="G72" s="3">
        <v>17</v>
      </c>
      <c r="H72" s="3"/>
      <c r="I72" s="3" t="s">
        <v>6</v>
      </c>
      <c r="J72" s="5">
        <v>1220</v>
      </c>
      <c r="K72" s="5">
        <f t="shared" si="2"/>
        <v>1220</v>
      </c>
      <c r="L72" s="3" t="s">
        <v>23</v>
      </c>
      <c r="M72" s="3">
        <v>1</v>
      </c>
      <c r="N72" s="3" t="s">
        <v>35</v>
      </c>
      <c r="O72" s="3" t="s">
        <v>73</v>
      </c>
      <c r="P72" s="6" t="s">
        <v>155</v>
      </c>
    </row>
    <row r="73" spans="1:17" x14ac:dyDescent="0.25">
      <c r="A73" s="40" t="s">
        <v>106</v>
      </c>
      <c r="B73" s="34" t="s">
        <v>156</v>
      </c>
      <c r="C73" s="3">
        <v>1</v>
      </c>
      <c r="D73" s="3">
        <v>12000</v>
      </c>
      <c r="E73" s="3">
        <v>12000</v>
      </c>
      <c r="F73" s="3"/>
      <c r="G73" s="3">
        <v>17</v>
      </c>
      <c r="H73" s="3"/>
      <c r="I73" s="3" t="s">
        <v>6</v>
      </c>
      <c r="J73" s="5">
        <v>1063.2</v>
      </c>
      <c r="K73" s="5">
        <f t="shared" si="2"/>
        <v>1063.2</v>
      </c>
      <c r="L73" s="3" t="s">
        <v>23</v>
      </c>
      <c r="M73" s="3">
        <v>1</v>
      </c>
      <c r="N73" s="3" t="s">
        <v>35</v>
      </c>
      <c r="O73" s="3" t="s">
        <v>73</v>
      </c>
      <c r="P73" s="6" t="s">
        <v>157</v>
      </c>
    </row>
    <row r="74" spans="1:17" x14ac:dyDescent="0.25">
      <c r="A74" s="40" t="s">
        <v>158</v>
      </c>
      <c r="B74" s="34" t="s">
        <v>159</v>
      </c>
      <c r="C74" s="3">
        <v>1</v>
      </c>
      <c r="D74" s="3">
        <v>12000</v>
      </c>
      <c r="E74" s="3">
        <v>12000</v>
      </c>
      <c r="F74" s="3"/>
      <c r="G74" s="3">
        <v>17</v>
      </c>
      <c r="H74" s="3"/>
      <c r="I74" s="3" t="s">
        <v>6</v>
      </c>
      <c r="J74" s="5">
        <v>719</v>
      </c>
      <c r="K74" s="5">
        <f t="shared" si="2"/>
        <v>719</v>
      </c>
      <c r="L74" s="3" t="s">
        <v>23</v>
      </c>
      <c r="M74" s="3">
        <v>1</v>
      </c>
      <c r="N74" s="3" t="s">
        <v>35</v>
      </c>
      <c r="O74" s="3" t="s">
        <v>7</v>
      </c>
      <c r="P74" s="6" t="s">
        <v>160</v>
      </c>
    </row>
    <row r="75" spans="1:17" x14ac:dyDescent="0.25">
      <c r="A75" s="8" t="s">
        <v>33</v>
      </c>
      <c r="B75" s="31" t="s">
        <v>161</v>
      </c>
      <c r="C75" s="3">
        <v>1.5</v>
      </c>
      <c r="D75" s="3">
        <v>18000</v>
      </c>
      <c r="E75" s="3">
        <v>17900</v>
      </c>
      <c r="F75" s="3"/>
      <c r="G75" s="3">
        <v>17</v>
      </c>
      <c r="H75" s="3"/>
      <c r="I75" s="3" t="s">
        <v>6</v>
      </c>
      <c r="J75" s="5">
        <v>1312</v>
      </c>
      <c r="K75" s="5">
        <f t="shared" si="2"/>
        <v>874.66666666666663</v>
      </c>
      <c r="L75" s="3" t="s">
        <v>23</v>
      </c>
      <c r="M75" s="3">
        <v>1</v>
      </c>
      <c r="N75" s="3" t="s">
        <v>35</v>
      </c>
      <c r="O75" s="3" t="s">
        <v>73</v>
      </c>
      <c r="P75" s="6" t="s">
        <v>162</v>
      </c>
      <c r="Q75" s="19"/>
    </row>
    <row r="76" spans="1:17" x14ac:dyDescent="0.25">
      <c r="A76" s="8" t="s">
        <v>33</v>
      </c>
      <c r="B76" s="31" t="s">
        <v>161</v>
      </c>
      <c r="C76" s="3">
        <v>1.5</v>
      </c>
      <c r="D76" s="3">
        <v>18000</v>
      </c>
      <c r="E76" s="3">
        <v>17900</v>
      </c>
      <c r="F76" s="3"/>
      <c r="G76" s="3">
        <v>17</v>
      </c>
      <c r="H76" s="3"/>
      <c r="I76" s="3" t="s">
        <v>6</v>
      </c>
      <c r="J76" s="5">
        <v>1187</v>
      </c>
      <c r="K76" s="5">
        <f t="shared" si="2"/>
        <v>791.33333333333337</v>
      </c>
      <c r="L76" s="3" t="s">
        <v>23</v>
      </c>
      <c r="M76" s="3">
        <v>1</v>
      </c>
      <c r="N76" s="3" t="s">
        <v>35</v>
      </c>
      <c r="O76" s="3" t="s">
        <v>8</v>
      </c>
      <c r="P76" s="6" t="s">
        <v>163</v>
      </c>
      <c r="Q76" s="19"/>
    </row>
    <row r="77" spans="1:17" x14ac:dyDescent="0.25">
      <c r="A77" s="8" t="s">
        <v>89</v>
      </c>
      <c r="B77" s="31" t="s">
        <v>164</v>
      </c>
      <c r="C77" s="3">
        <v>1.8</v>
      </c>
      <c r="D77" s="3">
        <v>22000</v>
      </c>
      <c r="E77" s="3">
        <v>25000</v>
      </c>
      <c r="F77" s="3"/>
      <c r="G77" s="3">
        <v>17</v>
      </c>
      <c r="H77" s="3"/>
      <c r="I77" s="3" t="s">
        <v>6</v>
      </c>
      <c r="J77" s="5">
        <v>2265</v>
      </c>
      <c r="K77" s="5">
        <f t="shared" si="2"/>
        <v>1258.3333333333333</v>
      </c>
      <c r="L77" s="3" t="s">
        <v>23</v>
      </c>
      <c r="M77" s="3">
        <v>1</v>
      </c>
      <c r="N77" s="3" t="s">
        <v>35</v>
      </c>
      <c r="O77" s="3" t="s">
        <v>73</v>
      </c>
      <c r="P77" s="6" t="s">
        <v>165</v>
      </c>
      <c r="Q77" s="19"/>
    </row>
    <row r="78" spans="1:17" x14ac:dyDescent="0.25">
      <c r="A78" s="8" t="s">
        <v>134</v>
      </c>
      <c r="B78" s="31" t="s">
        <v>166</v>
      </c>
      <c r="C78" s="3">
        <v>2</v>
      </c>
      <c r="D78" s="3">
        <v>24000</v>
      </c>
      <c r="E78" s="3">
        <v>24000</v>
      </c>
      <c r="F78" s="3"/>
      <c r="G78" s="3">
        <v>17</v>
      </c>
      <c r="H78" s="3"/>
      <c r="I78" s="3" t="s">
        <v>6</v>
      </c>
      <c r="J78" s="5">
        <v>1185.5999999999999</v>
      </c>
      <c r="K78" s="5">
        <f t="shared" si="2"/>
        <v>592.79999999999995</v>
      </c>
      <c r="L78" s="3" t="s">
        <v>23</v>
      </c>
      <c r="M78" s="3">
        <v>1</v>
      </c>
      <c r="N78" s="3" t="s">
        <v>35</v>
      </c>
      <c r="O78" s="3" t="s">
        <v>7</v>
      </c>
      <c r="P78" s="6" t="s">
        <v>167</v>
      </c>
    </row>
    <row r="79" spans="1:17" x14ac:dyDescent="0.25">
      <c r="A79" s="8" t="s">
        <v>33</v>
      </c>
      <c r="B79" s="31" t="s">
        <v>168</v>
      </c>
      <c r="C79" s="3">
        <v>2</v>
      </c>
      <c r="D79" s="3">
        <v>24000</v>
      </c>
      <c r="E79" s="3">
        <v>24000</v>
      </c>
      <c r="F79" s="3"/>
      <c r="G79" s="3">
        <v>17</v>
      </c>
      <c r="H79" s="3"/>
      <c r="I79" s="3" t="s">
        <v>6</v>
      </c>
      <c r="J79" s="5">
        <v>1448.9</v>
      </c>
      <c r="K79" s="5">
        <f t="shared" si="2"/>
        <v>724.45</v>
      </c>
      <c r="L79" s="3" t="s">
        <v>23</v>
      </c>
      <c r="M79" s="3">
        <v>1</v>
      </c>
      <c r="N79" s="3" t="s">
        <v>35</v>
      </c>
      <c r="O79" s="3" t="s">
        <v>22</v>
      </c>
      <c r="P79" s="6" t="s">
        <v>169</v>
      </c>
    </row>
    <row r="80" spans="1:17" x14ac:dyDescent="0.25">
      <c r="A80" s="8" t="s">
        <v>33</v>
      </c>
      <c r="B80" s="31" t="s">
        <v>168</v>
      </c>
      <c r="C80" s="3">
        <v>2</v>
      </c>
      <c r="D80" s="3">
        <v>24000</v>
      </c>
      <c r="E80" s="3">
        <v>24000</v>
      </c>
      <c r="F80" s="3"/>
      <c r="G80" s="3">
        <v>17</v>
      </c>
      <c r="H80" s="3"/>
      <c r="I80" s="3" t="s">
        <v>6</v>
      </c>
      <c r="J80" s="5">
        <v>1405</v>
      </c>
      <c r="K80" s="5">
        <f t="shared" si="2"/>
        <v>702.5</v>
      </c>
      <c r="L80" s="3" t="s">
        <v>23</v>
      </c>
      <c r="M80" s="3">
        <v>1</v>
      </c>
      <c r="N80" s="3" t="s">
        <v>35</v>
      </c>
      <c r="O80" s="3" t="s">
        <v>8</v>
      </c>
      <c r="P80" s="6" t="s">
        <v>170</v>
      </c>
    </row>
    <row r="81" spans="1:16" x14ac:dyDescent="0.25">
      <c r="A81" s="8" t="s">
        <v>86</v>
      </c>
      <c r="B81" s="31" t="s">
        <v>171</v>
      </c>
      <c r="C81" s="3">
        <v>2</v>
      </c>
      <c r="D81" s="3">
        <v>24000</v>
      </c>
      <c r="E81" s="3">
        <v>24000</v>
      </c>
      <c r="F81" s="3"/>
      <c r="G81" s="3">
        <v>17</v>
      </c>
      <c r="H81" s="3"/>
      <c r="I81" s="3" t="s">
        <v>6</v>
      </c>
      <c r="J81" s="5">
        <v>1296</v>
      </c>
      <c r="K81" s="5">
        <f t="shared" si="2"/>
        <v>648</v>
      </c>
      <c r="L81" s="3" t="s">
        <v>23</v>
      </c>
      <c r="M81" s="3">
        <v>1</v>
      </c>
      <c r="N81" s="3" t="s">
        <v>35</v>
      </c>
      <c r="O81" s="3" t="s">
        <v>73</v>
      </c>
      <c r="P81" s="6" t="s">
        <v>172</v>
      </c>
    </row>
    <row r="82" spans="1:16" x14ac:dyDescent="0.25">
      <c r="A82" s="8" t="s">
        <v>76</v>
      </c>
      <c r="B82" s="31" t="s">
        <v>173</v>
      </c>
      <c r="C82" s="3">
        <v>2</v>
      </c>
      <c r="D82" s="3">
        <v>24000</v>
      </c>
      <c r="E82" s="3">
        <v>28800</v>
      </c>
      <c r="F82" s="3"/>
      <c r="G82" s="3">
        <v>17.5</v>
      </c>
      <c r="H82" s="3"/>
      <c r="I82" s="3" t="s">
        <v>6</v>
      </c>
      <c r="J82" s="5">
        <v>1770</v>
      </c>
      <c r="K82" s="5">
        <f t="shared" si="2"/>
        <v>885</v>
      </c>
      <c r="L82" s="3" t="s">
        <v>23</v>
      </c>
      <c r="M82" s="3">
        <v>1</v>
      </c>
      <c r="N82" s="3" t="s">
        <v>35</v>
      </c>
      <c r="O82" s="3" t="s">
        <v>8</v>
      </c>
      <c r="P82" s="6" t="s">
        <v>174</v>
      </c>
    </row>
    <row r="83" spans="1:16" x14ac:dyDescent="0.25">
      <c r="A83" s="8" t="s">
        <v>33</v>
      </c>
      <c r="B83" s="31" t="s">
        <v>175</v>
      </c>
      <c r="C83" s="3">
        <v>2.5</v>
      </c>
      <c r="D83" s="3">
        <v>30000</v>
      </c>
      <c r="E83" s="3">
        <v>30000</v>
      </c>
      <c r="F83" s="3"/>
      <c r="G83" s="3">
        <v>17</v>
      </c>
      <c r="H83" s="3">
        <v>9.8000000000000007</v>
      </c>
      <c r="I83" s="3" t="s">
        <v>6</v>
      </c>
      <c r="J83" s="5">
        <v>2330</v>
      </c>
      <c r="K83" s="5">
        <f t="shared" si="2"/>
        <v>932</v>
      </c>
      <c r="L83" s="3" t="s">
        <v>23</v>
      </c>
      <c r="M83" s="3">
        <v>1</v>
      </c>
      <c r="N83" s="3" t="s">
        <v>35</v>
      </c>
      <c r="O83" s="3" t="s">
        <v>38</v>
      </c>
      <c r="P83" s="6" t="s">
        <v>176</v>
      </c>
    </row>
    <row r="84" spans="1:16" x14ac:dyDescent="0.25">
      <c r="A84" s="8" t="s">
        <v>17</v>
      </c>
      <c r="B84" s="31" t="s">
        <v>177</v>
      </c>
      <c r="C84" s="3">
        <f>33000/12000</f>
        <v>2.75</v>
      </c>
      <c r="D84" s="3">
        <v>33000</v>
      </c>
      <c r="E84" s="3">
        <v>36000</v>
      </c>
      <c r="F84" s="3"/>
      <c r="G84" s="3">
        <v>17.5</v>
      </c>
      <c r="H84" s="3">
        <v>10.1</v>
      </c>
      <c r="I84" s="3" t="s">
        <v>6</v>
      </c>
      <c r="J84" s="5">
        <v>2729</v>
      </c>
      <c r="K84" s="5">
        <f t="shared" si="2"/>
        <v>992.36363636363637</v>
      </c>
      <c r="L84" s="3" t="s">
        <v>23</v>
      </c>
      <c r="M84" s="3">
        <v>1</v>
      </c>
      <c r="N84" s="3" t="s">
        <v>35</v>
      </c>
      <c r="O84" s="3" t="s">
        <v>38</v>
      </c>
      <c r="P84" s="6" t="s">
        <v>178</v>
      </c>
    </row>
    <row r="85" spans="1:16" x14ac:dyDescent="0.25">
      <c r="A85" s="8" t="s">
        <v>17</v>
      </c>
      <c r="B85" s="31" t="s">
        <v>177</v>
      </c>
      <c r="C85" s="3">
        <v>2.75</v>
      </c>
      <c r="D85" s="3">
        <v>33000</v>
      </c>
      <c r="E85" s="3">
        <v>36000</v>
      </c>
      <c r="F85" s="3"/>
      <c r="G85" s="3">
        <v>17.5</v>
      </c>
      <c r="H85" s="3">
        <v>10.1</v>
      </c>
      <c r="I85" s="3" t="s">
        <v>6</v>
      </c>
      <c r="J85" s="5">
        <v>2729</v>
      </c>
      <c r="K85" s="5">
        <f t="shared" si="2"/>
        <v>992.36363636363637</v>
      </c>
      <c r="L85" s="3" t="s">
        <v>23</v>
      </c>
      <c r="M85" s="3">
        <v>1</v>
      </c>
      <c r="N85" s="3" t="s">
        <v>35</v>
      </c>
      <c r="O85" s="3" t="s">
        <v>8</v>
      </c>
      <c r="P85" s="6" t="s">
        <v>179</v>
      </c>
    </row>
    <row r="86" spans="1:16" ht="15.75" thickBot="1" x14ac:dyDescent="0.3">
      <c r="A86" s="13" t="s">
        <v>64</v>
      </c>
      <c r="B86" s="32" t="s">
        <v>180</v>
      </c>
      <c r="C86" s="14">
        <v>4</v>
      </c>
      <c r="D86" s="14">
        <v>48000</v>
      </c>
      <c r="E86" s="14">
        <v>48000</v>
      </c>
      <c r="F86" s="14"/>
      <c r="G86" s="14">
        <v>17.5</v>
      </c>
      <c r="H86" s="14">
        <v>9.6999999999999993</v>
      </c>
      <c r="I86" s="14" t="s">
        <v>6</v>
      </c>
      <c r="J86" s="15">
        <v>5289.9</v>
      </c>
      <c r="K86" s="15">
        <f t="shared" si="2"/>
        <v>1322.4749999999999</v>
      </c>
      <c r="L86" s="14" t="s">
        <v>23</v>
      </c>
      <c r="M86" s="14">
        <v>2</v>
      </c>
      <c r="N86" s="14" t="s">
        <v>35</v>
      </c>
      <c r="O86" s="14" t="s">
        <v>38</v>
      </c>
      <c r="P86" s="16" t="s">
        <v>181</v>
      </c>
    </row>
    <row r="87" spans="1:16" x14ac:dyDescent="0.25">
      <c r="B87" s="27"/>
      <c r="K87" s="19"/>
      <c r="L87" s="19"/>
      <c r="M87" s="19"/>
      <c r="N87" s="19"/>
    </row>
    <row r="88" spans="1:16" ht="15.75" thickBot="1" x14ac:dyDescent="0.3">
      <c r="B88" s="27"/>
      <c r="K88" s="19"/>
      <c r="L88" s="19"/>
      <c r="M88" s="19"/>
      <c r="N88" s="19"/>
    </row>
    <row r="89" spans="1:16" x14ac:dyDescent="0.25">
      <c r="A89" s="25" t="s">
        <v>25</v>
      </c>
      <c r="B89" s="27"/>
      <c r="K89" s="19"/>
      <c r="L89" s="19"/>
      <c r="M89" s="19"/>
    </row>
    <row r="90" spans="1:16" ht="15.75" thickBot="1" x14ac:dyDescent="0.3">
      <c r="A90" s="26" t="s">
        <v>182</v>
      </c>
      <c r="B90" s="27"/>
      <c r="K90" s="19"/>
      <c r="L90" s="19"/>
      <c r="M90" s="19"/>
    </row>
    <row r="91" spans="1:16" ht="15" customHeight="1" x14ac:dyDescent="0.25">
      <c r="A91" s="92" t="s">
        <v>0</v>
      </c>
      <c r="B91" s="84" t="s">
        <v>1</v>
      </c>
      <c r="C91" s="84" t="s">
        <v>10</v>
      </c>
      <c r="D91" s="94" t="s">
        <v>27</v>
      </c>
      <c r="E91" s="94"/>
      <c r="F91" s="84" t="s">
        <v>12</v>
      </c>
      <c r="G91" s="84"/>
      <c r="H91" s="84"/>
      <c r="I91" s="84" t="s">
        <v>2</v>
      </c>
      <c r="J91" s="84" t="s">
        <v>3</v>
      </c>
      <c r="K91" s="86" t="s">
        <v>13</v>
      </c>
      <c r="L91" s="84" t="s">
        <v>14</v>
      </c>
      <c r="M91" s="28"/>
      <c r="N91" s="28"/>
      <c r="O91" s="84" t="s">
        <v>4</v>
      </c>
      <c r="P91" s="88" t="s">
        <v>5</v>
      </c>
    </row>
    <row r="92" spans="1:16" x14ac:dyDescent="0.25">
      <c r="A92" s="93"/>
      <c r="B92" s="85"/>
      <c r="C92" s="85"/>
      <c r="D92" s="29" t="s">
        <v>28</v>
      </c>
      <c r="E92" s="29" t="s">
        <v>29</v>
      </c>
      <c r="F92" s="23" t="s">
        <v>15</v>
      </c>
      <c r="G92" s="23" t="s">
        <v>16</v>
      </c>
      <c r="H92" s="23" t="s">
        <v>30</v>
      </c>
      <c r="I92" s="85"/>
      <c r="J92" s="85"/>
      <c r="K92" s="87"/>
      <c r="L92" s="85"/>
      <c r="M92" s="30" t="s">
        <v>31</v>
      </c>
      <c r="N92" s="30" t="s">
        <v>32</v>
      </c>
      <c r="O92" s="85"/>
      <c r="P92" s="89"/>
    </row>
    <row r="93" spans="1:16" x14ac:dyDescent="0.25">
      <c r="A93" s="8" t="s">
        <v>134</v>
      </c>
      <c r="B93" s="31" t="s">
        <v>183</v>
      </c>
      <c r="C93" s="3">
        <v>1.5</v>
      </c>
      <c r="D93" s="3">
        <v>18000</v>
      </c>
      <c r="E93" s="3">
        <v>18000</v>
      </c>
      <c r="F93" s="3"/>
      <c r="G93" s="3">
        <v>19</v>
      </c>
      <c r="H93" s="3">
        <v>10</v>
      </c>
      <c r="I93" s="3" t="s">
        <v>6</v>
      </c>
      <c r="J93" s="5">
        <v>958</v>
      </c>
      <c r="K93" s="5">
        <f>J93/C93</f>
        <v>638.66666666666663</v>
      </c>
      <c r="L93" s="3" t="s">
        <v>18</v>
      </c>
      <c r="M93" s="3">
        <v>1</v>
      </c>
      <c r="N93" s="3" t="s">
        <v>35</v>
      </c>
      <c r="O93" s="3" t="s">
        <v>7</v>
      </c>
      <c r="P93" s="6" t="s">
        <v>184</v>
      </c>
    </row>
    <row r="94" spans="1:16" x14ac:dyDescent="0.25">
      <c r="A94" s="8" t="s">
        <v>134</v>
      </c>
      <c r="B94" s="31" t="s">
        <v>183</v>
      </c>
      <c r="C94" s="3">
        <v>1.5</v>
      </c>
      <c r="D94" s="3">
        <v>18000</v>
      </c>
      <c r="E94" s="3">
        <v>18000</v>
      </c>
      <c r="F94" s="3"/>
      <c r="G94" s="3">
        <v>19</v>
      </c>
      <c r="H94" s="3">
        <v>10</v>
      </c>
      <c r="I94" s="3" t="s">
        <v>6</v>
      </c>
      <c r="J94" s="5">
        <v>958</v>
      </c>
      <c r="K94" s="5">
        <f t="shared" ref="K94:K133" si="3">J94/C94</f>
        <v>638.66666666666663</v>
      </c>
      <c r="L94" s="3" t="s">
        <v>18</v>
      </c>
      <c r="M94" s="3">
        <v>1</v>
      </c>
      <c r="N94" s="3" t="s">
        <v>35</v>
      </c>
      <c r="O94" s="3" t="s">
        <v>185</v>
      </c>
      <c r="P94" s="6" t="s">
        <v>186</v>
      </c>
    </row>
    <row r="95" spans="1:16" x14ac:dyDescent="0.25">
      <c r="A95" s="8" t="s">
        <v>134</v>
      </c>
      <c r="B95" s="31" t="s">
        <v>183</v>
      </c>
      <c r="C95" s="3">
        <v>1.5</v>
      </c>
      <c r="D95" s="3">
        <v>18000</v>
      </c>
      <c r="E95" s="3">
        <v>18000</v>
      </c>
      <c r="F95" s="3"/>
      <c r="G95" s="3">
        <v>19</v>
      </c>
      <c r="H95" s="3">
        <v>10</v>
      </c>
      <c r="I95" s="3" t="s">
        <v>6</v>
      </c>
      <c r="J95" s="5">
        <v>828</v>
      </c>
      <c r="K95" s="5">
        <f t="shared" si="3"/>
        <v>552</v>
      </c>
      <c r="L95" s="3" t="s">
        <v>18</v>
      </c>
      <c r="M95" s="3">
        <v>1</v>
      </c>
      <c r="N95" s="3" t="s">
        <v>35</v>
      </c>
      <c r="O95" s="3" t="s">
        <v>187</v>
      </c>
      <c r="P95" s="6" t="s">
        <v>188</v>
      </c>
    </row>
    <row r="96" spans="1:16" x14ac:dyDescent="0.25">
      <c r="A96" s="8" t="s">
        <v>33</v>
      </c>
      <c r="B96" s="31" t="s">
        <v>189</v>
      </c>
      <c r="C96" s="3">
        <v>1.5</v>
      </c>
      <c r="D96" s="3">
        <v>18000</v>
      </c>
      <c r="E96" s="3">
        <v>21600</v>
      </c>
      <c r="F96" s="3"/>
      <c r="G96" s="3">
        <v>18</v>
      </c>
      <c r="H96" s="3"/>
      <c r="I96" s="3" t="s">
        <v>6</v>
      </c>
      <c r="J96" s="5">
        <v>1799</v>
      </c>
      <c r="K96" s="5">
        <f t="shared" si="3"/>
        <v>1199.3333333333333</v>
      </c>
      <c r="L96" s="3" t="s">
        <v>18</v>
      </c>
      <c r="M96" s="3">
        <v>1</v>
      </c>
      <c r="N96" s="3" t="s">
        <v>35</v>
      </c>
      <c r="O96" s="3" t="s">
        <v>73</v>
      </c>
      <c r="P96" s="6" t="s">
        <v>190</v>
      </c>
    </row>
    <row r="97" spans="1:17" x14ac:dyDescent="0.25">
      <c r="A97" s="8" t="s">
        <v>33</v>
      </c>
      <c r="B97" s="31" t="s">
        <v>189</v>
      </c>
      <c r="C97" s="3">
        <v>1.5</v>
      </c>
      <c r="D97" s="3">
        <v>18000</v>
      </c>
      <c r="E97" s="3">
        <v>21600</v>
      </c>
      <c r="F97" s="3"/>
      <c r="G97" s="3">
        <v>18</v>
      </c>
      <c r="H97" s="3"/>
      <c r="I97" s="3" t="s">
        <v>6</v>
      </c>
      <c r="J97" s="5">
        <v>1576.05</v>
      </c>
      <c r="K97" s="5">
        <f t="shared" si="3"/>
        <v>1050.7</v>
      </c>
      <c r="L97" s="3" t="s">
        <v>18</v>
      </c>
      <c r="M97" s="3">
        <v>1</v>
      </c>
      <c r="N97" s="3" t="s">
        <v>35</v>
      </c>
      <c r="O97" s="3" t="s">
        <v>38</v>
      </c>
      <c r="P97" s="6" t="s">
        <v>191</v>
      </c>
    </row>
    <row r="98" spans="1:17" x14ac:dyDescent="0.25">
      <c r="A98" s="8" t="s">
        <v>33</v>
      </c>
      <c r="B98" s="31" t="s">
        <v>189</v>
      </c>
      <c r="C98" s="3">
        <v>1.5</v>
      </c>
      <c r="D98" s="3">
        <v>18000</v>
      </c>
      <c r="E98" s="3">
        <v>21600</v>
      </c>
      <c r="F98" s="3"/>
      <c r="G98" s="3">
        <v>18</v>
      </c>
      <c r="H98" s="3"/>
      <c r="I98" s="3" t="s">
        <v>6</v>
      </c>
      <c r="J98" s="5">
        <v>1497</v>
      </c>
      <c r="K98" s="5">
        <f t="shared" si="3"/>
        <v>998</v>
      </c>
      <c r="L98" s="3" t="s">
        <v>18</v>
      </c>
      <c r="M98" s="3">
        <v>1</v>
      </c>
      <c r="N98" s="3" t="s">
        <v>35</v>
      </c>
      <c r="O98" s="3" t="s">
        <v>8</v>
      </c>
      <c r="P98" s="6" t="s">
        <v>192</v>
      </c>
    </row>
    <row r="99" spans="1:17" x14ac:dyDescent="0.25">
      <c r="A99" s="8" t="s">
        <v>33</v>
      </c>
      <c r="B99" s="31" t="s">
        <v>189</v>
      </c>
      <c r="C99" s="3">
        <v>1.5</v>
      </c>
      <c r="D99" s="3">
        <v>18000</v>
      </c>
      <c r="E99" s="3">
        <v>21600</v>
      </c>
      <c r="F99" s="3"/>
      <c r="G99" s="3">
        <v>18</v>
      </c>
      <c r="H99" s="3"/>
      <c r="I99" s="3" t="s">
        <v>6</v>
      </c>
      <c r="J99" s="5">
        <v>1799</v>
      </c>
      <c r="K99" s="5">
        <f t="shared" si="3"/>
        <v>1199.3333333333333</v>
      </c>
      <c r="L99" s="3" t="s">
        <v>18</v>
      </c>
      <c r="M99" s="3">
        <v>1</v>
      </c>
      <c r="N99" s="3" t="s">
        <v>35</v>
      </c>
      <c r="O99" s="3" t="s">
        <v>9</v>
      </c>
      <c r="P99" s="6" t="s">
        <v>193</v>
      </c>
    </row>
    <row r="100" spans="1:17" x14ac:dyDescent="0.25">
      <c r="A100" s="8" t="s">
        <v>33</v>
      </c>
      <c r="B100" s="31" t="s">
        <v>189</v>
      </c>
      <c r="C100" s="3">
        <v>1.5</v>
      </c>
      <c r="D100" s="3">
        <v>18000</v>
      </c>
      <c r="E100" s="3">
        <v>21600</v>
      </c>
      <c r="F100" s="3"/>
      <c r="G100" s="3">
        <v>18</v>
      </c>
      <c r="H100" s="3"/>
      <c r="I100" s="3" t="s">
        <v>6</v>
      </c>
      <c r="J100" s="5">
        <v>1584.45</v>
      </c>
      <c r="K100" s="5">
        <f t="shared" si="3"/>
        <v>1056.3</v>
      </c>
      <c r="L100" s="3" t="s">
        <v>18</v>
      </c>
      <c r="M100" s="3">
        <v>1</v>
      </c>
      <c r="N100" s="3" t="s">
        <v>35</v>
      </c>
      <c r="O100" s="3" t="s">
        <v>132</v>
      </c>
      <c r="P100" s="6" t="s">
        <v>194</v>
      </c>
    </row>
    <row r="101" spans="1:17" x14ac:dyDescent="0.25">
      <c r="A101" s="8" t="s">
        <v>76</v>
      </c>
      <c r="B101" s="31" t="s">
        <v>195</v>
      </c>
      <c r="C101" s="3">
        <v>1.5</v>
      </c>
      <c r="D101" s="3">
        <v>18000</v>
      </c>
      <c r="E101" s="3">
        <v>21600</v>
      </c>
      <c r="F101" s="3"/>
      <c r="G101" s="3">
        <v>19.5</v>
      </c>
      <c r="H101" s="31">
        <v>10</v>
      </c>
      <c r="I101" s="3" t="s">
        <v>6</v>
      </c>
      <c r="J101" s="5">
        <v>1739</v>
      </c>
      <c r="K101" s="5">
        <f t="shared" si="3"/>
        <v>1159.3333333333333</v>
      </c>
      <c r="L101" s="3" t="s">
        <v>18</v>
      </c>
      <c r="M101" s="3">
        <v>1</v>
      </c>
      <c r="N101" s="3" t="s">
        <v>35</v>
      </c>
      <c r="O101" s="3" t="s">
        <v>196</v>
      </c>
      <c r="P101" s="6" t="s">
        <v>197</v>
      </c>
    </row>
    <row r="102" spans="1:17" x14ac:dyDescent="0.25">
      <c r="A102" s="8" t="s">
        <v>76</v>
      </c>
      <c r="B102" s="31" t="s">
        <v>195</v>
      </c>
      <c r="C102" s="3">
        <v>1.5</v>
      </c>
      <c r="D102" s="3">
        <v>18000</v>
      </c>
      <c r="E102" s="3">
        <v>21600</v>
      </c>
      <c r="F102" s="3"/>
      <c r="G102" s="3">
        <v>19.5</v>
      </c>
      <c r="H102" s="31">
        <v>10</v>
      </c>
      <c r="I102" s="3" t="s">
        <v>6</v>
      </c>
      <c r="J102" s="5">
        <v>1590</v>
      </c>
      <c r="K102" s="5">
        <f t="shared" si="3"/>
        <v>1060</v>
      </c>
      <c r="L102" s="3" t="s">
        <v>18</v>
      </c>
      <c r="M102" s="3">
        <v>1</v>
      </c>
      <c r="N102" s="3" t="s">
        <v>35</v>
      </c>
      <c r="O102" s="3" t="s">
        <v>8</v>
      </c>
      <c r="P102" s="6" t="s">
        <v>198</v>
      </c>
    </row>
    <row r="103" spans="1:17" x14ac:dyDescent="0.25">
      <c r="A103" s="8" t="s">
        <v>76</v>
      </c>
      <c r="B103" s="31" t="s">
        <v>195</v>
      </c>
      <c r="C103" s="3">
        <v>1.5</v>
      </c>
      <c r="D103" s="3">
        <v>18000</v>
      </c>
      <c r="E103" s="3">
        <v>21600</v>
      </c>
      <c r="F103" s="3"/>
      <c r="G103" s="3">
        <v>19.5</v>
      </c>
      <c r="H103" s="31">
        <v>10</v>
      </c>
      <c r="I103" s="3" t="s">
        <v>6</v>
      </c>
      <c r="J103" s="5">
        <v>1799</v>
      </c>
      <c r="K103" s="5">
        <f t="shared" si="3"/>
        <v>1199.3333333333333</v>
      </c>
      <c r="L103" s="3" t="s">
        <v>18</v>
      </c>
      <c r="M103" s="3">
        <v>1</v>
      </c>
      <c r="N103" s="3" t="s">
        <v>35</v>
      </c>
      <c r="O103" s="3" t="s">
        <v>9</v>
      </c>
      <c r="P103" s="6" t="s">
        <v>199</v>
      </c>
    </row>
    <row r="104" spans="1:17" x14ac:dyDescent="0.25">
      <c r="A104" s="8" t="s">
        <v>67</v>
      </c>
      <c r="B104" s="31" t="s">
        <v>200</v>
      </c>
      <c r="C104" s="3">
        <v>1.5</v>
      </c>
      <c r="D104" s="3">
        <v>18000</v>
      </c>
      <c r="E104" s="3">
        <v>21600</v>
      </c>
      <c r="F104" s="3"/>
      <c r="G104" s="3">
        <v>19.2</v>
      </c>
      <c r="H104" s="31">
        <v>10</v>
      </c>
      <c r="I104" s="3" t="s">
        <v>6</v>
      </c>
      <c r="J104" s="5">
        <v>2398.65</v>
      </c>
      <c r="K104" s="5">
        <f t="shared" si="3"/>
        <v>1599.1000000000001</v>
      </c>
      <c r="L104" s="3" t="s">
        <v>18</v>
      </c>
      <c r="M104" s="3">
        <v>1</v>
      </c>
      <c r="N104" s="3" t="s">
        <v>35</v>
      </c>
      <c r="O104" s="3" t="s">
        <v>22</v>
      </c>
      <c r="P104" s="6" t="s">
        <v>201</v>
      </c>
    </row>
    <row r="105" spans="1:17" x14ac:dyDescent="0.25">
      <c r="A105" s="8" t="s">
        <v>67</v>
      </c>
      <c r="B105" s="31" t="s">
        <v>200</v>
      </c>
      <c r="C105" s="3">
        <v>1.5</v>
      </c>
      <c r="D105" s="3">
        <v>18000</v>
      </c>
      <c r="E105" s="3">
        <v>21600</v>
      </c>
      <c r="F105" s="3"/>
      <c r="G105" s="3">
        <v>19.2</v>
      </c>
      <c r="H105" s="31">
        <v>10</v>
      </c>
      <c r="I105" s="3" t="s">
        <v>6</v>
      </c>
      <c r="J105" s="5">
        <v>2101</v>
      </c>
      <c r="K105" s="5">
        <f t="shared" si="3"/>
        <v>1400.6666666666667</v>
      </c>
      <c r="L105" s="3" t="s">
        <v>18</v>
      </c>
      <c r="M105" s="3">
        <v>1</v>
      </c>
      <c r="N105" s="3" t="s">
        <v>35</v>
      </c>
      <c r="O105" s="3" t="s">
        <v>132</v>
      </c>
      <c r="P105" s="6" t="s">
        <v>202</v>
      </c>
    </row>
    <row r="106" spans="1:17" x14ac:dyDescent="0.25">
      <c r="A106" s="8" t="s">
        <v>67</v>
      </c>
      <c r="B106" s="31" t="s">
        <v>200</v>
      </c>
      <c r="C106" s="3">
        <v>1.5</v>
      </c>
      <c r="D106" s="3">
        <v>18000</v>
      </c>
      <c r="E106" s="3">
        <v>21600</v>
      </c>
      <c r="F106" s="3"/>
      <c r="G106" s="3">
        <v>19.2</v>
      </c>
      <c r="H106" s="31">
        <v>10</v>
      </c>
      <c r="I106" s="3" t="s">
        <v>6</v>
      </c>
      <c r="J106" s="5">
        <v>2779.65</v>
      </c>
      <c r="K106" s="5">
        <f t="shared" si="3"/>
        <v>1853.1000000000001</v>
      </c>
      <c r="L106" s="3" t="s">
        <v>18</v>
      </c>
      <c r="M106" s="3">
        <v>1</v>
      </c>
      <c r="N106" s="3" t="s">
        <v>35</v>
      </c>
      <c r="O106" s="3" t="s">
        <v>8</v>
      </c>
      <c r="P106" s="6" t="s">
        <v>203</v>
      </c>
    </row>
    <row r="107" spans="1:17" x14ac:dyDescent="0.25">
      <c r="A107" s="8" t="s">
        <v>33</v>
      </c>
      <c r="B107" s="31" t="s">
        <v>204</v>
      </c>
      <c r="C107" s="3">
        <v>1.8</v>
      </c>
      <c r="D107" s="3">
        <v>21200</v>
      </c>
      <c r="E107" s="3">
        <v>24000</v>
      </c>
      <c r="F107" s="3"/>
      <c r="G107" s="3">
        <v>18</v>
      </c>
      <c r="H107" s="31"/>
      <c r="I107" s="3" t="s">
        <v>6</v>
      </c>
      <c r="J107" s="5">
        <v>1758.45</v>
      </c>
      <c r="K107" s="5">
        <f t="shared" si="3"/>
        <v>976.91666666666663</v>
      </c>
      <c r="L107" s="3" t="s">
        <v>18</v>
      </c>
      <c r="M107" s="3">
        <v>1</v>
      </c>
      <c r="N107" s="3" t="s">
        <v>35</v>
      </c>
      <c r="O107" s="3" t="s">
        <v>38</v>
      </c>
      <c r="P107" s="6" t="s">
        <v>205</v>
      </c>
    </row>
    <row r="108" spans="1:17" x14ac:dyDescent="0.25">
      <c r="A108" s="8" t="s">
        <v>33</v>
      </c>
      <c r="B108" s="31" t="s">
        <v>204</v>
      </c>
      <c r="C108" s="3">
        <v>1.8</v>
      </c>
      <c r="D108" s="3">
        <v>21200</v>
      </c>
      <c r="E108" s="3">
        <v>24000</v>
      </c>
      <c r="F108" s="3"/>
      <c r="G108" s="3">
        <v>18</v>
      </c>
      <c r="H108" s="31"/>
      <c r="I108" s="3" t="s">
        <v>6</v>
      </c>
      <c r="J108" s="5">
        <v>1671</v>
      </c>
      <c r="K108" s="5">
        <f t="shared" si="3"/>
        <v>928.33333333333326</v>
      </c>
      <c r="L108" s="3" t="s">
        <v>18</v>
      </c>
      <c r="M108" s="3">
        <v>1</v>
      </c>
      <c r="N108" s="3" t="s">
        <v>35</v>
      </c>
      <c r="O108" s="3" t="s">
        <v>8</v>
      </c>
      <c r="P108" s="6" t="s">
        <v>206</v>
      </c>
    </row>
    <row r="109" spans="1:17" x14ac:dyDescent="0.25">
      <c r="A109" s="8" t="s">
        <v>67</v>
      </c>
      <c r="B109" s="31" t="s">
        <v>207</v>
      </c>
      <c r="C109" s="3">
        <v>1.8</v>
      </c>
      <c r="D109" s="3">
        <v>22000</v>
      </c>
      <c r="E109" s="3">
        <v>27600</v>
      </c>
      <c r="F109" s="3"/>
      <c r="G109" s="3">
        <v>18</v>
      </c>
      <c r="H109" s="3">
        <v>10</v>
      </c>
      <c r="I109" s="3" t="s">
        <v>6</v>
      </c>
      <c r="J109" s="5">
        <v>2153.0500000000002</v>
      </c>
      <c r="K109" s="5">
        <f t="shared" si="3"/>
        <v>1196.1388888888889</v>
      </c>
      <c r="L109" s="3" t="s">
        <v>18</v>
      </c>
      <c r="M109" s="3">
        <v>1</v>
      </c>
      <c r="N109" s="3" t="s">
        <v>35</v>
      </c>
      <c r="O109" s="3" t="s">
        <v>22</v>
      </c>
      <c r="P109" s="6" t="s">
        <v>208</v>
      </c>
    </row>
    <row r="110" spans="1:17" x14ac:dyDescent="0.25">
      <c r="A110" s="8" t="s">
        <v>67</v>
      </c>
      <c r="B110" s="31" t="s">
        <v>207</v>
      </c>
      <c r="C110" s="3">
        <v>1.8</v>
      </c>
      <c r="D110" s="3">
        <v>22000</v>
      </c>
      <c r="E110" s="3">
        <v>27600</v>
      </c>
      <c r="F110" s="3"/>
      <c r="G110" s="3">
        <v>18</v>
      </c>
      <c r="H110" s="3">
        <v>10</v>
      </c>
      <c r="I110" s="3" t="s">
        <v>6</v>
      </c>
      <c r="J110" s="5">
        <v>2806</v>
      </c>
      <c r="K110" s="5">
        <f t="shared" si="3"/>
        <v>1558.8888888888889</v>
      </c>
      <c r="L110" s="3" t="s">
        <v>18</v>
      </c>
      <c r="M110" s="3">
        <v>1</v>
      </c>
      <c r="N110" s="3" t="s">
        <v>35</v>
      </c>
      <c r="O110" s="3" t="s">
        <v>132</v>
      </c>
      <c r="P110" s="6" t="s">
        <v>209</v>
      </c>
    </row>
    <row r="111" spans="1:17" x14ac:dyDescent="0.25">
      <c r="A111" s="41" t="s">
        <v>210</v>
      </c>
      <c r="B111" s="42" t="s">
        <v>211</v>
      </c>
      <c r="C111" s="3">
        <v>2</v>
      </c>
      <c r="D111" s="3">
        <v>24000</v>
      </c>
      <c r="E111" s="3">
        <v>26000</v>
      </c>
      <c r="F111" s="3"/>
      <c r="G111" s="3">
        <v>18</v>
      </c>
      <c r="H111" s="3">
        <v>10.199999999999999</v>
      </c>
      <c r="I111" s="3" t="s">
        <v>6</v>
      </c>
      <c r="J111" s="5">
        <v>1599.99</v>
      </c>
      <c r="K111" s="5">
        <f t="shared" si="3"/>
        <v>799.995</v>
      </c>
      <c r="L111" s="3" t="s">
        <v>18</v>
      </c>
      <c r="M111" s="3">
        <v>1</v>
      </c>
      <c r="N111" s="3" t="s">
        <v>35</v>
      </c>
      <c r="O111" s="3" t="s">
        <v>212</v>
      </c>
      <c r="P111" s="6" t="s">
        <v>213</v>
      </c>
    </row>
    <row r="112" spans="1:17" x14ac:dyDescent="0.25">
      <c r="A112" s="40" t="s">
        <v>64</v>
      </c>
      <c r="B112" s="31" t="s">
        <v>214</v>
      </c>
      <c r="C112" s="3">
        <v>1</v>
      </c>
      <c r="D112" s="3">
        <v>12000</v>
      </c>
      <c r="E112" s="3">
        <v>12000</v>
      </c>
      <c r="F112" s="3"/>
      <c r="G112" s="3">
        <v>18</v>
      </c>
      <c r="H112" s="3">
        <v>10</v>
      </c>
      <c r="I112" s="3" t="s">
        <v>6</v>
      </c>
      <c r="J112" s="5">
        <v>1220.25</v>
      </c>
      <c r="K112" s="5">
        <f t="shared" si="3"/>
        <v>1220.25</v>
      </c>
      <c r="L112" s="3" t="s">
        <v>23</v>
      </c>
      <c r="M112" s="3">
        <v>1</v>
      </c>
      <c r="N112" s="3" t="s">
        <v>35</v>
      </c>
      <c r="O112" s="3" t="s">
        <v>38</v>
      </c>
      <c r="P112" s="6" t="s">
        <v>215</v>
      </c>
      <c r="Q112" s="19"/>
    </row>
    <row r="113" spans="1:17" x14ac:dyDescent="0.25">
      <c r="A113" s="40" t="s">
        <v>64</v>
      </c>
      <c r="B113" s="31" t="s">
        <v>214</v>
      </c>
      <c r="C113" s="3">
        <v>1</v>
      </c>
      <c r="D113" s="3">
        <v>12000</v>
      </c>
      <c r="E113" s="3">
        <v>12000</v>
      </c>
      <c r="F113" s="3"/>
      <c r="G113" s="3">
        <v>18</v>
      </c>
      <c r="H113" s="3">
        <v>10</v>
      </c>
      <c r="I113" s="3" t="s">
        <v>6</v>
      </c>
      <c r="J113" s="5">
        <v>1220.25</v>
      </c>
      <c r="K113" s="5">
        <f t="shared" si="3"/>
        <v>1220.25</v>
      </c>
      <c r="L113" s="3" t="s">
        <v>23</v>
      </c>
      <c r="M113" s="3">
        <v>1</v>
      </c>
      <c r="N113" s="3" t="s">
        <v>35</v>
      </c>
      <c r="O113" s="3" t="s">
        <v>8</v>
      </c>
      <c r="P113" s="6" t="s">
        <v>216</v>
      </c>
      <c r="Q113" s="19"/>
    </row>
    <row r="114" spans="1:17" x14ac:dyDescent="0.25">
      <c r="A114" s="40" t="s">
        <v>64</v>
      </c>
      <c r="B114" s="31" t="s">
        <v>217</v>
      </c>
      <c r="C114" s="3">
        <v>1.2</v>
      </c>
      <c r="D114" s="3">
        <v>14000</v>
      </c>
      <c r="E114" s="3">
        <v>18000</v>
      </c>
      <c r="F114" s="3"/>
      <c r="G114" s="3">
        <v>18</v>
      </c>
      <c r="H114" s="3">
        <v>10</v>
      </c>
      <c r="I114" s="3" t="s">
        <v>6</v>
      </c>
      <c r="J114" s="5">
        <v>1482</v>
      </c>
      <c r="K114" s="5">
        <f t="shared" si="3"/>
        <v>1235</v>
      </c>
      <c r="L114" s="3" t="s">
        <v>23</v>
      </c>
      <c r="M114" s="3">
        <v>1</v>
      </c>
      <c r="N114" s="3" t="s">
        <v>35</v>
      </c>
      <c r="O114" s="3" t="s">
        <v>38</v>
      </c>
      <c r="P114" s="6" t="s">
        <v>218</v>
      </c>
      <c r="Q114" s="19"/>
    </row>
    <row r="115" spans="1:17" x14ac:dyDescent="0.25">
      <c r="A115" s="40" t="s">
        <v>64</v>
      </c>
      <c r="B115" s="31" t="s">
        <v>217</v>
      </c>
      <c r="C115" s="3">
        <v>1.2</v>
      </c>
      <c r="D115" s="3">
        <v>14000</v>
      </c>
      <c r="E115" s="3">
        <v>18000</v>
      </c>
      <c r="F115" s="3"/>
      <c r="G115" s="3">
        <v>18</v>
      </c>
      <c r="H115" s="3">
        <v>10</v>
      </c>
      <c r="I115" s="3" t="s">
        <v>6</v>
      </c>
      <c r="J115" s="5">
        <v>1482</v>
      </c>
      <c r="K115" s="5">
        <f t="shared" si="3"/>
        <v>1235</v>
      </c>
      <c r="L115" s="3" t="s">
        <v>23</v>
      </c>
      <c r="M115" s="3">
        <v>1</v>
      </c>
      <c r="N115" s="3" t="s">
        <v>35</v>
      </c>
      <c r="O115" s="3" t="s">
        <v>8</v>
      </c>
      <c r="P115" s="6" t="s">
        <v>219</v>
      </c>
      <c r="Q115" s="19"/>
    </row>
    <row r="116" spans="1:17" x14ac:dyDescent="0.25">
      <c r="A116" s="40" t="s">
        <v>64</v>
      </c>
      <c r="B116" s="31" t="s">
        <v>220</v>
      </c>
      <c r="C116" s="3">
        <v>1.4</v>
      </c>
      <c r="D116" s="3">
        <v>17200</v>
      </c>
      <c r="E116" s="3">
        <v>18000</v>
      </c>
      <c r="F116" s="3"/>
      <c r="G116" s="3">
        <v>18</v>
      </c>
      <c r="H116" s="3">
        <v>10</v>
      </c>
      <c r="I116" s="3" t="s">
        <v>6</v>
      </c>
      <c r="J116" s="5">
        <v>1746</v>
      </c>
      <c r="K116" s="5">
        <f t="shared" si="3"/>
        <v>1247.1428571428571</v>
      </c>
      <c r="L116" s="3" t="s">
        <v>23</v>
      </c>
      <c r="M116" s="3">
        <v>1</v>
      </c>
      <c r="N116" s="3" t="s">
        <v>35</v>
      </c>
      <c r="O116" s="3" t="s">
        <v>38</v>
      </c>
      <c r="P116" s="6" t="s">
        <v>221</v>
      </c>
      <c r="Q116" s="19"/>
    </row>
    <row r="117" spans="1:17" x14ac:dyDescent="0.25">
      <c r="A117" s="40" t="s">
        <v>64</v>
      </c>
      <c r="B117" s="31" t="s">
        <v>220</v>
      </c>
      <c r="C117" s="3">
        <v>1.4</v>
      </c>
      <c r="D117" s="3">
        <v>17200</v>
      </c>
      <c r="E117" s="3">
        <v>18000</v>
      </c>
      <c r="F117" s="3"/>
      <c r="G117" s="3">
        <v>18</v>
      </c>
      <c r="H117" s="3">
        <v>10</v>
      </c>
      <c r="I117" s="3" t="s">
        <v>6</v>
      </c>
      <c r="J117" s="5">
        <v>1746</v>
      </c>
      <c r="K117" s="5">
        <f t="shared" si="3"/>
        <v>1247.1428571428571</v>
      </c>
      <c r="L117" s="3" t="s">
        <v>23</v>
      </c>
      <c r="M117" s="3">
        <v>1</v>
      </c>
      <c r="N117" s="3" t="s">
        <v>35</v>
      </c>
      <c r="O117" s="3" t="s">
        <v>8</v>
      </c>
      <c r="P117" s="6" t="s">
        <v>222</v>
      </c>
      <c r="Q117" s="19"/>
    </row>
    <row r="118" spans="1:17" x14ac:dyDescent="0.25">
      <c r="A118" s="40" t="s">
        <v>64</v>
      </c>
      <c r="B118" s="31" t="s">
        <v>223</v>
      </c>
      <c r="C118" s="3">
        <v>1.5</v>
      </c>
      <c r="D118" s="3">
        <v>18000</v>
      </c>
      <c r="E118" s="3">
        <v>19000</v>
      </c>
      <c r="F118" s="3"/>
      <c r="G118" s="3">
        <v>18.5</v>
      </c>
      <c r="H118" s="3">
        <v>10.199999999999999</v>
      </c>
      <c r="I118" s="3" t="s">
        <v>6</v>
      </c>
      <c r="J118" s="5">
        <v>2942.25</v>
      </c>
      <c r="K118" s="5">
        <f t="shared" si="3"/>
        <v>1961.5</v>
      </c>
      <c r="L118" s="3" t="s">
        <v>23</v>
      </c>
      <c r="M118" s="3">
        <v>1</v>
      </c>
      <c r="N118" s="3" t="s">
        <v>35</v>
      </c>
      <c r="O118" s="3" t="s">
        <v>38</v>
      </c>
      <c r="P118" s="6" t="s">
        <v>224</v>
      </c>
      <c r="Q118" s="19"/>
    </row>
    <row r="119" spans="1:17" x14ac:dyDescent="0.25">
      <c r="A119" s="40" t="s">
        <v>64</v>
      </c>
      <c r="B119" s="31" t="s">
        <v>223</v>
      </c>
      <c r="C119" s="3">
        <v>1.5</v>
      </c>
      <c r="D119" s="3">
        <v>18000</v>
      </c>
      <c r="E119" s="3">
        <v>19000</v>
      </c>
      <c r="F119" s="3"/>
      <c r="G119" s="3">
        <v>18.5</v>
      </c>
      <c r="H119" s="3">
        <v>10.199999999999999</v>
      </c>
      <c r="I119" s="3" t="s">
        <v>6</v>
      </c>
      <c r="J119" s="5">
        <v>2942.25</v>
      </c>
      <c r="K119" s="5">
        <f t="shared" si="3"/>
        <v>1961.5</v>
      </c>
      <c r="L119" s="3" t="s">
        <v>23</v>
      </c>
      <c r="M119" s="3">
        <v>1</v>
      </c>
      <c r="N119" s="3" t="s">
        <v>35</v>
      </c>
      <c r="O119" s="3" t="s">
        <v>8</v>
      </c>
      <c r="P119" s="6" t="s">
        <v>225</v>
      </c>
      <c r="Q119" s="19"/>
    </row>
    <row r="120" spans="1:17" x14ac:dyDescent="0.25">
      <c r="A120" s="40" t="s">
        <v>21</v>
      </c>
      <c r="B120" s="31" t="s">
        <v>226</v>
      </c>
      <c r="C120" s="3">
        <v>1.5</v>
      </c>
      <c r="D120" s="3">
        <v>18000</v>
      </c>
      <c r="E120" s="3">
        <v>18000</v>
      </c>
      <c r="F120" s="3"/>
      <c r="G120" s="3">
        <v>18</v>
      </c>
      <c r="H120" s="3">
        <v>9.6999999999999993</v>
      </c>
      <c r="I120" s="3" t="s">
        <v>6</v>
      </c>
      <c r="J120" s="5">
        <v>1806</v>
      </c>
      <c r="K120" s="5">
        <f t="shared" si="3"/>
        <v>1204</v>
      </c>
      <c r="L120" s="3" t="s">
        <v>23</v>
      </c>
      <c r="M120" s="3">
        <v>1</v>
      </c>
      <c r="N120" s="3" t="s">
        <v>35</v>
      </c>
      <c r="O120" s="3" t="s">
        <v>38</v>
      </c>
      <c r="P120" s="6" t="s">
        <v>227</v>
      </c>
      <c r="Q120" s="19"/>
    </row>
    <row r="121" spans="1:17" x14ac:dyDescent="0.25">
      <c r="A121" s="40" t="s">
        <v>19</v>
      </c>
      <c r="B121" s="31" t="s">
        <v>228</v>
      </c>
      <c r="C121" s="3">
        <v>1.5</v>
      </c>
      <c r="D121" s="3">
        <v>18000</v>
      </c>
      <c r="E121" s="3">
        <v>19800</v>
      </c>
      <c r="F121" s="3"/>
      <c r="G121" s="3">
        <v>18</v>
      </c>
      <c r="H121" s="3">
        <v>10</v>
      </c>
      <c r="I121" s="3" t="s">
        <v>6</v>
      </c>
      <c r="J121" s="5">
        <v>1998</v>
      </c>
      <c r="K121" s="5">
        <f t="shared" si="3"/>
        <v>1332</v>
      </c>
      <c r="L121" s="3" t="s">
        <v>23</v>
      </c>
      <c r="M121" s="3">
        <v>1</v>
      </c>
      <c r="N121" s="3" t="s">
        <v>35</v>
      </c>
      <c r="O121" s="3" t="s">
        <v>19</v>
      </c>
      <c r="P121" s="6" t="s">
        <v>229</v>
      </c>
      <c r="Q121" s="19"/>
    </row>
    <row r="122" spans="1:17" x14ac:dyDescent="0.25">
      <c r="A122" s="40" t="s">
        <v>64</v>
      </c>
      <c r="B122" s="31" t="s">
        <v>230</v>
      </c>
      <c r="C122" s="3">
        <f>22500/12000</f>
        <v>1.875</v>
      </c>
      <c r="D122" s="3">
        <v>22500</v>
      </c>
      <c r="E122" s="3">
        <v>26000</v>
      </c>
      <c r="F122" s="3"/>
      <c r="G122" s="3">
        <v>18</v>
      </c>
      <c r="H122" s="3"/>
      <c r="I122" s="3" t="s">
        <v>6</v>
      </c>
      <c r="J122" s="5">
        <v>1869</v>
      </c>
      <c r="K122" s="5">
        <f t="shared" si="3"/>
        <v>996.8</v>
      </c>
      <c r="L122" s="3" t="s">
        <v>23</v>
      </c>
      <c r="M122" s="3">
        <v>1</v>
      </c>
      <c r="N122" s="3" t="s">
        <v>35</v>
      </c>
      <c r="O122" s="3" t="s">
        <v>38</v>
      </c>
      <c r="P122" s="6" t="s">
        <v>231</v>
      </c>
      <c r="Q122" s="19"/>
    </row>
    <row r="123" spans="1:17" x14ac:dyDescent="0.25">
      <c r="A123" s="40" t="s">
        <v>64</v>
      </c>
      <c r="B123" s="31" t="s">
        <v>230</v>
      </c>
      <c r="C123" s="3">
        <f>22500/12000</f>
        <v>1.875</v>
      </c>
      <c r="D123" s="3">
        <v>22500</v>
      </c>
      <c r="E123" s="3">
        <v>26000</v>
      </c>
      <c r="F123" s="3"/>
      <c r="G123" s="3">
        <v>18</v>
      </c>
      <c r="H123" s="3"/>
      <c r="I123" s="3" t="s">
        <v>6</v>
      </c>
      <c r="J123" s="5">
        <v>1869</v>
      </c>
      <c r="K123" s="5">
        <f t="shared" si="3"/>
        <v>996.8</v>
      </c>
      <c r="L123" s="3" t="s">
        <v>23</v>
      </c>
      <c r="M123" s="3">
        <v>1</v>
      </c>
      <c r="N123" s="3" t="s">
        <v>35</v>
      </c>
      <c r="O123" s="3" t="s">
        <v>8</v>
      </c>
      <c r="P123" s="6" t="s">
        <v>232</v>
      </c>
      <c r="Q123" s="19"/>
    </row>
    <row r="124" spans="1:17" x14ac:dyDescent="0.25">
      <c r="A124" s="40" t="s">
        <v>67</v>
      </c>
      <c r="B124" s="31" t="s">
        <v>233</v>
      </c>
      <c r="C124" s="3">
        <v>2</v>
      </c>
      <c r="D124" s="3">
        <v>24000</v>
      </c>
      <c r="E124" s="3">
        <v>24000</v>
      </c>
      <c r="F124" s="3"/>
      <c r="G124" s="3">
        <v>18</v>
      </c>
      <c r="H124" s="3">
        <v>10.6</v>
      </c>
      <c r="I124" s="3" t="s">
        <v>6</v>
      </c>
      <c r="J124" s="5">
        <v>1895</v>
      </c>
      <c r="K124" s="5">
        <f t="shared" si="3"/>
        <v>947.5</v>
      </c>
      <c r="L124" s="3" t="s">
        <v>23</v>
      </c>
      <c r="M124" s="3">
        <v>1</v>
      </c>
      <c r="N124" s="3" t="s">
        <v>35</v>
      </c>
      <c r="O124" s="3" t="s">
        <v>38</v>
      </c>
      <c r="P124" s="6" t="s">
        <v>234</v>
      </c>
      <c r="Q124" s="19"/>
    </row>
    <row r="125" spans="1:17" x14ac:dyDescent="0.25">
      <c r="A125" s="40" t="s">
        <v>67</v>
      </c>
      <c r="B125" s="31" t="s">
        <v>233</v>
      </c>
      <c r="C125" s="3">
        <v>2</v>
      </c>
      <c r="D125" s="3">
        <v>24000</v>
      </c>
      <c r="E125" s="3">
        <v>24000</v>
      </c>
      <c r="F125" s="3"/>
      <c r="G125" s="3">
        <v>18</v>
      </c>
      <c r="H125" s="3">
        <v>10.6</v>
      </c>
      <c r="I125" s="3" t="s">
        <v>6</v>
      </c>
      <c r="J125" s="5">
        <v>1800.25</v>
      </c>
      <c r="K125" s="5">
        <f t="shared" si="3"/>
        <v>900.125</v>
      </c>
      <c r="L125" s="3" t="s">
        <v>23</v>
      </c>
      <c r="M125" s="3">
        <v>1</v>
      </c>
      <c r="N125" s="3" t="s">
        <v>35</v>
      </c>
      <c r="O125" s="3" t="s">
        <v>8</v>
      </c>
      <c r="P125" s="6" t="s">
        <v>235</v>
      </c>
      <c r="Q125" s="19"/>
    </row>
    <row r="126" spans="1:17" x14ac:dyDescent="0.25">
      <c r="A126" s="40" t="s">
        <v>67</v>
      </c>
      <c r="B126" s="31" t="s">
        <v>236</v>
      </c>
      <c r="C126" s="3">
        <v>2.5</v>
      </c>
      <c r="D126" s="3">
        <v>30000</v>
      </c>
      <c r="E126" s="3">
        <v>30000</v>
      </c>
      <c r="F126" s="3"/>
      <c r="G126" s="3">
        <v>18.7</v>
      </c>
      <c r="H126" s="3">
        <v>11.8</v>
      </c>
      <c r="I126" s="3" t="s">
        <v>6</v>
      </c>
      <c r="J126" s="5">
        <v>3212.9</v>
      </c>
      <c r="K126" s="5">
        <f t="shared" si="3"/>
        <v>1285.1600000000001</v>
      </c>
      <c r="L126" s="3" t="s">
        <v>23</v>
      </c>
      <c r="M126" s="3">
        <v>1</v>
      </c>
      <c r="N126" s="3" t="s">
        <v>35</v>
      </c>
      <c r="O126" s="3" t="s">
        <v>8</v>
      </c>
      <c r="P126" s="6" t="s">
        <v>237</v>
      </c>
      <c r="Q126" s="19"/>
    </row>
    <row r="127" spans="1:17" x14ac:dyDescent="0.25">
      <c r="A127" s="40" t="s">
        <v>134</v>
      </c>
      <c r="B127" s="31" t="s">
        <v>238</v>
      </c>
      <c r="C127" s="3">
        <v>2.5</v>
      </c>
      <c r="D127" s="3">
        <v>30000</v>
      </c>
      <c r="E127" s="3">
        <v>30000</v>
      </c>
      <c r="F127" s="3"/>
      <c r="G127" s="3">
        <v>18</v>
      </c>
      <c r="H127" s="3"/>
      <c r="I127" s="3" t="s">
        <v>6</v>
      </c>
      <c r="J127" s="5">
        <v>1828</v>
      </c>
      <c r="K127" s="5">
        <f t="shared" si="3"/>
        <v>731.2</v>
      </c>
      <c r="L127" s="3" t="s">
        <v>23</v>
      </c>
      <c r="M127" s="3">
        <v>1</v>
      </c>
      <c r="N127" s="3" t="s">
        <v>35</v>
      </c>
      <c r="O127" s="3" t="s">
        <v>7</v>
      </c>
      <c r="P127" s="6" t="s">
        <v>239</v>
      </c>
      <c r="Q127" s="19"/>
    </row>
    <row r="128" spans="1:17" x14ac:dyDescent="0.25">
      <c r="A128" s="40" t="s">
        <v>97</v>
      </c>
      <c r="B128" s="31" t="s">
        <v>240</v>
      </c>
      <c r="C128" s="3">
        <v>3</v>
      </c>
      <c r="D128" s="3">
        <v>36000</v>
      </c>
      <c r="E128" s="3">
        <v>36000</v>
      </c>
      <c r="F128" s="3"/>
      <c r="G128" s="3">
        <v>18</v>
      </c>
      <c r="H128" s="3"/>
      <c r="I128" s="3" t="s">
        <v>6</v>
      </c>
      <c r="J128" s="5">
        <v>2153</v>
      </c>
      <c r="K128" s="5">
        <f t="shared" si="3"/>
        <v>717.66666666666663</v>
      </c>
      <c r="L128" s="3" t="s">
        <v>23</v>
      </c>
      <c r="M128" s="3">
        <v>1</v>
      </c>
      <c r="N128" s="3" t="s">
        <v>35</v>
      </c>
      <c r="O128" s="3" t="s">
        <v>7</v>
      </c>
      <c r="P128" s="6" t="s">
        <v>241</v>
      </c>
      <c r="Q128" s="19"/>
    </row>
    <row r="129" spans="1:17" x14ac:dyDescent="0.25">
      <c r="A129" s="40" t="s">
        <v>64</v>
      </c>
      <c r="B129" s="31" t="s">
        <v>242</v>
      </c>
      <c r="C129" s="3">
        <v>3</v>
      </c>
      <c r="D129" s="3">
        <v>36000</v>
      </c>
      <c r="E129" s="3">
        <v>38000</v>
      </c>
      <c r="F129" s="3"/>
      <c r="G129" s="3">
        <v>18.8</v>
      </c>
      <c r="H129" s="3"/>
      <c r="I129" s="3" t="s">
        <v>6</v>
      </c>
      <c r="J129" s="5">
        <v>4513.63</v>
      </c>
      <c r="K129" s="5">
        <f t="shared" si="3"/>
        <v>1504.5433333333333</v>
      </c>
      <c r="L129" s="3" t="s">
        <v>23</v>
      </c>
      <c r="M129" s="3">
        <v>1</v>
      </c>
      <c r="N129" s="3" t="s">
        <v>35</v>
      </c>
      <c r="O129" s="3" t="s">
        <v>38</v>
      </c>
      <c r="P129" s="6" t="s">
        <v>243</v>
      </c>
      <c r="Q129" s="19"/>
    </row>
    <row r="130" spans="1:17" x14ac:dyDescent="0.25">
      <c r="A130" s="40" t="s">
        <v>64</v>
      </c>
      <c r="B130" s="31" t="s">
        <v>242</v>
      </c>
      <c r="C130" s="3">
        <v>3</v>
      </c>
      <c r="D130" s="3">
        <v>36000</v>
      </c>
      <c r="E130" s="3">
        <v>38000</v>
      </c>
      <c r="F130" s="3"/>
      <c r="G130" s="3">
        <v>18.8</v>
      </c>
      <c r="H130" s="3"/>
      <c r="I130" s="3" t="s">
        <v>6</v>
      </c>
      <c r="J130" s="5">
        <v>4513.63</v>
      </c>
      <c r="K130" s="5">
        <f t="shared" si="3"/>
        <v>1504.5433333333333</v>
      </c>
      <c r="L130" s="3" t="s">
        <v>23</v>
      </c>
      <c r="M130" s="3">
        <v>1</v>
      </c>
      <c r="N130" s="3" t="s">
        <v>35</v>
      </c>
      <c r="O130" s="3" t="s">
        <v>8</v>
      </c>
      <c r="P130" s="6" t="s">
        <v>244</v>
      </c>
      <c r="Q130" s="19"/>
    </row>
    <row r="131" spans="1:17" x14ac:dyDescent="0.25">
      <c r="A131" s="40" t="s">
        <v>33</v>
      </c>
      <c r="B131" s="31" t="s">
        <v>245</v>
      </c>
      <c r="C131" s="3">
        <v>4</v>
      </c>
      <c r="D131" s="3">
        <v>48000</v>
      </c>
      <c r="E131" s="3">
        <v>48000</v>
      </c>
      <c r="F131" s="3"/>
      <c r="G131" s="3">
        <v>18.8</v>
      </c>
      <c r="H131" s="3">
        <v>11.3</v>
      </c>
      <c r="I131" s="3" t="s">
        <v>6</v>
      </c>
      <c r="J131" s="5">
        <v>3818</v>
      </c>
      <c r="K131" s="5">
        <f t="shared" si="3"/>
        <v>954.5</v>
      </c>
      <c r="L131" s="3" t="s">
        <v>23</v>
      </c>
      <c r="M131" s="3">
        <v>2</v>
      </c>
      <c r="N131" s="3" t="s">
        <v>35</v>
      </c>
      <c r="O131" s="3" t="s">
        <v>8</v>
      </c>
      <c r="P131" s="6" t="s">
        <v>246</v>
      </c>
      <c r="Q131" s="19"/>
    </row>
    <row r="132" spans="1:17" x14ac:dyDescent="0.25">
      <c r="A132" s="40" t="s">
        <v>33</v>
      </c>
      <c r="B132" s="31" t="s">
        <v>245</v>
      </c>
      <c r="C132" s="3">
        <v>4</v>
      </c>
      <c r="D132" s="3">
        <v>48000</v>
      </c>
      <c r="E132" s="3">
        <v>48000</v>
      </c>
      <c r="F132" s="3"/>
      <c r="G132" s="3">
        <v>18.8</v>
      </c>
      <c r="H132" s="3">
        <v>11.3</v>
      </c>
      <c r="I132" s="3" t="s">
        <v>6</v>
      </c>
      <c r="J132" s="5">
        <v>4018.5</v>
      </c>
      <c r="K132" s="5">
        <f t="shared" si="3"/>
        <v>1004.625</v>
      </c>
      <c r="L132" s="3" t="s">
        <v>23</v>
      </c>
      <c r="M132" s="3">
        <v>2</v>
      </c>
      <c r="N132" s="3" t="s">
        <v>35</v>
      </c>
      <c r="O132" s="3" t="s">
        <v>38</v>
      </c>
      <c r="P132" s="6" t="s">
        <v>247</v>
      </c>
      <c r="Q132" s="19"/>
    </row>
    <row r="133" spans="1:17" ht="15.75" thickBot="1" x14ac:dyDescent="0.3">
      <c r="A133" s="43" t="s">
        <v>134</v>
      </c>
      <c r="B133" s="32" t="s">
        <v>248</v>
      </c>
      <c r="C133" s="14">
        <v>4</v>
      </c>
      <c r="D133" s="14">
        <v>48000</v>
      </c>
      <c r="E133" s="14">
        <v>50000</v>
      </c>
      <c r="F133" s="14"/>
      <c r="G133" s="14">
        <v>17.8</v>
      </c>
      <c r="H133" s="14">
        <v>11</v>
      </c>
      <c r="I133" s="14" t="s">
        <v>6</v>
      </c>
      <c r="J133" s="15">
        <v>3638</v>
      </c>
      <c r="K133" s="15">
        <f t="shared" si="3"/>
        <v>909.5</v>
      </c>
      <c r="L133" s="14" t="s">
        <v>23</v>
      </c>
      <c r="M133" s="14">
        <v>1</v>
      </c>
      <c r="N133" s="14" t="s">
        <v>249</v>
      </c>
      <c r="O133" s="14" t="s">
        <v>185</v>
      </c>
      <c r="P133" s="16" t="s">
        <v>250</v>
      </c>
      <c r="Q133" s="19"/>
    </row>
    <row r="134" spans="1:17" x14ac:dyDescent="0.25">
      <c r="B134" s="27"/>
    </row>
    <row r="135" spans="1:17" x14ac:dyDescent="0.25">
      <c r="B135" s="27"/>
    </row>
    <row r="136" spans="1:17" x14ac:dyDescent="0.25">
      <c r="B136" s="27"/>
    </row>
    <row r="137" spans="1:17" x14ac:dyDescent="0.25">
      <c r="B137" s="27"/>
    </row>
    <row r="138" spans="1:17" x14ac:dyDescent="0.25">
      <c r="B138" s="27"/>
    </row>
    <row r="139" spans="1:17" x14ac:dyDescent="0.25">
      <c r="B139" s="27"/>
    </row>
  </sheetData>
  <mergeCells count="43">
    <mergeCell ref="P5:P6"/>
    <mergeCell ref="A5:A6"/>
    <mergeCell ref="B5:B6"/>
    <mergeCell ref="C5:C6"/>
    <mergeCell ref="D5:E5"/>
    <mergeCell ref="F5:H5"/>
    <mergeCell ref="I5:I6"/>
    <mergeCell ref="J5:J6"/>
    <mergeCell ref="K5:K6"/>
    <mergeCell ref="L5:L6"/>
    <mergeCell ref="O5:O6"/>
    <mergeCell ref="J27:J28"/>
    <mergeCell ref="L27:L28"/>
    <mergeCell ref="O27:O28"/>
    <mergeCell ref="P27:P28"/>
    <mergeCell ref="A62:A63"/>
    <mergeCell ref="B62:B63"/>
    <mergeCell ref="C62:C63"/>
    <mergeCell ref="D62:E62"/>
    <mergeCell ref="F62:H62"/>
    <mergeCell ref="I62:I63"/>
    <mergeCell ref="A27:A28"/>
    <mergeCell ref="B27:B28"/>
    <mergeCell ref="C27:C28"/>
    <mergeCell ref="D27:E27"/>
    <mergeCell ref="F27:H27"/>
    <mergeCell ref="I27:I28"/>
    <mergeCell ref="A91:A92"/>
    <mergeCell ref="B91:B92"/>
    <mergeCell ref="C91:C92"/>
    <mergeCell ref="D91:E91"/>
    <mergeCell ref="F91:H91"/>
    <mergeCell ref="P91:P92"/>
    <mergeCell ref="J62:J63"/>
    <mergeCell ref="K62:K63"/>
    <mergeCell ref="L62:L63"/>
    <mergeCell ref="O62:O63"/>
    <mergeCell ref="P62:P63"/>
    <mergeCell ref="I91:I92"/>
    <mergeCell ref="J91:J92"/>
    <mergeCell ref="K91:K92"/>
    <mergeCell ref="L91:L92"/>
    <mergeCell ref="O91:O92"/>
  </mergeCells>
  <hyperlinks>
    <hyperlink ref="P13" r:id="rId1" xr:uid="{EA492E7E-C0C6-4310-9E17-0828ED4B8D75}"/>
  </hyperlinks>
  <pageMargins left="0.7" right="0.7" top="0.75" bottom="0.75" header="0.3" footer="0.3"/>
  <pageSetup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60964-B123-4272-8407-1DC40A2FFEE8}">
  <dimension ref="A2:V68"/>
  <sheetViews>
    <sheetView zoomScale="55" zoomScaleNormal="55" workbookViewId="0">
      <selection activeCell="B55" sqref="B55:B57"/>
    </sheetView>
  </sheetViews>
  <sheetFormatPr defaultRowHeight="15" x14ac:dyDescent="0.25"/>
  <cols>
    <col min="1" max="1" width="36.42578125" customWidth="1"/>
    <col min="2" max="2" width="23.28515625" customWidth="1"/>
    <col min="3" max="3" width="33.140625" customWidth="1"/>
    <col min="4" max="4" width="22.42578125" customWidth="1"/>
    <col min="5" max="5" width="21.42578125" customWidth="1"/>
    <col min="6" max="6" width="19" bestFit="1" customWidth="1"/>
    <col min="7" max="7" width="17.140625" bestFit="1" customWidth="1"/>
    <col min="8" max="8" width="18.85546875" bestFit="1" customWidth="1"/>
    <col min="9" max="9" width="19.7109375" customWidth="1"/>
    <col min="10" max="10" width="19" bestFit="1" customWidth="1"/>
    <col min="11" max="11" width="26.42578125" customWidth="1"/>
    <col min="12" max="12" width="15.85546875" bestFit="1" customWidth="1"/>
    <col min="13" max="13" width="26.140625" bestFit="1" customWidth="1"/>
    <col min="14" max="14" width="19.85546875" customWidth="1"/>
    <col min="15" max="15" width="16.7109375" bestFit="1" customWidth="1"/>
    <col min="16" max="16" width="16.7109375" customWidth="1"/>
    <col min="17" max="17" width="27.140625" bestFit="1" customWidth="1"/>
    <col min="18" max="18" width="15.42578125" bestFit="1" customWidth="1"/>
    <col min="19" max="19" width="14" bestFit="1" customWidth="1"/>
    <col min="20" max="20" width="38.28515625" customWidth="1"/>
    <col min="21" max="21" width="14.85546875" bestFit="1" customWidth="1"/>
    <col min="22" max="22" width="38.28515625" customWidth="1"/>
    <col min="23" max="23" width="255.7109375" bestFit="1" customWidth="1"/>
  </cols>
  <sheetData>
    <row r="2" spans="1:22" x14ac:dyDescent="0.25">
      <c r="J2" s="17"/>
      <c r="K2" s="18"/>
      <c r="L2" s="18"/>
      <c r="M2" s="18"/>
      <c r="O2" s="19"/>
      <c r="P2" s="19"/>
      <c r="Q2" s="19"/>
      <c r="S2" s="19"/>
      <c r="T2" s="20"/>
      <c r="U2" s="20"/>
      <c r="V2" s="20"/>
    </row>
    <row r="3" spans="1:22" ht="15.75" thickBot="1" x14ac:dyDescent="0.3">
      <c r="J3" s="17"/>
      <c r="K3" s="18"/>
      <c r="L3" s="18"/>
      <c r="M3" s="18"/>
      <c r="O3" s="19"/>
      <c r="P3" s="19"/>
      <c r="Q3" s="19"/>
      <c r="S3" s="19"/>
      <c r="T3" s="20"/>
      <c r="U3" s="20"/>
      <c r="V3" s="20"/>
    </row>
    <row r="4" spans="1:22" ht="15.75" thickBot="1" x14ac:dyDescent="0.3">
      <c r="A4" s="21" t="s">
        <v>251</v>
      </c>
      <c r="J4" s="17"/>
      <c r="K4" s="18"/>
      <c r="L4" s="18"/>
      <c r="M4" s="18"/>
      <c r="O4" s="19"/>
      <c r="P4" s="19"/>
      <c r="Q4" s="19"/>
      <c r="S4" s="19"/>
      <c r="T4" s="20"/>
      <c r="U4" s="20"/>
      <c r="V4" s="20"/>
    </row>
    <row r="5" spans="1:22" x14ac:dyDescent="0.25">
      <c r="A5" s="92" t="s">
        <v>0</v>
      </c>
      <c r="B5" s="86" t="s">
        <v>1</v>
      </c>
      <c r="C5" s="101" t="s">
        <v>11</v>
      </c>
      <c r="D5" s="101" t="s">
        <v>252</v>
      </c>
      <c r="E5" s="97" t="s">
        <v>12</v>
      </c>
      <c r="F5" s="99"/>
      <c r="G5" s="86" t="s">
        <v>2</v>
      </c>
      <c r="H5" s="86" t="s">
        <v>3</v>
      </c>
      <c r="I5" s="86" t="s">
        <v>13</v>
      </c>
      <c r="J5" s="90" t="s">
        <v>5</v>
      </c>
    </row>
    <row r="6" spans="1:22" ht="12.75" customHeight="1" x14ac:dyDescent="0.25">
      <c r="A6" s="93"/>
      <c r="B6" s="87"/>
      <c r="C6" s="102"/>
      <c r="D6" s="102"/>
      <c r="E6" s="23" t="s">
        <v>15</v>
      </c>
      <c r="F6" s="23" t="s">
        <v>16</v>
      </c>
      <c r="G6" s="87"/>
      <c r="H6" s="87"/>
      <c r="I6" s="87"/>
      <c r="J6" s="91"/>
    </row>
    <row r="7" spans="1:22" x14ac:dyDescent="0.25">
      <c r="A7" s="2" t="s">
        <v>274</v>
      </c>
      <c r="B7" s="3" t="s">
        <v>273</v>
      </c>
      <c r="C7" s="3">
        <v>18000</v>
      </c>
      <c r="D7" s="58">
        <f t="shared" ref="D7:D18" si="0">C7/12000</f>
        <v>1.5</v>
      </c>
      <c r="E7" s="3">
        <v>11.1</v>
      </c>
      <c r="F7" s="3"/>
      <c r="G7" s="3" t="s">
        <v>6</v>
      </c>
      <c r="H7" s="5">
        <v>699</v>
      </c>
      <c r="I7" s="5">
        <f>H7/D7</f>
        <v>466</v>
      </c>
      <c r="J7" s="44" t="s">
        <v>253</v>
      </c>
    </row>
    <row r="8" spans="1:22" x14ac:dyDescent="0.25">
      <c r="A8" s="2" t="s">
        <v>272</v>
      </c>
      <c r="B8" s="3" t="s">
        <v>254</v>
      </c>
      <c r="C8" s="3">
        <v>25000</v>
      </c>
      <c r="D8" s="58">
        <f t="shared" si="0"/>
        <v>2.0833333333333335</v>
      </c>
      <c r="E8" s="3">
        <v>9.4</v>
      </c>
      <c r="F8" s="3"/>
      <c r="G8" s="3" t="s">
        <v>6</v>
      </c>
      <c r="H8" s="5">
        <v>899</v>
      </c>
      <c r="I8" s="5">
        <f t="shared" ref="I8:I18" si="1">H8/D8</f>
        <v>431.52</v>
      </c>
      <c r="J8" s="44" t="s">
        <v>255</v>
      </c>
    </row>
    <row r="9" spans="1:22" x14ac:dyDescent="0.25">
      <c r="A9" s="2" t="s">
        <v>272</v>
      </c>
      <c r="B9" s="45" t="s">
        <v>256</v>
      </c>
      <c r="C9" s="3">
        <v>18500</v>
      </c>
      <c r="D9" s="58">
        <f t="shared" si="0"/>
        <v>1.5416666666666667</v>
      </c>
      <c r="E9" s="3">
        <v>10.7</v>
      </c>
      <c r="F9" s="3"/>
      <c r="G9" s="3" t="s">
        <v>6</v>
      </c>
      <c r="H9" s="5">
        <v>779</v>
      </c>
      <c r="I9" s="5">
        <f t="shared" si="1"/>
        <v>505.29729729729729</v>
      </c>
      <c r="J9" s="44" t="s">
        <v>257</v>
      </c>
    </row>
    <row r="10" spans="1:22" x14ac:dyDescent="0.25">
      <c r="A10" s="2" t="s">
        <v>262</v>
      </c>
      <c r="B10" s="3" t="s">
        <v>258</v>
      </c>
      <c r="C10" s="3">
        <v>24000</v>
      </c>
      <c r="D10" s="58">
        <f t="shared" si="0"/>
        <v>2</v>
      </c>
      <c r="E10" s="3">
        <v>9.4</v>
      </c>
      <c r="F10" s="3"/>
      <c r="G10" s="3" t="s">
        <v>6</v>
      </c>
      <c r="H10" s="5">
        <v>799</v>
      </c>
      <c r="I10" s="5">
        <f t="shared" si="1"/>
        <v>399.5</v>
      </c>
      <c r="J10" s="44" t="s">
        <v>259</v>
      </c>
    </row>
    <row r="11" spans="1:22" x14ac:dyDescent="0.25">
      <c r="A11" s="2" t="s">
        <v>262</v>
      </c>
      <c r="B11" s="3" t="s">
        <v>260</v>
      </c>
      <c r="C11" s="3">
        <v>11800</v>
      </c>
      <c r="D11" s="58">
        <f t="shared" si="0"/>
        <v>0.98333333333333328</v>
      </c>
      <c r="E11" s="3">
        <v>11</v>
      </c>
      <c r="F11" s="3"/>
      <c r="G11" s="3" t="s">
        <v>6</v>
      </c>
      <c r="H11" s="5">
        <v>549</v>
      </c>
      <c r="I11" s="5">
        <f t="shared" si="1"/>
        <v>558.30508474576277</v>
      </c>
      <c r="J11" s="44" t="s">
        <v>261</v>
      </c>
    </row>
    <row r="12" spans="1:22" x14ac:dyDescent="0.25">
      <c r="A12" s="2" t="s">
        <v>264</v>
      </c>
      <c r="B12" s="3" t="s">
        <v>263</v>
      </c>
      <c r="C12" s="3">
        <v>17600</v>
      </c>
      <c r="D12" s="58">
        <f t="shared" si="0"/>
        <v>1.4666666666666666</v>
      </c>
      <c r="E12" s="3">
        <v>10.8</v>
      </c>
      <c r="F12" s="3"/>
      <c r="G12" s="3" t="s">
        <v>6</v>
      </c>
      <c r="H12" s="5">
        <v>1060.56</v>
      </c>
      <c r="I12" s="5">
        <f t="shared" si="1"/>
        <v>723.10909090909092</v>
      </c>
      <c r="J12" s="44" t="s">
        <v>265</v>
      </c>
    </row>
    <row r="13" spans="1:22" x14ac:dyDescent="0.25">
      <c r="A13" s="2" t="s">
        <v>270</v>
      </c>
      <c r="B13" s="7" t="s">
        <v>269</v>
      </c>
      <c r="C13" s="3">
        <v>12000</v>
      </c>
      <c r="D13" s="58">
        <f t="shared" si="0"/>
        <v>1</v>
      </c>
      <c r="E13" s="3">
        <v>10.9</v>
      </c>
      <c r="F13" s="3"/>
      <c r="G13" s="3" t="s">
        <v>6</v>
      </c>
      <c r="H13" s="5">
        <v>449.99</v>
      </c>
      <c r="I13" s="5">
        <f t="shared" si="1"/>
        <v>449.99</v>
      </c>
      <c r="J13" s="44" t="s">
        <v>271</v>
      </c>
    </row>
    <row r="14" spans="1:22" x14ac:dyDescent="0.25">
      <c r="A14" s="73" t="s">
        <v>322</v>
      </c>
      <c r="B14" s="74" t="s">
        <v>375</v>
      </c>
      <c r="C14" s="3">
        <v>18500</v>
      </c>
      <c r="D14" s="58">
        <f t="shared" si="0"/>
        <v>1.5416666666666667</v>
      </c>
      <c r="E14" s="3">
        <v>10.7</v>
      </c>
      <c r="F14" s="3"/>
      <c r="G14" s="3" t="s">
        <v>6</v>
      </c>
      <c r="H14" s="5">
        <v>645</v>
      </c>
      <c r="I14" s="5">
        <f t="shared" si="1"/>
        <v>418.37837837837839</v>
      </c>
      <c r="J14" s="44" t="s">
        <v>376</v>
      </c>
    </row>
    <row r="15" spans="1:22" x14ac:dyDescent="0.25">
      <c r="A15" s="73" t="s">
        <v>274</v>
      </c>
      <c r="B15" s="74" t="s">
        <v>377</v>
      </c>
      <c r="C15" s="3">
        <v>12000</v>
      </c>
      <c r="D15" s="58">
        <f t="shared" si="0"/>
        <v>1</v>
      </c>
      <c r="E15" s="3">
        <v>11.3</v>
      </c>
      <c r="F15" s="3"/>
      <c r="G15" s="3" t="s">
        <v>6</v>
      </c>
      <c r="H15" s="5">
        <v>649.99</v>
      </c>
      <c r="I15" s="5">
        <f t="shared" si="1"/>
        <v>649.99</v>
      </c>
      <c r="J15" s="44" t="s">
        <v>381</v>
      </c>
    </row>
    <row r="16" spans="1:22" x14ac:dyDescent="0.25">
      <c r="A16" s="73" t="s">
        <v>274</v>
      </c>
      <c r="B16" s="74" t="s">
        <v>378</v>
      </c>
      <c r="C16" s="3">
        <v>23000</v>
      </c>
      <c r="D16" s="58">
        <f t="shared" si="0"/>
        <v>1.9166666666666667</v>
      </c>
      <c r="E16" s="3">
        <v>9.8000000000000007</v>
      </c>
      <c r="F16" s="3"/>
      <c r="G16" s="3" t="s">
        <v>6</v>
      </c>
      <c r="H16" s="5">
        <v>799.99</v>
      </c>
      <c r="I16" s="5">
        <f t="shared" si="1"/>
        <v>417.38608695652175</v>
      </c>
      <c r="J16" s="44" t="s">
        <v>380</v>
      </c>
    </row>
    <row r="17" spans="1:22" x14ac:dyDescent="0.25">
      <c r="A17" s="73" t="s">
        <v>264</v>
      </c>
      <c r="B17" s="7" t="s">
        <v>263</v>
      </c>
      <c r="C17" s="3">
        <v>17600</v>
      </c>
      <c r="D17" s="58">
        <f t="shared" si="0"/>
        <v>1.4666666666666666</v>
      </c>
      <c r="E17" s="3">
        <v>10.8</v>
      </c>
      <c r="F17" s="3"/>
      <c r="G17" s="3" t="s">
        <v>6</v>
      </c>
      <c r="H17" s="5">
        <v>1491.88</v>
      </c>
      <c r="I17" s="5">
        <f t="shared" si="1"/>
        <v>1017.1909090909093</v>
      </c>
      <c r="J17" s="44" t="s">
        <v>379</v>
      </c>
    </row>
    <row r="18" spans="1:22" x14ac:dyDescent="0.25">
      <c r="A18" s="73" t="s">
        <v>264</v>
      </c>
      <c r="B18" s="74" t="s">
        <v>382</v>
      </c>
      <c r="C18" s="3">
        <v>11600</v>
      </c>
      <c r="D18" s="58">
        <f t="shared" si="0"/>
        <v>0.96666666666666667</v>
      </c>
      <c r="E18" s="3">
        <v>11</v>
      </c>
      <c r="F18" s="3"/>
      <c r="G18" s="3" t="s">
        <v>6</v>
      </c>
      <c r="H18" s="5">
        <v>711.41</v>
      </c>
      <c r="I18" s="5">
        <f t="shared" si="1"/>
        <v>735.94137931034481</v>
      </c>
      <c r="J18" s="44" t="s">
        <v>383</v>
      </c>
    </row>
    <row r="19" spans="1:22" x14ac:dyDescent="0.25">
      <c r="A19" s="100" t="s">
        <v>351</v>
      </c>
      <c r="B19" s="100"/>
      <c r="C19" s="100"/>
      <c r="D19" s="100"/>
      <c r="E19" s="100"/>
      <c r="F19" s="100"/>
      <c r="G19" s="100"/>
      <c r="H19" s="100"/>
      <c r="I19" s="61">
        <f>AVERAGE(I7:I18)</f>
        <v>564.38401889069212</v>
      </c>
    </row>
    <row r="20" spans="1:22" x14ac:dyDescent="0.25">
      <c r="A20" s="100" t="s">
        <v>350</v>
      </c>
      <c r="B20" s="100"/>
      <c r="C20" s="100"/>
      <c r="D20" s="100"/>
      <c r="E20" s="100"/>
      <c r="F20" s="100"/>
      <c r="G20" s="100"/>
      <c r="H20" s="100"/>
      <c r="I20" s="60">
        <f>_xlfn.STDEV.P(I7:I13)/I19</f>
        <v>0.17905954301703575</v>
      </c>
    </row>
    <row r="21" spans="1:22" ht="15.75" thickBot="1" x14ac:dyDescent="0.3">
      <c r="A21" s="22" t="s">
        <v>357</v>
      </c>
      <c r="J21" s="17"/>
      <c r="K21" s="18"/>
      <c r="L21" s="18"/>
      <c r="M21" s="18"/>
      <c r="O21" s="19"/>
      <c r="P21" s="19"/>
      <c r="Q21" s="19"/>
      <c r="S21" s="19"/>
      <c r="T21" s="20"/>
      <c r="U21" s="20"/>
      <c r="V21" s="20"/>
    </row>
    <row r="22" spans="1:22" x14ac:dyDescent="0.25">
      <c r="A22" s="92" t="s">
        <v>0</v>
      </c>
      <c r="B22" s="86" t="s">
        <v>1</v>
      </c>
      <c r="C22" s="101" t="s">
        <v>11</v>
      </c>
      <c r="D22" s="101" t="s">
        <v>252</v>
      </c>
      <c r="E22" s="97" t="s">
        <v>12</v>
      </c>
      <c r="F22" s="99"/>
      <c r="G22" s="86" t="s">
        <v>2</v>
      </c>
      <c r="H22" s="86" t="s">
        <v>3</v>
      </c>
      <c r="I22" s="86" t="s">
        <v>13</v>
      </c>
      <c r="J22" s="90" t="s">
        <v>5</v>
      </c>
    </row>
    <row r="23" spans="1:22" ht="12.75" customHeight="1" x14ac:dyDescent="0.25">
      <c r="A23" s="93"/>
      <c r="B23" s="87"/>
      <c r="C23" s="102"/>
      <c r="D23" s="102"/>
      <c r="E23" s="23" t="s">
        <v>15</v>
      </c>
      <c r="F23" s="23" t="s">
        <v>16</v>
      </c>
      <c r="G23" s="87"/>
      <c r="H23" s="87"/>
      <c r="I23" s="87"/>
      <c r="J23" s="91"/>
    </row>
    <row r="24" spans="1:22" x14ac:dyDescent="0.25">
      <c r="A24" s="3" t="s">
        <v>266</v>
      </c>
      <c r="B24" s="3" t="s">
        <v>268</v>
      </c>
      <c r="C24" s="3">
        <v>17300</v>
      </c>
      <c r="D24" s="58">
        <f>C24/12000</f>
        <v>1.4416666666666667</v>
      </c>
      <c r="E24" s="3">
        <v>9.9</v>
      </c>
      <c r="F24" s="3"/>
      <c r="G24" s="3" t="s">
        <v>6</v>
      </c>
      <c r="H24" s="5">
        <v>1377.09</v>
      </c>
      <c r="I24" s="5">
        <f>H24/D24</f>
        <v>955.20693641618493</v>
      </c>
      <c r="J24" s="44" t="s">
        <v>267</v>
      </c>
    </row>
    <row r="25" spans="1:22" x14ac:dyDescent="0.25">
      <c r="A25" s="3" t="s">
        <v>19</v>
      </c>
      <c r="B25" s="7" t="s">
        <v>321</v>
      </c>
      <c r="C25" s="3">
        <v>8000</v>
      </c>
      <c r="D25" s="58">
        <f>C25/12000</f>
        <v>0.66666666666666663</v>
      </c>
      <c r="E25" s="3">
        <v>9.8000000000000007</v>
      </c>
      <c r="F25" s="3"/>
      <c r="G25" s="3" t="s">
        <v>6</v>
      </c>
      <c r="H25" s="5">
        <v>559</v>
      </c>
      <c r="I25" s="5">
        <f t="shared" ref="I25:I27" si="2">H25/D25</f>
        <v>838.5</v>
      </c>
      <c r="J25" s="44" t="s">
        <v>324</v>
      </c>
    </row>
    <row r="26" spans="1:22" x14ac:dyDescent="0.25">
      <c r="A26" s="57" t="s">
        <v>322</v>
      </c>
      <c r="B26" s="7" t="s">
        <v>323</v>
      </c>
      <c r="C26" s="3">
        <v>12000</v>
      </c>
      <c r="D26" s="58">
        <f t="shared" ref="D26:D27" si="3">C26/12000</f>
        <v>1</v>
      </c>
      <c r="E26" s="3">
        <v>10.9</v>
      </c>
      <c r="F26" s="3"/>
      <c r="G26" s="3" t="s">
        <v>6</v>
      </c>
      <c r="H26" s="5">
        <v>599</v>
      </c>
      <c r="I26" s="5">
        <f t="shared" si="2"/>
        <v>599</v>
      </c>
      <c r="J26" s="44" t="s">
        <v>325</v>
      </c>
    </row>
    <row r="27" spans="1:22" x14ac:dyDescent="0.25">
      <c r="A27" s="57" t="s">
        <v>21</v>
      </c>
      <c r="B27" s="7" t="s">
        <v>326</v>
      </c>
      <c r="C27" s="57">
        <v>18000</v>
      </c>
      <c r="D27" s="58">
        <f t="shared" si="3"/>
        <v>1.5</v>
      </c>
      <c r="E27" s="57">
        <v>10.99</v>
      </c>
      <c r="F27" s="3"/>
      <c r="G27" s="3" t="s">
        <v>6</v>
      </c>
      <c r="H27" s="5">
        <v>1739</v>
      </c>
      <c r="I27" s="5">
        <f t="shared" si="2"/>
        <v>1159.3333333333333</v>
      </c>
      <c r="J27" s="44" t="s">
        <v>327</v>
      </c>
    </row>
    <row r="28" spans="1:22" x14ac:dyDescent="0.25">
      <c r="A28" s="100" t="s">
        <v>351</v>
      </c>
      <c r="B28" s="100"/>
      <c r="C28" s="100"/>
      <c r="D28" s="100"/>
      <c r="E28" s="100"/>
      <c r="F28" s="100"/>
      <c r="G28" s="100"/>
      <c r="H28" s="100"/>
      <c r="I28" s="61">
        <f>AVERAGE(I24:I27)</f>
        <v>888.01006743737958</v>
      </c>
      <c r="J28" s="56"/>
      <c r="K28" s="55"/>
      <c r="L28" s="55"/>
    </row>
    <row r="29" spans="1:22" x14ac:dyDescent="0.25">
      <c r="A29" s="100" t="s">
        <v>350</v>
      </c>
      <c r="B29" s="100"/>
      <c r="C29" s="100"/>
      <c r="D29" s="100"/>
      <c r="E29" s="100"/>
      <c r="F29" s="100"/>
      <c r="G29" s="100"/>
      <c r="H29" s="100"/>
      <c r="I29" s="60">
        <f>_xlfn.STDEV.P(I24:I27)/I28</f>
        <v>0.22809689455323462</v>
      </c>
      <c r="J29" s="24"/>
      <c r="L29" s="19"/>
      <c r="M29" s="19"/>
      <c r="N29" s="19"/>
      <c r="P29" s="19"/>
      <c r="Q29" s="20"/>
      <c r="R29" s="20"/>
    </row>
    <row r="30" spans="1:22" x14ac:dyDescent="0.25">
      <c r="A30" s="26" t="s">
        <v>328</v>
      </c>
      <c r="B30" s="24"/>
      <c r="C30" s="24"/>
      <c r="D30" s="24"/>
      <c r="E30" s="24"/>
      <c r="P30" s="19"/>
    </row>
    <row r="31" spans="1:22" ht="15.75" thickBot="1" x14ac:dyDescent="0.3">
      <c r="A31" s="26" t="s">
        <v>329</v>
      </c>
      <c r="B31" s="27"/>
      <c r="L31" s="19"/>
      <c r="M31" s="19"/>
      <c r="N31" s="19"/>
      <c r="O31" s="19"/>
      <c r="P31" s="20"/>
    </row>
    <row r="32" spans="1:22" ht="15" customHeight="1" x14ac:dyDescent="0.25">
      <c r="A32" s="92" t="s">
        <v>0</v>
      </c>
      <c r="B32" s="86" t="s">
        <v>1</v>
      </c>
      <c r="C32" s="101" t="s">
        <v>11</v>
      </c>
      <c r="D32" s="101" t="s">
        <v>252</v>
      </c>
      <c r="E32" s="97" t="s">
        <v>12</v>
      </c>
      <c r="F32" s="98"/>
      <c r="G32" s="86" t="s">
        <v>2</v>
      </c>
      <c r="H32" s="86" t="s">
        <v>3</v>
      </c>
      <c r="I32" s="86" t="s">
        <v>13</v>
      </c>
      <c r="J32" s="90" t="s">
        <v>5</v>
      </c>
    </row>
    <row r="33" spans="1:18" x14ac:dyDescent="0.25">
      <c r="A33" s="93"/>
      <c r="B33" s="87"/>
      <c r="C33" s="102"/>
      <c r="D33" s="102"/>
      <c r="E33" s="23" t="s">
        <v>15</v>
      </c>
      <c r="F33" s="23" t="s">
        <v>16</v>
      </c>
      <c r="G33" s="87"/>
      <c r="H33" s="87"/>
      <c r="I33" s="87"/>
      <c r="J33" s="91"/>
    </row>
    <row r="34" spans="1:18" x14ac:dyDescent="0.25">
      <c r="A34" s="8" t="s">
        <v>333</v>
      </c>
      <c r="B34" s="31" t="s">
        <v>334</v>
      </c>
      <c r="C34" s="3">
        <v>12000</v>
      </c>
      <c r="D34" s="4">
        <f t="shared" ref="D34:D36" si="4">C34/12000</f>
        <v>1</v>
      </c>
      <c r="E34" s="3"/>
      <c r="F34" s="3">
        <v>14</v>
      </c>
      <c r="G34" s="3" t="s">
        <v>6</v>
      </c>
      <c r="H34" s="5">
        <v>719</v>
      </c>
      <c r="I34" s="5">
        <f t="shared" ref="I34:I36" si="5">H34/D34</f>
        <v>719</v>
      </c>
      <c r="J34" s="44" t="s">
        <v>335</v>
      </c>
      <c r="L34" s="19"/>
      <c r="M34" s="19"/>
      <c r="N34" s="19"/>
    </row>
    <row r="35" spans="1:18" x14ac:dyDescent="0.25">
      <c r="A35" s="8" t="s">
        <v>333</v>
      </c>
      <c r="B35" s="31" t="s">
        <v>336</v>
      </c>
      <c r="C35" s="3">
        <v>24000</v>
      </c>
      <c r="D35" s="4">
        <f t="shared" si="4"/>
        <v>2</v>
      </c>
      <c r="E35" s="3"/>
      <c r="F35" s="3">
        <v>14</v>
      </c>
      <c r="G35" s="3" t="s">
        <v>6</v>
      </c>
      <c r="H35" s="5">
        <v>1199</v>
      </c>
      <c r="I35" s="5">
        <f t="shared" si="5"/>
        <v>599.5</v>
      </c>
      <c r="J35" s="44" t="s">
        <v>337</v>
      </c>
      <c r="L35" s="19"/>
      <c r="M35" s="19"/>
      <c r="N35" s="19"/>
    </row>
    <row r="36" spans="1:18" x14ac:dyDescent="0.25">
      <c r="A36" s="8" t="s">
        <v>331</v>
      </c>
      <c r="B36" s="31"/>
      <c r="C36" s="3">
        <v>12000</v>
      </c>
      <c r="D36" s="4">
        <f t="shared" si="4"/>
        <v>1</v>
      </c>
      <c r="E36" s="3"/>
      <c r="F36" s="3">
        <v>14</v>
      </c>
      <c r="G36" s="3" t="s">
        <v>6</v>
      </c>
      <c r="H36" s="5">
        <v>839.11</v>
      </c>
      <c r="I36" s="5">
        <f t="shared" si="5"/>
        <v>839.11</v>
      </c>
      <c r="J36" s="44" t="s">
        <v>340</v>
      </c>
      <c r="L36" s="19"/>
      <c r="M36" s="19"/>
      <c r="N36" s="19"/>
    </row>
    <row r="37" spans="1:18" x14ac:dyDescent="0.25">
      <c r="A37" s="100" t="s">
        <v>351</v>
      </c>
      <c r="B37" s="100"/>
      <c r="C37" s="100"/>
      <c r="D37" s="100"/>
      <c r="E37" s="100"/>
      <c r="F37" s="100"/>
      <c r="G37" s="100"/>
      <c r="H37" s="100"/>
      <c r="I37" s="61">
        <f>AVERAGE(I34:I36)</f>
        <v>719.20333333333338</v>
      </c>
      <c r="J37" s="19"/>
      <c r="O37" s="19"/>
      <c r="P37" s="19"/>
      <c r="Q37" s="19"/>
    </row>
    <row r="38" spans="1:18" x14ac:dyDescent="0.25">
      <c r="A38" s="100" t="s">
        <v>350</v>
      </c>
      <c r="B38" s="100"/>
      <c r="C38" s="100"/>
      <c r="D38" s="100"/>
      <c r="E38" s="100"/>
      <c r="F38" s="100"/>
      <c r="G38" s="100"/>
      <c r="H38" s="100"/>
      <c r="I38" s="62">
        <f>_xlfn.STDEV.P(I34:I36)/I37</f>
        <v>0.13601227081194317</v>
      </c>
      <c r="K38" s="19"/>
      <c r="P38" s="19"/>
      <c r="Q38" s="19"/>
      <c r="R38" s="19"/>
    </row>
    <row r="39" spans="1:18" x14ac:dyDescent="0.25">
      <c r="A39" s="26" t="s">
        <v>384</v>
      </c>
      <c r="B39" s="24"/>
      <c r="C39" s="24"/>
      <c r="D39" s="24"/>
      <c r="E39" s="24"/>
      <c r="P39" s="19"/>
    </row>
    <row r="40" spans="1:18" ht="15.75" thickBot="1" x14ac:dyDescent="0.3">
      <c r="A40" s="26" t="s">
        <v>329</v>
      </c>
      <c r="B40" s="27"/>
      <c r="L40" s="19"/>
      <c r="M40" s="19"/>
      <c r="N40" s="19"/>
      <c r="O40" s="19"/>
      <c r="P40" s="20"/>
    </row>
    <row r="41" spans="1:18" ht="15" customHeight="1" x14ac:dyDescent="0.25">
      <c r="A41" s="92" t="s">
        <v>0</v>
      </c>
      <c r="B41" s="86" t="s">
        <v>1</v>
      </c>
      <c r="C41" s="101" t="s">
        <v>11</v>
      </c>
      <c r="D41" s="101" t="s">
        <v>252</v>
      </c>
      <c r="E41" s="97" t="s">
        <v>12</v>
      </c>
      <c r="F41" s="98"/>
      <c r="G41" s="86" t="s">
        <v>2</v>
      </c>
      <c r="H41" s="86" t="s">
        <v>3</v>
      </c>
      <c r="I41" s="86" t="s">
        <v>13</v>
      </c>
      <c r="J41" s="90" t="s">
        <v>5</v>
      </c>
    </row>
    <row r="42" spans="1:18" x14ac:dyDescent="0.25">
      <c r="A42" s="93"/>
      <c r="B42" s="87"/>
      <c r="C42" s="102"/>
      <c r="D42" s="102"/>
      <c r="E42" s="23" t="s">
        <v>15</v>
      </c>
      <c r="F42" s="23" t="s">
        <v>16</v>
      </c>
      <c r="G42" s="87"/>
      <c r="H42" s="87"/>
      <c r="I42" s="87"/>
      <c r="J42" s="91"/>
    </row>
    <row r="43" spans="1:18" x14ac:dyDescent="0.25">
      <c r="A43" s="8" t="s">
        <v>17</v>
      </c>
      <c r="B43" s="31" t="s">
        <v>385</v>
      </c>
      <c r="C43" s="3">
        <v>29500</v>
      </c>
      <c r="D43" s="4">
        <f>C43/12000</f>
        <v>2.4583333333333335</v>
      </c>
      <c r="E43" s="3">
        <v>12.5</v>
      </c>
      <c r="F43" s="3" t="s">
        <v>388</v>
      </c>
      <c r="G43" s="3" t="s">
        <v>6</v>
      </c>
      <c r="H43" s="5">
        <v>1948</v>
      </c>
      <c r="I43" s="5">
        <f>H43/D43</f>
        <v>792.40677966101691</v>
      </c>
      <c r="J43" s="44" t="s">
        <v>386</v>
      </c>
      <c r="L43" s="19"/>
      <c r="M43" s="19"/>
      <c r="N43" s="19"/>
    </row>
    <row r="44" spans="1:18" x14ac:dyDescent="0.25">
      <c r="A44" s="8" t="s">
        <v>17</v>
      </c>
      <c r="B44" s="31" t="s">
        <v>387</v>
      </c>
      <c r="C44" s="3">
        <v>22000</v>
      </c>
      <c r="D44" s="4">
        <f t="shared" ref="D44:D48" si="6">C44/12000</f>
        <v>1.8333333333333333</v>
      </c>
      <c r="E44" s="3">
        <v>12.5</v>
      </c>
      <c r="F44" s="3" t="s">
        <v>388</v>
      </c>
      <c r="G44" s="3" t="s">
        <v>6</v>
      </c>
      <c r="H44" s="5">
        <v>2239</v>
      </c>
      <c r="I44" s="5">
        <f t="shared" ref="I44:I48" si="7">H44/D44</f>
        <v>1221.2727272727273</v>
      </c>
      <c r="J44" s="44" t="s">
        <v>391</v>
      </c>
      <c r="L44" s="19"/>
      <c r="M44" s="19"/>
      <c r="N44" s="19"/>
    </row>
    <row r="45" spans="1:18" x14ac:dyDescent="0.25">
      <c r="A45" s="8" t="s">
        <v>17</v>
      </c>
      <c r="B45" s="74" t="s">
        <v>390</v>
      </c>
      <c r="C45" s="3">
        <v>18200</v>
      </c>
      <c r="D45" s="4">
        <f t="shared" si="6"/>
        <v>1.5166666666666666</v>
      </c>
      <c r="E45" s="3">
        <v>12.6</v>
      </c>
      <c r="F45" s="3" t="s">
        <v>389</v>
      </c>
      <c r="G45" s="3" t="s">
        <v>6</v>
      </c>
      <c r="H45" s="5">
        <v>1615.53</v>
      </c>
      <c r="I45" s="5">
        <f t="shared" si="7"/>
        <v>1065.1846153846154</v>
      </c>
      <c r="J45" s="44" t="s">
        <v>392</v>
      </c>
      <c r="L45" s="19"/>
      <c r="M45" s="19"/>
      <c r="N45" s="19"/>
    </row>
    <row r="46" spans="1:18" x14ac:dyDescent="0.25">
      <c r="A46" s="8" t="s">
        <v>33</v>
      </c>
      <c r="B46" s="31" t="s">
        <v>34</v>
      </c>
      <c r="C46" s="3">
        <v>18000</v>
      </c>
      <c r="D46" s="4">
        <f t="shared" si="6"/>
        <v>1.5</v>
      </c>
      <c r="E46" s="3"/>
      <c r="F46" s="3">
        <v>14.5</v>
      </c>
      <c r="G46" s="3" t="s">
        <v>6</v>
      </c>
      <c r="H46" s="5">
        <v>2336</v>
      </c>
      <c r="I46" s="5">
        <f t="shared" si="7"/>
        <v>1557.3333333333333</v>
      </c>
      <c r="J46" s="6" t="s">
        <v>39</v>
      </c>
      <c r="L46" s="19"/>
      <c r="M46" s="19"/>
      <c r="N46" s="19"/>
    </row>
    <row r="47" spans="1:18" x14ac:dyDescent="0.25">
      <c r="A47" s="8" t="s">
        <v>64</v>
      </c>
      <c r="B47" s="31" t="s">
        <v>393</v>
      </c>
      <c r="C47" s="3">
        <v>30700</v>
      </c>
      <c r="D47" s="4">
        <f t="shared" si="6"/>
        <v>2.5583333333333331</v>
      </c>
      <c r="E47" s="3"/>
      <c r="F47" s="3">
        <v>14.5</v>
      </c>
      <c r="G47" s="3" t="s">
        <v>6</v>
      </c>
      <c r="H47" s="5">
        <v>2988.75</v>
      </c>
      <c r="I47" s="5">
        <f t="shared" si="7"/>
        <v>1168.241042345277</v>
      </c>
      <c r="J47" s="44" t="s">
        <v>396</v>
      </c>
      <c r="L47" s="19"/>
      <c r="M47" s="19"/>
      <c r="N47" s="19"/>
    </row>
    <row r="48" spans="1:18" x14ac:dyDescent="0.25">
      <c r="A48" s="8" t="s">
        <v>64</v>
      </c>
      <c r="B48" s="31" t="s">
        <v>394</v>
      </c>
      <c r="C48" s="3">
        <v>33200</v>
      </c>
      <c r="D48" s="4">
        <f t="shared" si="6"/>
        <v>2.7666666666666666</v>
      </c>
      <c r="E48" s="3"/>
      <c r="F48" s="3">
        <v>14.5</v>
      </c>
      <c r="G48" s="3" t="s">
        <v>6</v>
      </c>
      <c r="H48" s="5">
        <v>3854.25</v>
      </c>
      <c r="I48" s="5">
        <f t="shared" si="7"/>
        <v>1393.1024096385543</v>
      </c>
      <c r="J48" s="44" t="s">
        <v>395</v>
      </c>
      <c r="L48" s="19"/>
      <c r="M48" s="19"/>
      <c r="N48" s="19"/>
    </row>
    <row r="49" spans="1:18" x14ac:dyDescent="0.25">
      <c r="A49" s="8"/>
      <c r="B49" s="31"/>
      <c r="C49" s="3"/>
      <c r="D49" s="4"/>
      <c r="E49" s="3"/>
      <c r="F49" s="3"/>
      <c r="G49" s="3" t="s">
        <v>6</v>
      </c>
      <c r="H49" s="5"/>
      <c r="I49" s="5"/>
      <c r="J49" s="44"/>
      <c r="L49" s="19"/>
      <c r="M49" s="19"/>
      <c r="N49" s="19"/>
    </row>
    <row r="50" spans="1:18" x14ac:dyDescent="0.25">
      <c r="A50" s="100" t="s">
        <v>351</v>
      </c>
      <c r="B50" s="100"/>
      <c r="C50" s="100"/>
      <c r="D50" s="100"/>
      <c r="E50" s="100"/>
      <c r="F50" s="100"/>
      <c r="G50" s="100"/>
      <c r="H50" s="100"/>
      <c r="I50" s="61">
        <f>AVERAGE(I43:I49)</f>
        <v>1199.5901512725873</v>
      </c>
      <c r="J50" s="19"/>
      <c r="O50" s="19"/>
      <c r="P50" s="19"/>
      <c r="Q50" s="19"/>
    </row>
    <row r="51" spans="1:18" x14ac:dyDescent="0.25">
      <c r="A51" s="100" t="s">
        <v>350</v>
      </c>
      <c r="B51" s="100"/>
      <c r="C51" s="100"/>
      <c r="D51" s="100"/>
      <c r="E51" s="100"/>
      <c r="F51" s="100"/>
      <c r="G51" s="100"/>
      <c r="H51" s="100"/>
      <c r="I51" s="62">
        <f>_xlfn.STDEV.P(I43:I49)/I50</f>
        <v>0.20155154378256057</v>
      </c>
      <c r="K51" s="19"/>
      <c r="P51" s="19"/>
      <c r="Q51" s="19"/>
      <c r="R51" s="19"/>
    </row>
    <row r="52" spans="1:18" x14ac:dyDescent="0.25">
      <c r="A52" s="59"/>
      <c r="B52" s="59"/>
      <c r="C52" s="59"/>
      <c r="D52" s="59"/>
      <c r="E52" s="59"/>
      <c r="F52" s="59"/>
      <c r="G52" s="59"/>
      <c r="H52" s="59"/>
      <c r="I52" s="63"/>
      <c r="K52" s="19"/>
      <c r="P52" s="19"/>
      <c r="Q52" s="19"/>
      <c r="R52" s="19"/>
    </row>
    <row r="53" spans="1:18" ht="23.25" customHeight="1" x14ac:dyDescent="0.25">
      <c r="A53" s="64" t="s">
        <v>348</v>
      </c>
      <c r="B53" s="59"/>
      <c r="C53" s="59"/>
      <c r="D53" s="59"/>
      <c r="E53" s="59"/>
      <c r="F53" s="59"/>
      <c r="G53" s="59"/>
      <c r="H53" s="59"/>
      <c r="I53" s="63"/>
      <c r="K53" s="19"/>
      <c r="P53" s="19"/>
      <c r="Q53" s="19"/>
      <c r="R53" s="19"/>
    </row>
    <row r="54" spans="1:18" x14ac:dyDescent="0.25">
      <c r="A54" s="70" t="s">
        <v>365</v>
      </c>
      <c r="B54" s="70" t="s">
        <v>366</v>
      </c>
      <c r="C54" s="70" t="s">
        <v>367</v>
      </c>
      <c r="D54" s="70" t="s">
        <v>368</v>
      </c>
      <c r="E54" s="70" t="s">
        <v>369</v>
      </c>
      <c r="F54" s="70" t="s">
        <v>370</v>
      </c>
      <c r="G54" s="70" t="s">
        <v>371</v>
      </c>
      <c r="H54" s="70" t="s">
        <v>372</v>
      </c>
      <c r="I54" s="70" t="s">
        <v>373</v>
      </c>
    </row>
    <row r="55" spans="1:18" x14ac:dyDescent="0.25">
      <c r="A55" s="3">
        <v>10.199999999999999</v>
      </c>
      <c r="B55" s="3">
        <f>ROUND((A55/'Measure cost'!$F$58)/12,2)</f>
        <v>0.82</v>
      </c>
      <c r="C55" s="3">
        <v>344.75</v>
      </c>
      <c r="D55" s="3">
        <v>216.15</v>
      </c>
      <c r="E55" s="3">
        <f>C55+D55</f>
        <v>560.9</v>
      </c>
      <c r="F55" s="3">
        <v>736.86</v>
      </c>
      <c r="G55" s="3">
        <f>F55/E55</f>
        <v>1.3137101087537886</v>
      </c>
      <c r="H55" s="3">
        <f>(D55/B55)*G55</f>
        <v>346.29078049650172</v>
      </c>
      <c r="I55" s="3">
        <f>(C55/B55)*G55</f>
        <v>552.31897560105926</v>
      </c>
    </row>
    <row r="56" spans="1:18" x14ac:dyDescent="0.25">
      <c r="A56" s="3">
        <v>17.100000000000001</v>
      </c>
      <c r="B56" s="3">
        <f>ROUND((A56/'Measure cost'!$F$58)/12,2)</f>
        <v>1.37</v>
      </c>
      <c r="C56" s="3">
        <v>423.55</v>
      </c>
      <c r="D56" s="3">
        <v>206.98</v>
      </c>
      <c r="E56" s="3">
        <f t="shared" ref="E56:E57" si="8">C56+D56</f>
        <v>630.53</v>
      </c>
      <c r="F56" s="3">
        <v>809.79</v>
      </c>
      <c r="G56" s="3">
        <f t="shared" ref="G56:G57" si="9">F56/E56</f>
        <v>1.2843005090955228</v>
      </c>
      <c r="H56" s="3">
        <f t="shared" ref="H56:H57" si="10">(D56/B56)*G56</f>
        <v>194.03249589240241</v>
      </c>
      <c r="I56" s="3">
        <f t="shared" ref="I56:I57" si="11">(C56/B56)*G56</f>
        <v>397.05509534847346</v>
      </c>
    </row>
    <row r="57" spans="1:18" x14ac:dyDescent="0.25">
      <c r="A57" s="3">
        <v>34.1</v>
      </c>
      <c r="B57" s="3">
        <f>ROUND((A57/'Measure cost'!$F$58)/12,2)</f>
        <v>2.74</v>
      </c>
      <c r="C57" s="3">
        <v>531.99</v>
      </c>
      <c r="D57" s="3">
        <v>216.15</v>
      </c>
      <c r="E57" s="3">
        <f t="shared" si="8"/>
        <v>748.14</v>
      </c>
      <c r="F57" s="3">
        <v>938.78</v>
      </c>
      <c r="G57" s="3">
        <f t="shared" si="9"/>
        <v>1.254818616836421</v>
      </c>
      <c r="H57" s="3">
        <f t="shared" si="10"/>
        <v>98.988702200435185</v>
      </c>
      <c r="I57" s="3">
        <f t="shared" si="11"/>
        <v>243.6317357557692</v>
      </c>
    </row>
    <row r="58" spans="1:18" x14ac:dyDescent="0.25">
      <c r="A58" s="100" t="s">
        <v>351</v>
      </c>
      <c r="B58" s="100"/>
      <c r="C58" s="100"/>
      <c r="D58" s="100"/>
      <c r="E58" s="100"/>
      <c r="F58" s="100"/>
      <c r="G58" s="100"/>
      <c r="H58" s="3">
        <f>AVERAGE(H55:H57)</f>
        <v>213.10399286311312</v>
      </c>
      <c r="I58" s="3">
        <f>AVERAGE(I55:I57)</f>
        <v>397.66860223510065</v>
      </c>
    </row>
    <row r="68" spans="1:1" x14ac:dyDescent="0.25">
      <c r="A68" s="44" t="s">
        <v>341</v>
      </c>
    </row>
  </sheetData>
  <mergeCells count="45">
    <mergeCell ref="H5:H6"/>
    <mergeCell ref="I5:I6"/>
    <mergeCell ref="J5:J6"/>
    <mergeCell ref="A32:A33"/>
    <mergeCell ref="B32:B33"/>
    <mergeCell ref="C32:C33"/>
    <mergeCell ref="A5:A6"/>
    <mergeCell ref="B5:B6"/>
    <mergeCell ref="C5:C6"/>
    <mergeCell ref="D5:D6"/>
    <mergeCell ref="E5:F5"/>
    <mergeCell ref="G5:G6"/>
    <mergeCell ref="A19:H19"/>
    <mergeCell ref="A20:H20"/>
    <mergeCell ref="G32:G33"/>
    <mergeCell ref="H32:H33"/>
    <mergeCell ref="A38:H38"/>
    <mergeCell ref="G22:G23"/>
    <mergeCell ref="H22:H23"/>
    <mergeCell ref="I22:I23"/>
    <mergeCell ref="A37:H37"/>
    <mergeCell ref="J22:J23"/>
    <mergeCell ref="A22:A23"/>
    <mergeCell ref="B22:B23"/>
    <mergeCell ref="C22:C23"/>
    <mergeCell ref="D22:D23"/>
    <mergeCell ref="E22:F22"/>
    <mergeCell ref="J32:J33"/>
    <mergeCell ref="A28:H28"/>
    <mergeCell ref="A29:H29"/>
    <mergeCell ref="D32:D33"/>
    <mergeCell ref="E32:F32"/>
    <mergeCell ref="I32:I33"/>
    <mergeCell ref="A58:G58"/>
    <mergeCell ref="A41:A42"/>
    <mergeCell ref="B41:B42"/>
    <mergeCell ref="C41:C42"/>
    <mergeCell ref="D41:D42"/>
    <mergeCell ref="E41:F41"/>
    <mergeCell ref="G41:G42"/>
    <mergeCell ref="H41:H42"/>
    <mergeCell ref="I41:I42"/>
    <mergeCell ref="J41:J42"/>
    <mergeCell ref="A50:H50"/>
    <mergeCell ref="A51:H51"/>
  </mergeCells>
  <phoneticPr fontId="10" type="noConversion"/>
  <hyperlinks>
    <hyperlink ref="J7" r:id="rId1" xr:uid="{C93C1B7D-EBB2-4919-BBA5-ABF3231E9FCC}"/>
    <hyperlink ref="J8" r:id="rId2" xr:uid="{57CA6130-8C7C-4F1B-8349-95DEABC10B64}"/>
    <hyperlink ref="J9" r:id="rId3" xr:uid="{E9F16F07-CFBA-41FA-ACE4-B3CDEA9F154B}"/>
    <hyperlink ref="J10" r:id="rId4" xr:uid="{D352DE9C-A3E8-4774-8049-F303E9AA6BEF}"/>
    <hyperlink ref="J11" r:id="rId5" xr:uid="{EAEBA1FE-2E32-4607-99C7-7AC449A34162}"/>
    <hyperlink ref="J12" r:id="rId6" xr:uid="{B05107D2-5E69-45D9-B38A-461282B97BB2}"/>
    <hyperlink ref="J13" r:id="rId7" xr:uid="{6B57AF10-E51B-4282-881A-1220821A3832}"/>
    <hyperlink ref="J24" r:id="rId8" xr:uid="{F9F889A6-7C72-4944-A21A-27B5BF189AF8}"/>
    <hyperlink ref="J25" r:id="rId9" xr:uid="{345448A9-571D-432F-956F-D14BFD000E12}"/>
    <hyperlink ref="J26" r:id="rId10" xr:uid="{A188A9A7-14EC-46BD-99ED-4CEB03A3432D}"/>
    <hyperlink ref="J27" r:id="rId11" xr:uid="{EFB1F147-35F9-4F97-8F7C-5F2A433CF8F6}"/>
    <hyperlink ref="J34" r:id="rId12" xr:uid="{E5204183-615D-46DB-8D9B-25CD0D671140}"/>
    <hyperlink ref="J35" r:id="rId13" xr:uid="{765CD780-0853-47DC-AB88-73139319E1BC}"/>
    <hyperlink ref="J36" r:id="rId14" xr:uid="{C883EB46-90F2-4EB3-B380-E50CA20D467B}"/>
    <hyperlink ref="A68" r:id="rId15" xr:uid="{492EC147-5011-4F2A-B9F1-2D4699F20B2D}"/>
    <hyperlink ref="J14" r:id="rId16" xr:uid="{EF834EF5-13AB-4013-83C8-AE831EFA2075}"/>
    <hyperlink ref="J17" r:id="rId17" xr:uid="{7C8786E5-045F-4ED8-99F4-6F64F6336DDF}"/>
    <hyperlink ref="J16" r:id="rId18" xr:uid="{DA5DA123-1970-4B43-AEC1-42F055D32006}"/>
    <hyperlink ref="J15" r:id="rId19" xr:uid="{68EC6A01-4367-4E6A-BFCD-3B6A3F95A3DD}"/>
    <hyperlink ref="J18" r:id="rId20" xr:uid="{F8112146-4290-49E2-8E58-5D4EA1550066}"/>
    <hyperlink ref="J43" r:id="rId21" xr:uid="{EA74FD67-2765-45EF-9F82-3E2D520F32DC}"/>
    <hyperlink ref="J44" r:id="rId22" xr:uid="{9F97FF3C-5704-4D89-960F-62FB93E1BAB6}"/>
    <hyperlink ref="J45" r:id="rId23" xr:uid="{D31580F5-BE3F-4060-ADB7-9F2BB893DD7D}"/>
    <hyperlink ref="J48" r:id="rId24" xr:uid="{974773DC-899C-4F6C-BD6F-6FFE4AB95707}"/>
    <hyperlink ref="J47" r:id="rId25" xr:uid="{F597DED6-1E19-4FAD-A55B-A683F921AD54}"/>
  </hyperlinks>
  <pageMargins left="0.7" right="0.7" top="0.75" bottom="0.75" header="0.3" footer="0.3"/>
  <pageSetup orientation="portrait" r:id="rId26"/>
  <drawing r:id="rId2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86973-EA7A-4A48-9692-E61BD843C710}">
  <dimension ref="B2:Q44"/>
  <sheetViews>
    <sheetView zoomScale="85" zoomScaleNormal="85" workbookViewId="0">
      <selection activeCell="F4" sqref="F4"/>
    </sheetView>
  </sheetViews>
  <sheetFormatPr defaultRowHeight="15" x14ac:dyDescent="0.25"/>
  <cols>
    <col min="2" max="2" width="64.85546875" bestFit="1" customWidth="1"/>
    <col min="4" max="4" width="10.28515625" bestFit="1" customWidth="1"/>
    <col min="5" max="5" width="10.140625" bestFit="1" customWidth="1"/>
    <col min="6" max="6" width="18.5703125" customWidth="1"/>
    <col min="7" max="7" width="13.140625" bestFit="1" customWidth="1"/>
    <col min="8" max="8" width="9.85546875" customWidth="1"/>
    <col min="9" max="9" width="13" bestFit="1" customWidth="1"/>
    <col min="10" max="10" width="14.5703125" customWidth="1"/>
    <col min="11" max="11" width="55.85546875" bestFit="1" customWidth="1"/>
  </cols>
  <sheetData>
    <row r="2" spans="2:16" x14ac:dyDescent="0.25">
      <c r="B2" s="46" t="s">
        <v>292</v>
      </c>
      <c r="N2" s="103" t="s">
        <v>293</v>
      </c>
      <c r="O2" s="103"/>
      <c r="P2" s="103"/>
    </row>
    <row r="3" spans="2:16" ht="30" x14ac:dyDescent="0.25">
      <c r="B3" s="47" t="s">
        <v>294</v>
      </c>
      <c r="C3" s="48" t="s">
        <v>295</v>
      </c>
      <c r="D3" s="48" t="s">
        <v>296</v>
      </c>
      <c r="E3" s="48" t="s">
        <v>297</v>
      </c>
      <c r="F3" s="48" t="s">
        <v>298</v>
      </c>
      <c r="G3" s="48" t="s">
        <v>299</v>
      </c>
      <c r="H3" s="48" t="s">
        <v>3</v>
      </c>
      <c r="I3" s="48" t="s">
        <v>300</v>
      </c>
      <c r="J3" s="48" t="s">
        <v>301</v>
      </c>
      <c r="K3" s="49" t="s">
        <v>302</v>
      </c>
    </row>
    <row r="4" spans="2:16" x14ac:dyDescent="0.25">
      <c r="B4" s="3" t="s">
        <v>409</v>
      </c>
      <c r="C4" s="50">
        <v>2</v>
      </c>
      <c r="D4" s="50">
        <v>4</v>
      </c>
      <c r="E4" s="50">
        <f t="shared" ref="E4" si="0">AVERAGE(C4:D4)</f>
        <v>3</v>
      </c>
      <c r="F4" s="5">
        <f>$C$15</f>
        <v>67.55</v>
      </c>
      <c r="G4" s="5">
        <f>E4*F4</f>
        <v>202.64999999999998</v>
      </c>
      <c r="H4" s="5">
        <v>0</v>
      </c>
      <c r="I4" s="5">
        <f>G4+H4</f>
        <v>202.64999999999998</v>
      </c>
      <c r="J4" s="5" t="s">
        <v>303</v>
      </c>
      <c r="K4" s="3" t="s">
        <v>304</v>
      </c>
    </row>
    <row r="5" spans="2:16" x14ac:dyDescent="0.25">
      <c r="B5" s="3" t="s">
        <v>306</v>
      </c>
      <c r="C5" s="4"/>
      <c r="D5" s="4"/>
      <c r="E5" s="4"/>
      <c r="F5" s="5"/>
      <c r="G5" s="5">
        <f>G4/1.5</f>
        <v>135.1</v>
      </c>
      <c r="H5" s="5">
        <f t="shared" ref="H5:I5" si="1">H4/1.5</f>
        <v>0</v>
      </c>
      <c r="I5" s="5">
        <f t="shared" si="1"/>
        <v>135.1</v>
      </c>
      <c r="J5" s="5"/>
      <c r="K5" s="3"/>
    </row>
    <row r="7" spans="2:16" x14ac:dyDescent="0.25">
      <c r="B7" s="51" t="s">
        <v>307</v>
      </c>
    </row>
    <row r="8" spans="2:16" ht="30" x14ac:dyDescent="0.25">
      <c r="B8" s="47" t="s">
        <v>294</v>
      </c>
      <c r="C8" s="48" t="s">
        <v>295</v>
      </c>
      <c r="D8" s="48" t="s">
        <v>296</v>
      </c>
      <c r="E8" s="48" t="s">
        <v>297</v>
      </c>
      <c r="F8" s="48" t="s">
        <v>298</v>
      </c>
      <c r="G8" s="48" t="s">
        <v>299</v>
      </c>
      <c r="H8" s="48" t="s">
        <v>3</v>
      </c>
      <c r="I8" s="48" t="s">
        <v>300</v>
      </c>
      <c r="J8" s="48" t="s">
        <v>301</v>
      </c>
      <c r="K8" s="49" t="s">
        <v>302</v>
      </c>
    </row>
    <row r="9" spans="2:16" x14ac:dyDescent="0.25">
      <c r="B9" s="3" t="s">
        <v>308</v>
      </c>
      <c r="C9" s="50">
        <v>9.4120000000000008</v>
      </c>
      <c r="D9" s="50">
        <v>10.667</v>
      </c>
      <c r="E9" s="50">
        <f t="shared" ref="E9:E11" si="2">AVERAGE(C9:D9)</f>
        <v>10.0395</v>
      </c>
      <c r="F9" s="5">
        <f>$C$15</f>
        <v>67.55</v>
      </c>
      <c r="G9" s="5">
        <f t="shared" ref="G9:G11" si="3">E9*F9</f>
        <v>678.16822500000001</v>
      </c>
      <c r="H9" s="5">
        <v>0</v>
      </c>
      <c r="I9" s="5">
        <f>G9+H9</f>
        <v>678.16822500000001</v>
      </c>
      <c r="J9" s="5" t="s">
        <v>303</v>
      </c>
      <c r="K9" s="3" t="s">
        <v>309</v>
      </c>
    </row>
    <row r="10" spans="2:16" x14ac:dyDescent="0.25">
      <c r="B10" s="52" t="s">
        <v>310</v>
      </c>
      <c r="C10" s="53">
        <v>0.8</v>
      </c>
      <c r="D10" s="53">
        <v>0.8</v>
      </c>
      <c r="E10" s="50">
        <v>0.8</v>
      </c>
      <c r="F10" s="5">
        <f>$C$15</f>
        <v>67.55</v>
      </c>
      <c r="G10" s="5">
        <f>E10*F10</f>
        <v>54.04</v>
      </c>
      <c r="H10" s="5">
        <v>206</v>
      </c>
      <c r="I10" s="5">
        <f>G10+H10</f>
        <v>260.04000000000002</v>
      </c>
      <c r="J10" s="5" t="s">
        <v>303</v>
      </c>
      <c r="K10" s="7" t="s">
        <v>311</v>
      </c>
      <c r="L10" s="54"/>
      <c r="M10" s="54"/>
    </row>
    <row r="11" spans="2:16" ht="30" x14ac:dyDescent="0.25">
      <c r="B11" s="52" t="s">
        <v>312</v>
      </c>
      <c r="C11" s="50">
        <v>1</v>
      </c>
      <c r="D11" s="50">
        <v>1</v>
      </c>
      <c r="E11" s="50">
        <f t="shared" si="2"/>
        <v>1</v>
      </c>
      <c r="F11" s="5">
        <f>$C$15</f>
        <v>67.55</v>
      </c>
      <c r="G11" s="5">
        <f t="shared" si="3"/>
        <v>67.55</v>
      </c>
      <c r="H11" s="5">
        <v>47.5</v>
      </c>
      <c r="I11" s="5">
        <f t="shared" ref="I11" si="4">G11+H11</f>
        <v>115.05</v>
      </c>
      <c r="J11" s="3" t="s">
        <v>303</v>
      </c>
      <c r="K11" s="3" t="s">
        <v>313</v>
      </c>
    </row>
    <row r="12" spans="2:16" x14ac:dyDescent="0.25">
      <c r="B12" s="3" t="s">
        <v>305</v>
      </c>
      <c r="C12" s="50"/>
      <c r="D12" s="50"/>
      <c r="E12" s="50">
        <f>SUM(E9:E11)</f>
        <v>11.839500000000001</v>
      </c>
      <c r="F12" s="5"/>
      <c r="G12" s="5">
        <f>ROUND(SUM(G9:G11),2)</f>
        <v>799.76</v>
      </c>
      <c r="H12" s="5">
        <f>ROUND(SUM(H9:H11),2)</f>
        <v>253.5</v>
      </c>
      <c r="I12" s="5">
        <f>ROUND(SUM(I9:I11),2)</f>
        <v>1053.26</v>
      </c>
      <c r="J12" s="5"/>
      <c r="K12" s="3"/>
    </row>
    <row r="13" spans="2:16" x14ac:dyDescent="0.25">
      <c r="B13" s="3" t="s">
        <v>306</v>
      </c>
      <c r="C13" s="4"/>
      <c r="D13" s="4"/>
      <c r="E13" s="4"/>
      <c r="F13" s="5"/>
      <c r="G13" s="5">
        <f>ROUND(G12/1.5,2)</f>
        <v>533.16999999999996</v>
      </c>
      <c r="H13" s="5">
        <f>ROUND(H12/1.5,2)</f>
        <v>169</v>
      </c>
      <c r="I13" s="5">
        <f>ROUND(I12/1.5,2)</f>
        <v>702.17</v>
      </c>
      <c r="J13" s="5"/>
      <c r="K13" s="3"/>
    </row>
    <row r="14" spans="2:16" x14ac:dyDescent="0.25">
      <c r="C14" s="18"/>
      <c r="D14" s="18"/>
      <c r="E14" s="18"/>
      <c r="F14" s="19"/>
      <c r="G14" s="19"/>
      <c r="H14" s="19"/>
      <c r="I14" s="19"/>
      <c r="J14" s="19"/>
    </row>
    <row r="15" spans="2:16" x14ac:dyDescent="0.25">
      <c r="B15" s="3" t="s">
        <v>314</v>
      </c>
      <c r="C15" s="5">
        <v>67.55</v>
      </c>
    </row>
    <row r="16" spans="2:16" x14ac:dyDescent="0.25">
      <c r="B16" s="3" t="s">
        <v>315</v>
      </c>
      <c r="C16" s="5">
        <v>45.45</v>
      </c>
    </row>
    <row r="17" spans="14:17" x14ac:dyDescent="0.25">
      <c r="N17" s="104" t="s">
        <v>316</v>
      </c>
      <c r="O17" s="104"/>
      <c r="P17" s="104"/>
      <c r="Q17" s="104"/>
    </row>
    <row r="28" spans="14:17" x14ac:dyDescent="0.25">
      <c r="N28" s="104" t="s">
        <v>317</v>
      </c>
      <c r="O28" s="104"/>
      <c r="P28" s="104"/>
      <c r="Q28" s="104"/>
    </row>
    <row r="40" spans="14:15" x14ac:dyDescent="0.25">
      <c r="N40" t="s">
        <v>318</v>
      </c>
    </row>
    <row r="41" spans="14:15" x14ac:dyDescent="0.25">
      <c r="N41" t="s">
        <v>319</v>
      </c>
    </row>
    <row r="44" spans="14:15" x14ac:dyDescent="0.25">
      <c r="N44" s="104" t="s">
        <v>320</v>
      </c>
      <c r="O44" s="104"/>
    </row>
  </sheetData>
  <mergeCells count="4">
    <mergeCell ref="N2:P2"/>
    <mergeCell ref="N17:Q17"/>
    <mergeCell ref="N28:Q28"/>
    <mergeCell ref="N44:O4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7CFE8A-E4BB-4BE9-B459-8001C369AAFE}">
  <dimension ref="A2:V59"/>
  <sheetViews>
    <sheetView topLeftCell="A16" zoomScale="55" zoomScaleNormal="55" workbookViewId="0">
      <selection activeCell="J32" sqref="J32"/>
    </sheetView>
  </sheetViews>
  <sheetFormatPr defaultRowHeight="15" x14ac:dyDescent="0.25"/>
  <cols>
    <col min="1" max="1" width="36.42578125" customWidth="1"/>
    <col min="2" max="2" width="23.28515625" customWidth="1"/>
    <col min="3" max="3" width="33.140625" customWidth="1"/>
    <col min="4" max="4" width="22.42578125" customWidth="1"/>
    <col min="5" max="5" width="21.42578125" customWidth="1"/>
    <col min="6" max="6" width="19" bestFit="1" customWidth="1"/>
    <col min="7" max="7" width="17.140625" bestFit="1" customWidth="1"/>
    <col min="8" max="8" width="18.85546875" bestFit="1" customWidth="1"/>
    <col min="9" max="9" width="19.7109375" customWidth="1"/>
    <col min="10" max="10" width="19" bestFit="1" customWidth="1"/>
    <col min="11" max="11" width="26.42578125" customWidth="1"/>
    <col min="12" max="12" width="15.85546875" bestFit="1" customWidth="1"/>
    <col min="13" max="13" width="26.140625" bestFit="1" customWidth="1"/>
    <col min="14" max="14" width="19.85546875" customWidth="1"/>
    <col min="15" max="15" width="16.7109375" bestFit="1" customWidth="1"/>
    <col min="16" max="16" width="16.7109375" customWidth="1"/>
    <col min="17" max="17" width="27.140625" bestFit="1" customWidth="1"/>
    <col min="18" max="18" width="15.42578125" bestFit="1" customWidth="1"/>
    <col min="19" max="19" width="14" bestFit="1" customWidth="1"/>
    <col min="20" max="20" width="38.28515625" customWidth="1"/>
    <col min="21" max="21" width="14.85546875" bestFit="1" customWidth="1"/>
    <col min="22" max="22" width="38.28515625" customWidth="1"/>
    <col min="23" max="23" width="255.7109375" bestFit="1" customWidth="1"/>
  </cols>
  <sheetData>
    <row r="2" spans="1:22" x14ac:dyDescent="0.25">
      <c r="J2" s="17"/>
      <c r="K2" s="18"/>
      <c r="L2" s="18"/>
      <c r="M2" s="18"/>
      <c r="O2" s="19"/>
      <c r="P2" s="19"/>
      <c r="Q2" s="19"/>
      <c r="S2" s="19"/>
      <c r="T2" s="20"/>
      <c r="U2" s="20"/>
      <c r="V2" s="20"/>
    </row>
    <row r="3" spans="1:22" ht="15.75" thickBot="1" x14ac:dyDescent="0.3">
      <c r="J3" s="17"/>
      <c r="K3" s="18"/>
      <c r="L3" s="18"/>
      <c r="M3" s="18"/>
      <c r="O3" s="19"/>
      <c r="P3" s="19"/>
      <c r="Q3" s="19"/>
      <c r="S3" s="19"/>
      <c r="T3" s="20"/>
      <c r="U3" s="20"/>
      <c r="V3" s="20"/>
    </row>
    <row r="4" spans="1:22" ht="15.75" thickBot="1" x14ac:dyDescent="0.3">
      <c r="A4" s="21" t="s">
        <v>251</v>
      </c>
      <c r="J4" s="17"/>
      <c r="K4" s="18"/>
      <c r="L4" s="18"/>
      <c r="M4" s="18"/>
      <c r="O4" s="19"/>
      <c r="P4" s="19"/>
      <c r="Q4" s="19"/>
      <c r="S4" s="19"/>
      <c r="T4" s="20"/>
      <c r="U4" s="20"/>
      <c r="V4" s="20"/>
    </row>
    <row r="5" spans="1:22" x14ac:dyDescent="0.25">
      <c r="A5" s="92" t="s">
        <v>0</v>
      </c>
      <c r="B5" s="86" t="s">
        <v>1</v>
      </c>
      <c r="C5" s="101" t="s">
        <v>11</v>
      </c>
      <c r="D5" s="101" t="s">
        <v>252</v>
      </c>
      <c r="E5" s="97" t="s">
        <v>12</v>
      </c>
      <c r="F5" s="99"/>
      <c r="G5" s="86" t="s">
        <v>2</v>
      </c>
      <c r="H5" s="86" t="s">
        <v>3</v>
      </c>
      <c r="I5" s="86" t="s">
        <v>13</v>
      </c>
      <c r="J5" s="90" t="s">
        <v>5</v>
      </c>
    </row>
    <row r="6" spans="1:22" ht="12.75" customHeight="1" x14ac:dyDescent="0.25">
      <c r="A6" s="93"/>
      <c r="B6" s="87"/>
      <c r="C6" s="102"/>
      <c r="D6" s="102"/>
      <c r="E6" s="23" t="s">
        <v>15</v>
      </c>
      <c r="F6" s="23" t="s">
        <v>16</v>
      </c>
      <c r="G6" s="87"/>
      <c r="H6" s="87"/>
      <c r="I6" s="87"/>
      <c r="J6" s="91"/>
    </row>
    <row r="7" spans="1:22" x14ac:dyDescent="0.25">
      <c r="A7" s="2" t="s">
        <v>274</v>
      </c>
      <c r="B7" s="3" t="s">
        <v>273</v>
      </c>
      <c r="C7" s="3">
        <v>18000</v>
      </c>
      <c r="D7" s="58">
        <f t="shared" ref="D7:D13" si="0">C7/12000</f>
        <v>1.5</v>
      </c>
      <c r="E7" s="3">
        <v>11.1</v>
      </c>
      <c r="F7" s="3"/>
      <c r="G7" s="3" t="s">
        <v>6</v>
      </c>
      <c r="H7" s="5">
        <v>699</v>
      </c>
      <c r="I7" s="5">
        <f>H7/D7</f>
        <v>466</v>
      </c>
      <c r="J7" s="44" t="s">
        <v>253</v>
      </c>
    </row>
    <row r="8" spans="1:22" x14ac:dyDescent="0.25">
      <c r="A8" s="2" t="s">
        <v>272</v>
      </c>
      <c r="B8" s="3" t="s">
        <v>254</v>
      </c>
      <c r="C8" s="3">
        <v>25000</v>
      </c>
      <c r="D8" s="58">
        <f t="shared" si="0"/>
        <v>2.0833333333333335</v>
      </c>
      <c r="E8" s="3">
        <v>9.4</v>
      </c>
      <c r="F8" s="3"/>
      <c r="G8" s="3" t="s">
        <v>6</v>
      </c>
      <c r="H8" s="5">
        <v>899</v>
      </c>
      <c r="I8" s="5">
        <f t="shared" ref="I8:I13" si="1">H8/D8</f>
        <v>431.52</v>
      </c>
      <c r="J8" s="44" t="s">
        <v>255</v>
      </c>
    </row>
    <row r="9" spans="1:22" x14ac:dyDescent="0.25">
      <c r="A9" s="2" t="s">
        <v>272</v>
      </c>
      <c r="B9" s="45" t="s">
        <v>256</v>
      </c>
      <c r="C9" s="3">
        <v>18500</v>
      </c>
      <c r="D9" s="58">
        <f t="shared" si="0"/>
        <v>1.5416666666666667</v>
      </c>
      <c r="E9" s="3">
        <v>10.7</v>
      </c>
      <c r="F9" s="3"/>
      <c r="G9" s="3" t="s">
        <v>6</v>
      </c>
      <c r="H9" s="5">
        <v>779</v>
      </c>
      <c r="I9" s="5">
        <f t="shared" si="1"/>
        <v>505.29729729729729</v>
      </c>
      <c r="J9" s="44" t="s">
        <v>257</v>
      </c>
    </row>
    <row r="10" spans="1:22" x14ac:dyDescent="0.25">
      <c r="A10" s="2" t="s">
        <v>262</v>
      </c>
      <c r="B10" s="3" t="s">
        <v>258</v>
      </c>
      <c r="C10" s="3">
        <v>24000</v>
      </c>
      <c r="D10" s="58">
        <f t="shared" si="0"/>
        <v>2</v>
      </c>
      <c r="E10" s="3">
        <v>9.4</v>
      </c>
      <c r="F10" s="3"/>
      <c r="G10" s="3" t="s">
        <v>6</v>
      </c>
      <c r="H10" s="5">
        <v>799</v>
      </c>
      <c r="I10" s="5">
        <f t="shared" si="1"/>
        <v>399.5</v>
      </c>
      <c r="J10" s="44" t="s">
        <v>259</v>
      </c>
    </row>
    <row r="11" spans="1:22" x14ac:dyDescent="0.25">
      <c r="A11" s="2" t="s">
        <v>262</v>
      </c>
      <c r="B11" s="3" t="s">
        <v>260</v>
      </c>
      <c r="C11" s="3">
        <v>11800</v>
      </c>
      <c r="D11" s="58">
        <f t="shared" si="0"/>
        <v>0.98333333333333328</v>
      </c>
      <c r="E11" s="3">
        <v>11</v>
      </c>
      <c r="F11" s="3"/>
      <c r="G11" s="3" t="s">
        <v>6</v>
      </c>
      <c r="H11" s="5">
        <v>549</v>
      </c>
      <c r="I11" s="5">
        <f t="shared" si="1"/>
        <v>558.30508474576277</v>
      </c>
      <c r="J11" s="44" t="s">
        <v>261</v>
      </c>
    </row>
    <row r="12" spans="1:22" x14ac:dyDescent="0.25">
      <c r="A12" s="2" t="s">
        <v>264</v>
      </c>
      <c r="B12" s="3" t="s">
        <v>263</v>
      </c>
      <c r="C12" s="3">
        <v>17600</v>
      </c>
      <c r="D12" s="58">
        <f t="shared" si="0"/>
        <v>1.4666666666666666</v>
      </c>
      <c r="E12" s="3">
        <v>10.8</v>
      </c>
      <c r="F12" s="3"/>
      <c r="G12" s="3" t="s">
        <v>6</v>
      </c>
      <c r="H12" s="5">
        <v>1060.56</v>
      </c>
      <c r="I12" s="5">
        <f t="shared" si="1"/>
        <v>723.10909090909092</v>
      </c>
      <c r="J12" s="44" t="s">
        <v>265</v>
      </c>
    </row>
    <row r="13" spans="1:22" x14ac:dyDescent="0.25">
      <c r="A13" s="2" t="s">
        <v>270</v>
      </c>
      <c r="B13" s="7" t="s">
        <v>269</v>
      </c>
      <c r="C13" s="3">
        <v>12000</v>
      </c>
      <c r="D13" s="58">
        <f t="shared" si="0"/>
        <v>1</v>
      </c>
      <c r="E13" s="3">
        <v>10.9</v>
      </c>
      <c r="F13" s="3"/>
      <c r="G13" s="3" t="s">
        <v>6</v>
      </c>
      <c r="H13" s="5">
        <v>449.99</v>
      </c>
      <c r="I13" s="5">
        <f t="shared" si="1"/>
        <v>449.99</v>
      </c>
      <c r="J13" s="44" t="s">
        <v>271</v>
      </c>
    </row>
    <row r="14" spans="1:22" x14ac:dyDescent="0.25">
      <c r="A14" s="100" t="s">
        <v>351</v>
      </c>
      <c r="B14" s="100"/>
      <c r="C14" s="100"/>
      <c r="D14" s="100"/>
      <c r="E14" s="100"/>
      <c r="F14" s="100"/>
      <c r="G14" s="100"/>
      <c r="H14" s="100"/>
      <c r="I14" s="61">
        <f>AVERAGE(I7:I13)</f>
        <v>504.81735327887873</v>
      </c>
    </row>
    <row r="15" spans="1:22" x14ac:dyDescent="0.25">
      <c r="A15" s="100" t="s">
        <v>350</v>
      </c>
      <c r="B15" s="100"/>
      <c r="C15" s="100"/>
      <c r="D15" s="100"/>
      <c r="E15" s="100"/>
      <c r="F15" s="100"/>
      <c r="G15" s="100"/>
      <c r="H15" s="100"/>
      <c r="I15" s="60">
        <f>_xlfn.STDEV.P(I7:I13)/I14</f>
        <v>0.20018793698808776</v>
      </c>
    </row>
    <row r="16" spans="1:22" ht="15.75" thickBot="1" x14ac:dyDescent="0.3">
      <c r="A16" s="22" t="s">
        <v>357</v>
      </c>
      <c r="J16" s="17"/>
      <c r="K16" s="18"/>
      <c r="L16" s="18"/>
      <c r="M16" s="18"/>
      <c r="O16" s="19"/>
      <c r="P16" s="19"/>
      <c r="Q16" s="19"/>
      <c r="S16" s="19"/>
      <c r="T16" s="20"/>
      <c r="U16" s="20"/>
      <c r="V16" s="20"/>
    </row>
    <row r="17" spans="1:18" x14ac:dyDescent="0.25">
      <c r="A17" s="92" t="s">
        <v>0</v>
      </c>
      <c r="B17" s="86" t="s">
        <v>1</v>
      </c>
      <c r="C17" s="101" t="s">
        <v>11</v>
      </c>
      <c r="D17" s="101" t="s">
        <v>252</v>
      </c>
      <c r="E17" s="97" t="s">
        <v>12</v>
      </c>
      <c r="F17" s="99"/>
      <c r="G17" s="86" t="s">
        <v>2</v>
      </c>
      <c r="H17" s="86" t="s">
        <v>3</v>
      </c>
      <c r="I17" s="86" t="s">
        <v>13</v>
      </c>
      <c r="J17" s="90" t="s">
        <v>5</v>
      </c>
    </row>
    <row r="18" spans="1:18" ht="12.75" customHeight="1" x14ac:dyDescent="0.25">
      <c r="A18" s="93"/>
      <c r="B18" s="87"/>
      <c r="C18" s="102"/>
      <c r="D18" s="102"/>
      <c r="E18" s="23" t="s">
        <v>15</v>
      </c>
      <c r="F18" s="23" t="s">
        <v>16</v>
      </c>
      <c r="G18" s="87"/>
      <c r="H18" s="87"/>
      <c r="I18" s="87"/>
      <c r="J18" s="91"/>
    </row>
    <row r="19" spans="1:18" x14ac:dyDescent="0.25">
      <c r="A19" s="3" t="s">
        <v>266</v>
      </c>
      <c r="B19" s="3" t="s">
        <v>268</v>
      </c>
      <c r="C19" s="3">
        <v>17300</v>
      </c>
      <c r="D19" s="58">
        <f>C19/12000</f>
        <v>1.4416666666666667</v>
      </c>
      <c r="E19" s="3">
        <v>9.9</v>
      </c>
      <c r="F19" s="3"/>
      <c r="G19" s="3" t="s">
        <v>6</v>
      </c>
      <c r="H19" s="5">
        <v>1377.09</v>
      </c>
      <c r="I19" s="5">
        <f>H19/D19</f>
        <v>955.20693641618493</v>
      </c>
      <c r="J19" s="44" t="s">
        <v>267</v>
      </c>
    </row>
    <row r="20" spans="1:18" x14ac:dyDescent="0.25">
      <c r="A20" s="3" t="s">
        <v>19</v>
      </c>
      <c r="B20" s="7" t="s">
        <v>321</v>
      </c>
      <c r="C20" s="3">
        <v>8000</v>
      </c>
      <c r="D20" s="58">
        <f>C20/12000</f>
        <v>0.66666666666666663</v>
      </c>
      <c r="E20" s="3">
        <v>9.8000000000000007</v>
      </c>
      <c r="F20" s="3"/>
      <c r="G20" s="3" t="s">
        <v>6</v>
      </c>
      <c r="H20" s="5">
        <v>559</v>
      </c>
      <c r="I20" s="5">
        <f t="shared" ref="I20:I22" si="2">H20/D20</f>
        <v>838.5</v>
      </c>
      <c r="J20" s="44" t="s">
        <v>324</v>
      </c>
    </row>
    <row r="21" spans="1:18" x14ac:dyDescent="0.25">
      <c r="A21" s="57" t="s">
        <v>322</v>
      </c>
      <c r="B21" s="7" t="s">
        <v>323</v>
      </c>
      <c r="C21" s="3">
        <v>12000</v>
      </c>
      <c r="D21" s="58">
        <f t="shared" ref="D21:D22" si="3">C21/12000</f>
        <v>1</v>
      </c>
      <c r="E21" s="3">
        <v>10.9</v>
      </c>
      <c r="F21" s="3"/>
      <c r="G21" s="3" t="s">
        <v>6</v>
      </c>
      <c r="H21" s="5">
        <v>599</v>
      </c>
      <c r="I21" s="5">
        <f t="shared" si="2"/>
        <v>599</v>
      </c>
      <c r="J21" s="44" t="s">
        <v>325</v>
      </c>
    </row>
    <row r="22" spans="1:18" x14ac:dyDescent="0.25">
      <c r="A22" s="57" t="s">
        <v>21</v>
      </c>
      <c r="B22" s="7" t="s">
        <v>326</v>
      </c>
      <c r="C22" s="57">
        <v>18000</v>
      </c>
      <c r="D22" s="58">
        <f t="shared" si="3"/>
        <v>1.5</v>
      </c>
      <c r="E22" s="57">
        <v>10.99</v>
      </c>
      <c r="F22" s="3"/>
      <c r="G22" s="3" t="s">
        <v>6</v>
      </c>
      <c r="H22" s="5">
        <v>1739</v>
      </c>
      <c r="I22" s="5">
        <f t="shared" si="2"/>
        <v>1159.3333333333333</v>
      </c>
      <c r="J22" s="44" t="s">
        <v>327</v>
      </c>
    </row>
    <row r="23" spans="1:18" x14ac:dyDescent="0.25">
      <c r="A23" s="100" t="s">
        <v>351</v>
      </c>
      <c r="B23" s="100"/>
      <c r="C23" s="100"/>
      <c r="D23" s="100"/>
      <c r="E23" s="100"/>
      <c r="F23" s="100"/>
      <c r="G23" s="100"/>
      <c r="H23" s="100"/>
      <c r="I23" s="61">
        <f>AVERAGE(I19:I22)</f>
        <v>888.01006743737958</v>
      </c>
      <c r="J23" s="56"/>
      <c r="K23" s="55"/>
      <c r="L23" s="55"/>
    </row>
    <row r="24" spans="1:18" x14ac:dyDescent="0.25">
      <c r="A24" s="100" t="s">
        <v>350</v>
      </c>
      <c r="B24" s="100"/>
      <c r="C24" s="100"/>
      <c r="D24" s="100"/>
      <c r="E24" s="100"/>
      <c r="F24" s="100"/>
      <c r="G24" s="100"/>
      <c r="H24" s="100"/>
      <c r="I24" s="60">
        <f>_xlfn.STDEV.P(I19:I22)/I23</f>
        <v>0.22809689455323462</v>
      </c>
      <c r="J24" s="24"/>
      <c r="L24" s="19"/>
      <c r="M24" s="19"/>
      <c r="N24" s="19"/>
      <c r="P24" s="19"/>
      <c r="Q24" s="20"/>
      <c r="R24" s="20"/>
    </row>
    <row r="25" spans="1:18" x14ac:dyDescent="0.25">
      <c r="A25" s="26" t="s">
        <v>328</v>
      </c>
      <c r="B25" s="24"/>
      <c r="C25" s="24"/>
      <c r="D25" s="24"/>
      <c r="E25" s="24"/>
      <c r="P25" s="19"/>
    </row>
    <row r="26" spans="1:18" ht="15.75" thickBot="1" x14ac:dyDescent="0.3">
      <c r="A26" s="26" t="s">
        <v>329</v>
      </c>
      <c r="B26" s="27"/>
      <c r="L26" s="19"/>
      <c r="M26" s="19"/>
      <c r="N26" s="19"/>
      <c r="O26" s="19"/>
      <c r="P26" s="20"/>
    </row>
    <row r="27" spans="1:18" ht="15" customHeight="1" x14ac:dyDescent="0.25">
      <c r="A27" s="92" t="s">
        <v>0</v>
      </c>
      <c r="B27" s="86" t="s">
        <v>1</v>
      </c>
      <c r="C27" s="101" t="s">
        <v>11</v>
      </c>
      <c r="D27" s="101" t="s">
        <v>252</v>
      </c>
      <c r="E27" s="97" t="s">
        <v>12</v>
      </c>
      <c r="F27" s="98"/>
      <c r="G27" s="86" t="s">
        <v>2</v>
      </c>
      <c r="H27" s="86" t="s">
        <v>3</v>
      </c>
      <c r="I27" s="86" t="s">
        <v>13</v>
      </c>
      <c r="J27" s="90" t="s">
        <v>5</v>
      </c>
    </row>
    <row r="28" spans="1:18" x14ac:dyDescent="0.25">
      <c r="A28" s="93"/>
      <c r="B28" s="87"/>
      <c r="C28" s="102"/>
      <c r="D28" s="102"/>
      <c r="E28" s="23" t="s">
        <v>15</v>
      </c>
      <c r="F28" s="23" t="s">
        <v>16</v>
      </c>
      <c r="G28" s="87"/>
      <c r="H28" s="87"/>
      <c r="I28" s="87"/>
      <c r="J28" s="91"/>
    </row>
    <row r="29" spans="1:18" x14ac:dyDescent="0.25">
      <c r="A29" s="8" t="s">
        <v>331</v>
      </c>
      <c r="B29" s="31" t="s">
        <v>332</v>
      </c>
      <c r="C29" s="3">
        <v>9000</v>
      </c>
      <c r="D29" s="4">
        <f>C29/12000</f>
        <v>0.75</v>
      </c>
      <c r="E29" s="3"/>
      <c r="F29" s="3">
        <v>14</v>
      </c>
      <c r="G29" s="3" t="s">
        <v>6</v>
      </c>
      <c r="H29" s="5">
        <v>929</v>
      </c>
      <c r="I29" s="5">
        <f>H29/D29</f>
        <v>1238.6666666666667</v>
      </c>
      <c r="J29" s="44" t="s">
        <v>330</v>
      </c>
      <c r="L29" s="19"/>
      <c r="M29" s="19"/>
      <c r="N29" s="19"/>
    </row>
    <row r="30" spans="1:18" x14ac:dyDescent="0.25">
      <c r="A30" s="8" t="s">
        <v>333</v>
      </c>
      <c r="B30" s="31" t="s">
        <v>334</v>
      </c>
      <c r="C30" s="3">
        <v>12000</v>
      </c>
      <c r="D30" s="4">
        <f t="shared" ref="D30:D33" si="4">C30/12000</f>
        <v>1</v>
      </c>
      <c r="E30" s="3"/>
      <c r="F30" s="3">
        <v>14</v>
      </c>
      <c r="G30" s="3" t="s">
        <v>6</v>
      </c>
      <c r="H30" s="5">
        <v>719</v>
      </c>
      <c r="I30" s="5">
        <f t="shared" ref="I30:I33" si="5">H30/D30</f>
        <v>719</v>
      </c>
      <c r="J30" s="44" t="s">
        <v>335</v>
      </c>
      <c r="L30" s="19"/>
      <c r="M30" s="19"/>
      <c r="N30" s="19"/>
    </row>
    <row r="31" spans="1:18" x14ac:dyDescent="0.25">
      <c r="A31" s="8" t="s">
        <v>333</v>
      </c>
      <c r="B31" s="31" t="s">
        <v>336</v>
      </c>
      <c r="C31" s="3">
        <v>24000</v>
      </c>
      <c r="D31" s="4">
        <f t="shared" si="4"/>
        <v>2</v>
      </c>
      <c r="E31" s="3"/>
      <c r="F31" s="3">
        <v>14</v>
      </c>
      <c r="G31" s="3" t="s">
        <v>6</v>
      </c>
      <c r="H31" s="5">
        <v>1199</v>
      </c>
      <c r="I31" s="5">
        <f t="shared" si="5"/>
        <v>599.5</v>
      </c>
      <c r="J31" s="44" t="s">
        <v>337</v>
      </c>
      <c r="L31" s="19"/>
      <c r="M31" s="19"/>
      <c r="N31" s="19"/>
    </row>
    <row r="32" spans="1:18" x14ac:dyDescent="0.25">
      <c r="A32" s="8" t="s">
        <v>67</v>
      </c>
      <c r="B32" s="31" t="s">
        <v>338</v>
      </c>
      <c r="C32" s="3">
        <v>24000</v>
      </c>
      <c r="D32" s="4">
        <f t="shared" si="4"/>
        <v>2</v>
      </c>
      <c r="E32" s="3"/>
      <c r="F32" s="3">
        <v>14</v>
      </c>
      <c r="G32" s="3" t="s">
        <v>6</v>
      </c>
      <c r="H32" s="5">
        <v>3509</v>
      </c>
      <c r="I32" s="5">
        <f t="shared" si="5"/>
        <v>1754.5</v>
      </c>
      <c r="J32" s="44" t="s">
        <v>339</v>
      </c>
      <c r="L32" s="19"/>
      <c r="M32" s="19"/>
      <c r="N32" s="19"/>
    </row>
    <row r="33" spans="1:18" x14ac:dyDescent="0.25">
      <c r="A33" s="8" t="s">
        <v>331</v>
      </c>
      <c r="B33" s="31"/>
      <c r="C33" s="3">
        <v>12000</v>
      </c>
      <c r="D33" s="4">
        <f t="shared" si="4"/>
        <v>1</v>
      </c>
      <c r="E33" s="3"/>
      <c r="F33" s="3">
        <v>14</v>
      </c>
      <c r="G33" s="3" t="s">
        <v>6</v>
      </c>
      <c r="H33" s="5">
        <v>839.11</v>
      </c>
      <c r="I33" s="5">
        <f t="shared" si="5"/>
        <v>839.11</v>
      </c>
      <c r="J33" s="44" t="s">
        <v>340</v>
      </c>
      <c r="L33" s="19"/>
      <c r="M33" s="19"/>
      <c r="N33" s="19"/>
    </row>
    <row r="34" spans="1:18" x14ac:dyDescent="0.25">
      <c r="A34" s="100" t="s">
        <v>351</v>
      </c>
      <c r="B34" s="100"/>
      <c r="C34" s="100"/>
      <c r="D34" s="100"/>
      <c r="E34" s="100"/>
      <c r="F34" s="100"/>
      <c r="G34" s="100"/>
      <c r="H34" s="100"/>
      <c r="I34" s="61">
        <f>AVERAGE(I29:I33)</f>
        <v>1030.1553333333334</v>
      </c>
      <c r="J34" s="19"/>
      <c r="O34" s="19"/>
      <c r="P34" s="19"/>
      <c r="Q34" s="19"/>
    </row>
    <row r="35" spans="1:18" x14ac:dyDescent="0.25">
      <c r="A35" s="100" t="s">
        <v>350</v>
      </c>
      <c r="B35" s="100"/>
      <c r="C35" s="100"/>
      <c r="D35" s="100"/>
      <c r="E35" s="100"/>
      <c r="F35" s="100"/>
      <c r="G35" s="100"/>
      <c r="H35" s="100"/>
      <c r="I35" s="62">
        <f>_xlfn.STDEV.P(I29:I33)/I34</f>
        <v>0.4088438612021047</v>
      </c>
      <c r="K35" s="19"/>
      <c r="P35" s="19"/>
      <c r="Q35" s="19"/>
      <c r="R35" s="19"/>
    </row>
    <row r="36" spans="1:18" x14ac:dyDescent="0.25">
      <c r="A36" s="59"/>
      <c r="B36" s="59"/>
      <c r="C36" s="59"/>
      <c r="D36" s="59"/>
      <c r="E36" s="59"/>
      <c r="F36" s="59"/>
      <c r="G36" s="59"/>
      <c r="H36" s="59"/>
      <c r="I36" s="63"/>
      <c r="K36" s="19"/>
      <c r="P36" s="19"/>
      <c r="Q36" s="19"/>
      <c r="R36" s="19"/>
    </row>
    <row r="37" spans="1:18" ht="23.25" customHeight="1" x14ac:dyDescent="0.25">
      <c r="A37" s="64" t="s">
        <v>348</v>
      </c>
      <c r="B37" s="59"/>
      <c r="C37" s="59"/>
      <c r="D37" s="59"/>
      <c r="E37" s="59"/>
      <c r="F37" s="59"/>
      <c r="G37" s="59"/>
      <c r="H37" s="59"/>
      <c r="I37" s="63"/>
      <c r="K37" s="19"/>
      <c r="P37" s="19"/>
      <c r="Q37" s="19"/>
      <c r="R37" s="19"/>
    </row>
    <row r="38" spans="1:18" x14ac:dyDescent="0.25">
      <c r="A38" s="66" t="s">
        <v>0</v>
      </c>
      <c r="B38" s="67" t="s">
        <v>342</v>
      </c>
      <c r="C38" s="66" t="s">
        <v>343</v>
      </c>
      <c r="D38" s="66" t="s">
        <v>344</v>
      </c>
      <c r="E38" s="66" t="s">
        <v>345</v>
      </c>
      <c r="F38" t="s">
        <v>346</v>
      </c>
      <c r="L38" s="19"/>
      <c r="M38" s="19"/>
      <c r="N38" s="19"/>
      <c r="O38" s="19"/>
    </row>
    <row r="39" spans="1:18" x14ac:dyDescent="0.25">
      <c r="A39" s="65" t="s">
        <v>349</v>
      </c>
      <c r="B39" s="3">
        <v>2250</v>
      </c>
      <c r="C39" s="4" t="e">
        <f>(B39*3.412)/'Measure cost'!$F$22/12000</f>
        <v>#DIV/0!</v>
      </c>
      <c r="D39" s="61">
        <v>187.73</v>
      </c>
      <c r="E39" s="5" t="e">
        <f>D39/C39</f>
        <v>#DIV/0!</v>
      </c>
      <c r="F39" s="44" t="s">
        <v>347</v>
      </c>
    </row>
    <row r="40" spans="1:18" x14ac:dyDescent="0.25">
      <c r="A40" s="65" t="s">
        <v>349</v>
      </c>
      <c r="B40" s="3">
        <v>1750</v>
      </c>
      <c r="C40" s="4" t="e">
        <f>(B40*3.412)/'Measure cost'!$F$22/12000</f>
        <v>#DIV/0!</v>
      </c>
      <c r="D40" s="61">
        <v>260.85000000000002</v>
      </c>
      <c r="E40" s="5" t="e">
        <f t="shared" ref="E40" si="6">D40/C40</f>
        <v>#DIV/0!</v>
      </c>
    </row>
    <row r="41" spans="1:18" x14ac:dyDescent="0.25">
      <c r="A41" s="106" t="s">
        <v>351</v>
      </c>
      <c r="B41" s="106"/>
      <c r="C41" s="106"/>
      <c r="D41" s="106"/>
      <c r="E41" s="19" t="e">
        <f>AVERAGE(E39:E40)</f>
        <v>#DIV/0!</v>
      </c>
    </row>
    <row r="45" spans="1:18" x14ac:dyDescent="0.25">
      <c r="A45" t="s">
        <v>365</v>
      </c>
      <c r="B45" t="s">
        <v>366</v>
      </c>
      <c r="C45" t="s">
        <v>367</v>
      </c>
      <c r="D45" t="s">
        <v>368</v>
      </c>
      <c r="E45" t="s">
        <v>369</v>
      </c>
      <c r="F45" t="s">
        <v>370</v>
      </c>
      <c r="G45" t="s">
        <v>371</v>
      </c>
      <c r="H45" t="s">
        <v>372</v>
      </c>
      <c r="I45" t="s">
        <v>373</v>
      </c>
    </row>
    <row r="46" spans="1:18" x14ac:dyDescent="0.25">
      <c r="A46">
        <v>10.199999999999999</v>
      </c>
      <c r="B46" t="e">
        <f>ROUND((A46/'Measure cost'!$F$22)/12,2)</f>
        <v>#DIV/0!</v>
      </c>
      <c r="C46">
        <v>344.75</v>
      </c>
      <c r="D46">
        <v>216.15</v>
      </c>
      <c r="E46">
        <f>C46+D46</f>
        <v>560.9</v>
      </c>
      <c r="F46">
        <v>736.86</v>
      </c>
      <c r="G46">
        <f>F46/E46</f>
        <v>1.3137101087537886</v>
      </c>
      <c r="H46" t="e">
        <f>(D46/B46)*G46</f>
        <v>#DIV/0!</v>
      </c>
      <c r="I46" t="e">
        <f>(C46/B46)*G46</f>
        <v>#DIV/0!</v>
      </c>
    </row>
    <row r="47" spans="1:18" x14ac:dyDescent="0.25">
      <c r="A47">
        <v>17.100000000000001</v>
      </c>
      <c r="B47" t="e">
        <f>ROUND((A47/'Measure cost'!$F$22)/12,2)</f>
        <v>#DIV/0!</v>
      </c>
      <c r="C47">
        <v>423.55</v>
      </c>
      <c r="D47">
        <v>206.98</v>
      </c>
      <c r="E47">
        <f t="shared" ref="E47:E48" si="7">C47+D47</f>
        <v>630.53</v>
      </c>
      <c r="F47">
        <v>809.79</v>
      </c>
      <c r="G47">
        <f t="shared" ref="G47:G48" si="8">F47/E47</f>
        <v>1.2843005090955228</v>
      </c>
      <c r="H47" t="e">
        <f t="shared" ref="H47:H48" si="9">(D47/B47)*G47</f>
        <v>#DIV/0!</v>
      </c>
      <c r="I47" t="e">
        <f t="shared" ref="I47:I48" si="10">(C47/B47)*G47</f>
        <v>#DIV/0!</v>
      </c>
    </row>
    <row r="48" spans="1:18" x14ac:dyDescent="0.25">
      <c r="A48">
        <v>34.1</v>
      </c>
      <c r="B48" t="e">
        <f>ROUND((A48/'Measure cost'!$F$22)/12,2)</f>
        <v>#DIV/0!</v>
      </c>
      <c r="C48">
        <v>531.99</v>
      </c>
      <c r="D48">
        <v>216.15</v>
      </c>
      <c r="E48">
        <f t="shared" si="7"/>
        <v>748.14</v>
      </c>
      <c r="F48">
        <v>938.78</v>
      </c>
      <c r="G48">
        <f t="shared" si="8"/>
        <v>1.254818616836421</v>
      </c>
      <c r="H48" t="e">
        <f t="shared" si="9"/>
        <v>#DIV/0!</v>
      </c>
      <c r="I48" t="e">
        <f t="shared" si="10"/>
        <v>#DIV/0!</v>
      </c>
    </row>
    <row r="49" spans="1:9" x14ac:dyDescent="0.25">
      <c r="A49" s="105" t="s">
        <v>351</v>
      </c>
      <c r="B49" s="105"/>
      <c r="C49" s="105"/>
      <c r="D49" s="105"/>
      <c r="E49" s="105"/>
      <c r="F49" s="105"/>
      <c r="G49" s="105"/>
      <c r="H49" t="e">
        <f>AVERAGE(H46:H48)</f>
        <v>#DIV/0!</v>
      </c>
      <c r="I49" t="e">
        <f>AVERAGE(I46:I48)</f>
        <v>#DIV/0!</v>
      </c>
    </row>
    <row r="59" spans="1:9" x14ac:dyDescent="0.25">
      <c r="A59" s="44" t="s">
        <v>341</v>
      </c>
    </row>
  </sheetData>
  <mergeCells count="35">
    <mergeCell ref="A5:A6"/>
    <mergeCell ref="B5:B6"/>
    <mergeCell ref="C5:C6"/>
    <mergeCell ref="D5:D6"/>
    <mergeCell ref="E5:F5"/>
    <mergeCell ref="G17:G18"/>
    <mergeCell ref="H17:H18"/>
    <mergeCell ref="I17:I18"/>
    <mergeCell ref="J17:J18"/>
    <mergeCell ref="G5:G6"/>
    <mergeCell ref="H5:H6"/>
    <mergeCell ref="I5:I6"/>
    <mergeCell ref="J5:J6"/>
    <mergeCell ref="A14:H14"/>
    <mergeCell ref="A15:H15"/>
    <mergeCell ref="A17:A18"/>
    <mergeCell ref="B17:B18"/>
    <mergeCell ref="C17:C18"/>
    <mergeCell ref="D17:D18"/>
    <mergeCell ref="E17:F17"/>
    <mergeCell ref="A23:H23"/>
    <mergeCell ref="A49:G49"/>
    <mergeCell ref="H27:H28"/>
    <mergeCell ref="I27:I28"/>
    <mergeCell ref="J27:J28"/>
    <mergeCell ref="A34:H34"/>
    <mergeCell ref="A35:H35"/>
    <mergeCell ref="A41:D41"/>
    <mergeCell ref="A27:A28"/>
    <mergeCell ref="B27:B28"/>
    <mergeCell ref="C27:C28"/>
    <mergeCell ref="D27:D28"/>
    <mergeCell ref="E27:F27"/>
    <mergeCell ref="G27:G28"/>
    <mergeCell ref="A24:H24"/>
  </mergeCells>
  <hyperlinks>
    <hyperlink ref="J7" r:id="rId1" xr:uid="{C9B35045-3A85-40B6-9C47-16DDF85A3313}"/>
    <hyperlink ref="J8" r:id="rId2" xr:uid="{71DCF2E1-DA73-413C-BA0C-DFC459F7BA4E}"/>
    <hyperlink ref="J9" r:id="rId3" xr:uid="{4566602D-91F3-46CD-93E5-8D7706EEB7BC}"/>
    <hyperlink ref="J10" r:id="rId4" xr:uid="{0C7FA56A-FB85-4E35-BE09-84E2EDFC10DF}"/>
    <hyperlink ref="J11" r:id="rId5" xr:uid="{9606FAD9-6842-446B-B9A6-C01C5C6E0180}"/>
    <hyperlink ref="J12" r:id="rId6" xr:uid="{6DC67942-8DF5-4D3F-8755-0CA790807049}"/>
    <hyperlink ref="J13" r:id="rId7" xr:uid="{33AB5599-5C1B-450C-8530-9FAFB9F9C8E5}"/>
    <hyperlink ref="J19" r:id="rId8" xr:uid="{A64B245B-7EA3-4794-8277-AC8FCE8D1C58}"/>
    <hyperlink ref="J20" r:id="rId9" xr:uid="{15C45F71-CEE9-4F3F-9CC1-C9F1B148F9DC}"/>
    <hyperlink ref="J21" r:id="rId10" xr:uid="{2595D415-345C-40E6-9495-FE679F90FC2B}"/>
    <hyperlink ref="J22" r:id="rId11" xr:uid="{ED6EFEED-D771-4467-AD28-B0FDA0EA6560}"/>
    <hyperlink ref="J29" r:id="rId12" xr:uid="{2886A4FC-5660-45A3-A35B-5581424D4171}"/>
    <hyperlink ref="J30" r:id="rId13" xr:uid="{E083B3DE-1DEF-4293-BF68-9DF0303A8E09}"/>
    <hyperlink ref="J31" r:id="rId14" xr:uid="{7CBAFCED-EBD8-4453-B5FC-F20C1033700D}"/>
    <hyperlink ref="J32" r:id="rId15" xr:uid="{61A274D0-CA7E-43F0-B2F0-63DAD4EE594A}"/>
    <hyperlink ref="J33" r:id="rId16" xr:uid="{19DB869A-0704-40F3-B2AD-F8BF01FF4E1A}"/>
    <hyperlink ref="A59" r:id="rId17" xr:uid="{366EF8E7-3A07-4BC8-9E3F-71C66D3764D8}"/>
    <hyperlink ref="F39" r:id="rId18" xr:uid="{E3A79E10-656A-4BD7-9973-D4930071AE66}"/>
  </hyperlinks>
  <pageMargins left="0.7" right="0.7" top="0.75" bottom="0.75" header="0.3" footer="0.3"/>
  <pageSetup orientation="portrait" r:id="rId19"/>
  <drawing r:id="rId2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Measure cost</vt:lpstr>
      <vt:lpstr>Base case costs</vt:lpstr>
      <vt:lpstr>Labor &amp; Infrastructure Costs</vt:lpstr>
      <vt:lpstr>Base case costs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Akhilesh Endurthy</dc:creator>
  <cp:lastModifiedBy>Akhilesh Endurthy</cp:lastModifiedBy>
  <dcterms:created xsi:type="dcterms:W3CDTF">2015-06-05T18:17:20Z</dcterms:created>
  <dcterms:modified xsi:type="dcterms:W3CDTF">2020-08-19T15:02:45Z</dcterms:modified>
</cp:coreProperties>
</file>