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IRVINE-VEES\Data\Jobs\327002 SCE Workpapers - 2019\(054.2) - SWHC044-02 - Ductless Hvac, Residential - Fuel Substitution\Deliverables\SWHC044-02_Step8.2_AF_03.03.2021\"/>
    </mc:Choice>
  </mc:AlternateContent>
  <xr:revisionPtr revIDLastSave="0" documentId="13_ncr:1_{368C01DE-3F6C-4FF7-907C-F2263F478123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ummary" sheetId="16" r:id="rId1"/>
    <sheet name="RSMeans Facilities Construction" sheetId="15" state="hidden" r:id="rId2"/>
    <sheet name="Raw Data Cost" sheetId="1" r:id="rId3"/>
    <sheet name="Labor &amp; Infrastructure Costs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" i="16" l="1"/>
  <c r="Q3" i="16"/>
  <c r="G14" i="17"/>
  <c r="G12" i="17"/>
  <c r="M11" i="16" l="1"/>
  <c r="L11" i="16"/>
  <c r="M13" i="16" l="1"/>
  <c r="M15" i="16"/>
  <c r="M17" i="16"/>
  <c r="G37" i="17"/>
  <c r="G7" i="17"/>
  <c r="H58" i="17"/>
  <c r="H59" i="17" s="1"/>
  <c r="F57" i="17"/>
  <c r="G57" i="17" s="1"/>
  <c r="I57" i="17" s="1"/>
  <c r="F56" i="17"/>
  <c r="G56" i="17" s="1"/>
  <c r="I56" i="17" s="1"/>
  <c r="F55" i="17"/>
  <c r="D55" i="17"/>
  <c r="C55" i="17"/>
  <c r="F54" i="17"/>
  <c r="D54" i="17"/>
  <c r="E54" i="17" s="1"/>
  <c r="C54" i="17"/>
  <c r="F53" i="17"/>
  <c r="E53" i="17"/>
  <c r="H44" i="17"/>
  <c r="H45" i="17" s="1"/>
  <c r="E44" i="17"/>
  <c r="F43" i="17"/>
  <c r="E43" i="17"/>
  <c r="F42" i="17"/>
  <c r="G42" i="17" s="1"/>
  <c r="F41" i="17"/>
  <c r="E41" i="17"/>
  <c r="H36" i="17"/>
  <c r="H37" i="17" s="1"/>
  <c r="F35" i="17"/>
  <c r="G35" i="17" s="1"/>
  <c r="G36" i="17" s="1"/>
  <c r="E35" i="17"/>
  <c r="E36" i="17" s="1"/>
  <c r="D5" i="16"/>
  <c r="Q11" i="16" s="1"/>
  <c r="E55" i="17" l="1"/>
  <c r="G55" i="17" s="1"/>
  <c r="I55" i="17" s="1"/>
  <c r="G41" i="17"/>
  <c r="I41" i="17" s="1"/>
  <c r="G53" i="17"/>
  <c r="G43" i="17"/>
  <c r="I43" i="17" s="1"/>
  <c r="I53" i="17"/>
  <c r="G44" i="17"/>
  <c r="G45" i="17" s="1"/>
  <c r="I42" i="17"/>
  <c r="I44" i="17" s="1"/>
  <c r="I45" i="17" s="1"/>
  <c r="G54" i="17"/>
  <c r="I54" i="17" s="1"/>
  <c r="I35" i="17"/>
  <c r="I36" i="17" s="1"/>
  <c r="I37" i="17" s="1"/>
  <c r="H14" i="17"/>
  <c r="H29" i="17"/>
  <c r="H30" i="17" s="1"/>
  <c r="F26" i="17"/>
  <c r="F25" i="17"/>
  <c r="F24" i="17"/>
  <c r="F23" i="17"/>
  <c r="D26" i="17"/>
  <c r="C26" i="17"/>
  <c r="E26" i="17" s="1"/>
  <c r="D25" i="17"/>
  <c r="C25" i="17"/>
  <c r="E24" i="17"/>
  <c r="E23" i="17"/>
  <c r="E58" i="17" l="1"/>
  <c r="G23" i="17"/>
  <c r="E25" i="17"/>
  <c r="E29" i="17" s="1"/>
  <c r="G58" i="17"/>
  <c r="G59" i="17" s="1"/>
  <c r="I58" i="17"/>
  <c r="I59" i="17" s="1"/>
  <c r="G26" i="17"/>
  <c r="I26" i="17" s="1"/>
  <c r="G25" i="17"/>
  <c r="I25" i="17" s="1"/>
  <c r="G24" i="17"/>
  <c r="I24" i="17" s="1"/>
  <c r="I23" i="17" l="1"/>
  <c r="D3" i="16"/>
  <c r="K15" i="16" l="1"/>
  <c r="L15" i="16" s="1"/>
  <c r="K17" i="16"/>
  <c r="L17" i="16" s="1"/>
  <c r="K13" i="16"/>
  <c r="L13" i="16" s="1"/>
  <c r="K11" i="16"/>
  <c r="N11" i="16" s="1"/>
  <c r="K3" i="16"/>
  <c r="H15" i="17"/>
  <c r="E13" i="17" l="1"/>
  <c r="F13" i="17"/>
  <c r="G13" i="17" l="1"/>
  <c r="I13" i="17" s="1"/>
  <c r="K90" i="1"/>
  <c r="K167" i="1" l="1"/>
  <c r="K166" i="1"/>
  <c r="K64" i="1" l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20" i="1"/>
  <c r="K121" i="1"/>
  <c r="K99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9" i="1"/>
  <c r="K160" i="1"/>
  <c r="K161" i="1"/>
  <c r="K162" i="1"/>
  <c r="K163" i="1"/>
  <c r="K164" i="1"/>
  <c r="K165" i="1"/>
  <c r="K168" i="1"/>
  <c r="K128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I26" i="1"/>
  <c r="I27" i="1"/>
  <c r="I28" i="1"/>
  <c r="I29" i="1"/>
  <c r="I30" i="1"/>
  <c r="I31" i="1"/>
  <c r="I32" i="1"/>
  <c r="I33" i="1"/>
  <c r="I34" i="1"/>
  <c r="I35" i="1"/>
  <c r="I25" i="1"/>
  <c r="D4" i="16" l="1"/>
  <c r="K10" i="16" l="1"/>
  <c r="K8" i="16"/>
  <c r="K6" i="16"/>
  <c r="K4" i="16"/>
  <c r="K9" i="16"/>
  <c r="K5" i="16"/>
  <c r="L5" i="16" s="1"/>
  <c r="L3" i="16"/>
  <c r="F12" i="17"/>
  <c r="I12" i="17" s="1"/>
  <c r="K7" i="16"/>
  <c r="H6" i="17"/>
  <c r="H7" i="17" s="1"/>
  <c r="F28" i="17"/>
  <c r="G28" i="17" s="1"/>
  <c r="I28" i="17" s="1"/>
  <c r="F27" i="17"/>
  <c r="F11" i="17"/>
  <c r="E11" i="17"/>
  <c r="F5" i="17"/>
  <c r="E5" i="17"/>
  <c r="G5" i="17" s="1"/>
  <c r="I5" i="17" s="1"/>
  <c r="F4" i="17"/>
  <c r="E4" i="17"/>
  <c r="L7" i="16" l="1"/>
  <c r="L9" i="16"/>
  <c r="G4" i="17"/>
  <c r="G6" i="17" s="1"/>
  <c r="G11" i="17"/>
  <c r="I11" i="17" s="1"/>
  <c r="E6" i="17"/>
  <c r="G27" i="17"/>
  <c r="G29" i="17" s="1"/>
  <c r="G30" i="17" s="1"/>
  <c r="N13" i="16" l="1"/>
  <c r="N15" i="16"/>
  <c r="N17" i="16"/>
  <c r="I4" i="17"/>
  <c r="I6" i="17" s="1"/>
  <c r="I7" i="17" s="1"/>
  <c r="G15" i="17"/>
  <c r="R11" i="16" s="1"/>
  <c r="S11" i="16" s="1"/>
  <c r="T11" i="16" s="1"/>
  <c r="D16" i="16" s="1"/>
  <c r="I14" i="17"/>
  <c r="I15" i="17" s="1"/>
  <c r="E14" i="17"/>
  <c r="I27" i="17"/>
  <c r="I29" i="17" s="1"/>
  <c r="I30" i="17" s="1"/>
  <c r="R13" i="16" l="1"/>
  <c r="R15" i="16"/>
  <c r="R17" i="16"/>
  <c r="R7" i="16"/>
  <c r="R5" i="16"/>
  <c r="S3" i="16"/>
  <c r="R9" i="16"/>
  <c r="M7" i="16"/>
  <c r="N7" i="16" s="1"/>
  <c r="M5" i="16"/>
  <c r="N5" i="16" s="1"/>
  <c r="M3" i="16"/>
  <c r="N3" i="16" s="1"/>
  <c r="M9" i="16"/>
  <c r="N9" i="16" s="1"/>
  <c r="T3" i="16" l="1"/>
  <c r="D12" i="16" s="1"/>
  <c r="D6" i="16"/>
  <c r="Q13" i="16" s="1"/>
  <c r="S13" i="16" s="1"/>
  <c r="T13" i="16" s="1"/>
  <c r="D17" i="16" s="1"/>
  <c r="Q5" i="16" l="1"/>
  <c r="S5" i="16" s="1"/>
  <c r="T5" i="16" s="1"/>
  <c r="D13" i="16" s="1"/>
  <c r="C158" i="1"/>
  <c r="K158" i="1" s="1"/>
  <c r="C119" i="1"/>
  <c r="K119" i="1" s="1"/>
  <c r="D7" i="16" s="1"/>
  <c r="Q15" i="16" s="1"/>
  <c r="S15" i="16" s="1"/>
  <c r="T15" i="16" s="1"/>
  <c r="D18" i="16" s="1"/>
  <c r="C157" i="1"/>
  <c r="K157" i="1" s="1"/>
  <c r="Q7" i="16" l="1"/>
  <c r="S7" i="16" s="1"/>
  <c r="T7" i="16" s="1"/>
  <c r="D8" i="16"/>
  <c r="Q17" i="16" s="1"/>
  <c r="S17" i="16" s="1"/>
  <c r="T17" i="16" s="1"/>
  <c r="D19" i="16" s="1"/>
  <c r="D14" i="16" l="1"/>
  <c r="Q9" i="16"/>
  <c r="S9" i="16" s="1"/>
  <c r="T9" i="16" s="1"/>
  <c r="D15" i="16" l="1"/>
</calcChain>
</file>

<file path=xl/sharedStrings.xml><?xml version="1.0" encoding="utf-8"?>
<sst xmlns="http://schemas.openxmlformats.org/spreadsheetml/2006/main" count="1240" uniqueCount="421">
  <si>
    <t>Material Cost</t>
  </si>
  <si>
    <t>Labor Hours</t>
  </si>
  <si>
    <t>Labor Cost</t>
  </si>
  <si>
    <t>Natural Gas Wall Furnace Horizontal Flow (14.9-37.5kBtuh)</t>
  </si>
  <si>
    <t>Window AC (1-2 tons)</t>
  </si>
  <si>
    <t>Notes</t>
  </si>
  <si>
    <t>Unit</t>
  </si>
  <si>
    <t>Ea</t>
  </si>
  <si>
    <t>Retailer</t>
  </si>
  <si>
    <t>Home Depot</t>
  </si>
  <si>
    <t>Amazon</t>
  </si>
  <si>
    <t>Efficiency</t>
  </si>
  <si>
    <t>EER</t>
  </si>
  <si>
    <t>Ton</t>
  </si>
  <si>
    <t>Capacity (BTUH)</t>
  </si>
  <si>
    <t>https://www.frigidaire.com/Home-Comfort/Air-Conditioning/Ductless-Split-Systems/FFHP182SQ2/?gclid=EAIaIQobChMIuOjmtYjK5QIVFBx9Ch1buwG-EAAYAiAAEgKVbfD_BwE&amp;gclsrc=aw.ds</t>
  </si>
  <si>
    <t>SEER</t>
  </si>
  <si>
    <t>HSPF</t>
  </si>
  <si>
    <t>Cooling</t>
  </si>
  <si>
    <t>Heating</t>
  </si>
  <si>
    <t>Frigidaire</t>
  </si>
  <si>
    <t>Energy Star</t>
  </si>
  <si>
    <t>Walmart</t>
  </si>
  <si>
    <t>https://www.lowes.com/pd/TCL-1000-sq-ft-Window-Air-Conditioner-115-Volt-18000-BTU-ENERGY-STAR/1000929606</t>
  </si>
  <si>
    <t>Lowes</t>
  </si>
  <si>
    <t>https://www.homedepot.com/p/Williams-25-000-BTU-Hr-Monterey-Top-Vent-Natural-Gas-Wall-Furnace-High-Altitude-6-000-ft-8-000-ft-2559622A/303170511</t>
  </si>
  <si>
    <t>AFUE</t>
  </si>
  <si>
    <t>https://www.homedepot.com/p/Williams-25-000-BTU-Hr-Monterey-Top-Vent-Wall-Furnace-Natural-Gas-2509622A/303169802</t>
  </si>
  <si>
    <t>https://www.ecomfort.com/Williams-2509822/p67974.html</t>
  </si>
  <si>
    <t>eComfort</t>
  </si>
  <si>
    <t>Tier 1: SEER 15, EER: 12.8, HSPF 8.7</t>
  </si>
  <si>
    <t>https://www.homedepot.com/p/Pioneer-24-000-BTU-2-Ton-17-SEER-Ductless-Mini-Split-Inverter-Wall-Mounted-Air-Conditioner-with-Heat-Pump-208-230-Volt-WYS024GMFI19RL-16/311628196</t>
  </si>
  <si>
    <t>https://www.homedepot.com/p/Pioneer-18-000-BTU-1-5-Ton-19-SEER-Ductless-Mini-Split-Inverter-Wall-Mounted-Air-Conditioner-with-Heat-Pump-208-230V-WYS018GMFI19RL-16/311627362</t>
  </si>
  <si>
    <t>https://www.amazon.com/dp/B07Q5KDKT6/ref=emc_b_5_t</t>
  </si>
  <si>
    <t>https://www.ecomfort.com/Daikin-X12RMVJUS/p99742.html</t>
  </si>
  <si>
    <t>https://www.lowes.com/pd/Celiera-GWX-12500-BTU-540-sq-ft-Single-Ductless-Mini-Split-Air-Conditioner-with-Heater/50236343</t>
  </si>
  <si>
    <t>Alpine Home Air</t>
  </si>
  <si>
    <t>https://www.alpinehomeair.com/viewproduct.cfm?productID=453069474</t>
  </si>
  <si>
    <t>HVAC Direct</t>
  </si>
  <si>
    <t xml:space="preserve">Ea </t>
  </si>
  <si>
    <t>rhnewtons</t>
  </si>
  <si>
    <t>https://rhnewtons.com/product/wmms-24k-v2b582-single-18seer/</t>
  </si>
  <si>
    <t>appliances connection</t>
  </si>
  <si>
    <t>https://www.appliancesconnection.com/panasonic-e18rkua.html</t>
  </si>
  <si>
    <t>https://www.amazon.com/Fujitsu-Seer-Single-Split-System/dp/B007TY27HE</t>
  </si>
  <si>
    <t>https://www.amazon.com/Fujitsu-Seer-Single-Split-System/dp/B007TY29HM</t>
  </si>
  <si>
    <t>AFUE: 67%</t>
  </si>
  <si>
    <t>https://www.homedepot.com/p/LG-Electronics-12-000-BTU-Window-Smart-Wi-Fi-Air-Conditioner-with-Remote-ENERGY-STAR-in-White-LW1217ERSM/300422888</t>
  </si>
  <si>
    <t>https://www.homedepot.com/p/Toshiba-12-000-BTU-115-Volt-Smart-Wi-Fi-Window-Air-Conditioner-with-Remote-and-ENERGY-STAR-RAC-WK1211ESCWU/303408312</t>
  </si>
  <si>
    <t>Best Buy</t>
  </si>
  <si>
    <t>https://www.bestbuy.com/site/frigidaire-550-sq-ft-window-air-conditioner-white/6175508.p?skuId=6175508</t>
  </si>
  <si>
    <t>https://www.bestbuy.com/site/whirlpool-700-sq-ft-window-air-conditioner-white/6132636.p?skuId=6132636</t>
  </si>
  <si>
    <t>https://www.bestbuy.com/site/amana-1000-sq-ft-window-air-conditioner-white/6132608.p?skuId=6132608</t>
  </si>
  <si>
    <t>https://www.lowes.com/pd/LG-800-sq-ft-Window-Air-Conditioner-115-Volt-15000-BTU-ENERGY-STAR/1000776706</t>
  </si>
  <si>
    <t>AJ Madison</t>
  </si>
  <si>
    <t>https://www.ajmadison.com/cgi-bin/ajmadison/AEM14AX.html</t>
  </si>
  <si>
    <t>https://www.amazon.com/Friedrich-CP15G10B-Window-Conditioner-ENERGY/dp/B00GM32L1U</t>
  </si>
  <si>
    <t>https://www.ecomfort.com/Williams-3508232/p71197.html</t>
  </si>
  <si>
    <t>https://www.ecomfort.com/Williams-2203822/p62307.html</t>
  </si>
  <si>
    <t>https://www.ecomfort.com/Williams-3508632/p71199.html</t>
  </si>
  <si>
    <t>https://www.alpinehomeair.com/viewproduct.cfm?productID=453069660</t>
  </si>
  <si>
    <t>https://www.homedepot.com/p/Ashley-Hearth-Products-17-000-BTU-Direct-Vent-Natural-Gas-Heater-DVAG17N/309809918</t>
  </si>
  <si>
    <t>https://www.alpinehomeair.com/viewproduct.cfm?productID=453075464</t>
  </si>
  <si>
    <t>Work</t>
  </si>
  <si>
    <t>Total Cost</t>
  </si>
  <si>
    <t>Engineering Estimates for labor, Grainger Material</t>
  </si>
  <si>
    <t>Total</t>
  </si>
  <si>
    <t>Mini-Split Heat Pump hook-up, 1-40 &amp; 1-100 amp 2 pole circuit breaker, 40' of #8/2 &amp; 30' of #3/2</t>
  </si>
  <si>
    <t>RSMeans: 260590109240, Type MC cable</t>
  </si>
  <si>
    <t>Tier 3: SEER 17, EER: 13.3, HSPF 9.4</t>
  </si>
  <si>
    <t>Tier 4: SEER 18, EER: 14, HSPF 9.7</t>
  </si>
  <si>
    <t>Tier 2: SEER 16, EER: 12.5, HSPF 9.0</t>
  </si>
  <si>
    <t>High Abuse Gypsum Board</t>
  </si>
  <si>
    <t>5/8" thick, on walls, on finish included</t>
  </si>
  <si>
    <t>sqft</t>
  </si>
  <si>
    <t>Description</t>
  </si>
  <si>
    <t>Line Number</t>
  </si>
  <si>
    <t>Crew</t>
  </si>
  <si>
    <t>Daily Output</t>
  </si>
  <si>
    <t>Bare Material</t>
  </si>
  <si>
    <t>Bare Labor</t>
  </si>
  <si>
    <t>2 Carp</t>
  </si>
  <si>
    <t>Walls and Ceilings, Interior</t>
  </si>
  <si>
    <t>Paint 1 coat, smooth finish, roller</t>
  </si>
  <si>
    <t>1 Pord</t>
  </si>
  <si>
    <t>Yes</t>
  </si>
  <si>
    <t>No</t>
  </si>
  <si>
    <t>Model</t>
  </si>
  <si>
    <t>37GWX</t>
  </si>
  <si>
    <t>DIY-24-HP-C-230AE, DIY-24-HP-WMAH-230AE</t>
  </si>
  <si>
    <t>12RL2</t>
  </si>
  <si>
    <t>DIY-18-HP-230AE</t>
  </si>
  <si>
    <t>X12RMVJUS</t>
  </si>
  <si>
    <t>WYS024GMFI19RL-16</t>
  </si>
  <si>
    <t>WYS018GMFI19RL-16</t>
  </si>
  <si>
    <t>E18RKUA, CU-E18RKUA-OUTDOOR, CS-E18RKUAW-INDOOR</t>
  </si>
  <si>
    <t>AOU18RLXFW-OUTDOOR, ASU18RLF-INDOOR</t>
  </si>
  <si>
    <t>AOU24RLXFW-OUTDOOR, ASU24RLF-INDOOR</t>
  </si>
  <si>
    <t>WMMS-24K-V2B(58)2, WMMS-24C-V2B(58)2-OUTDOOR,WMMS-24E-V2B(58)2-INDOOR</t>
  </si>
  <si>
    <t>FFHP182SQ2</t>
  </si>
  <si>
    <t>LW1217ERSM</t>
  </si>
  <si>
    <t>RAC-WK1211ESCWU</t>
  </si>
  <si>
    <t>FFRE1233U1</t>
  </si>
  <si>
    <t>AEM14AX</t>
  </si>
  <si>
    <t>WHAW151BW</t>
  </si>
  <si>
    <t>LW1516ER</t>
  </si>
  <si>
    <t>CP15G10B</t>
  </si>
  <si>
    <t>AMAP182BW</t>
  </si>
  <si>
    <t>TWC-18CR2/UH</t>
  </si>
  <si>
    <t>2559622A</t>
  </si>
  <si>
    <t>2509622A</t>
  </si>
  <si>
    <t>DVAG17N</t>
  </si>
  <si>
    <t>EX17CTN</t>
  </si>
  <si>
    <t>Source</t>
  </si>
  <si>
    <t>Daikin</t>
  </si>
  <si>
    <t>Mitsubishi</t>
  </si>
  <si>
    <t>Celiera</t>
  </si>
  <si>
    <t>Fujitsu</t>
  </si>
  <si>
    <t>MrCool</t>
  </si>
  <si>
    <t>LG</t>
  </si>
  <si>
    <t>Friedrich</t>
  </si>
  <si>
    <t>Pioneer</t>
  </si>
  <si>
    <t>Panasonic</t>
  </si>
  <si>
    <t>YMGI</t>
  </si>
  <si>
    <t>Perfect Aire</t>
  </si>
  <si>
    <t>2PAMSH24B-16</t>
  </si>
  <si>
    <t>Carrier</t>
  </si>
  <si>
    <t>Hallman</t>
  </si>
  <si>
    <t>HMS15B18</t>
  </si>
  <si>
    <t>https://www.homedepot.com/p/Hallman-18-000-BTU-1-5-Ton-Ductless-Mini-Split-Air-Conditioner-with-Heat-Pump-230V-60HZ-HMS15B18/300170707</t>
  </si>
  <si>
    <t>HMS15A12</t>
  </si>
  <si>
    <t>https://www.homedepot.com/p/Hallman-12-000-BTU-1-Ton-Ductless-Mini-Split-Air-Conditioner-with-Heat-Pump-115V-60HZ-HMS15A12/300169953</t>
  </si>
  <si>
    <t>HMS15B24</t>
  </si>
  <si>
    <t>38MHRBQ18-3 / 40MHHQ18-3</t>
  </si>
  <si>
    <t>https://hvacdirect.com/carrier-18-000-btu-16-seer-single-zone-heat-pump-system-id9791.html</t>
  </si>
  <si>
    <t>LW1816ER</t>
  </si>
  <si>
    <t>https://www.homedepot.com/p/LG-Electronics-18-000-BTU-230-208-Volt-Window-Air-Conditioner-with-Remote-and-ENERGY-STAR-in-White-LW1816ER/206520618</t>
  </si>
  <si>
    <t>Ramsond</t>
  </si>
  <si>
    <t>74GW2</t>
  </si>
  <si>
    <t>https://www.homedepot.com/p/Ramsond-24-000-BTU-2-Ton-Ductless-Mini-Split-Air-Conditioner-and-Heat-Pump-220V-60Hz-74GW2/203013150</t>
  </si>
  <si>
    <t>https://www.homedepot.com/p/Daizuki-24-000-BTU-2-Ton-Ductless-Mini-Split-Air-Conditioner-and-Heat-Pump-208-230V-60Hz-DX24X426-16/302931576</t>
  </si>
  <si>
    <t>55GW2</t>
  </si>
  <si>
    <t>https://www.homedepot.com/p/Ramsond-18-000-BTU-1-5-Ton-Ductless-Mini-Split-Air-Conditioner-and-Heat-Pump-220V-60Hz-55GW2/203013148</t>
  </si>
  <si>
    <t>https://www.ecomfort.com/Fujitsu-18RULX/p65770.html</t>
  </si>
  <si>
    <t>https://hallmanindustries.com/air-conditioners/hms15b24/</t>
  </si>
  <si>
    <t>RXN18NMVJU - FTXN18NMVJU</t>
  </si>
  <si>
    <t>https://hvacdirect.com/fujitsu-12-000-btu-16-seer-ductless-mini-split-heat-pump-system-12rl2.html</t>
  </si>
  <si>
    <t>https://hvacdirect.com/perfect-aire-24-000-btu-16-seer-ductless-mini-split-heat-pump-2pamsh24b-16.html</t>
  </si>
  <si>
    <t>38MHRBQ24-3 / 40MHHQ24-3</t>
  </si>
  <si>
    <t>https://hvacdirect.com/carrier-22-000-btu-17-seer-single-zone-heat-pump-system-id9792.html</t>
  </si>
  <si>
    <t>RXB18AXVJU / FTXB18AXVJU</t>
  </si>
  <si>
    <t>https://hvacdirect.com/daikin-17-series-18-000-btu-17-seer-single-zone-ductless-mini-split-heat-pump-system-wall-mounted-xb18axvju-rxb18axvju-ftxb18axvju.html</t>
  </si>
  <si>
    <t>38MHRBQ12-1 / 40MHHQ12-1</t>
  </si>
  <si>
    <t>https://hvacdirect.com/carrier-12-000-btu-17-seer-single-zone-heat-pump-system-id9788.html</t>
  </si>
  <si>
    <t>RE12SKUA</t>
  </si>
  <si>
    <t>RX18NMVJU / FTX18NMVJU</t>
  </si>
  <si>
    <t>https://hvacdirect.com/daikin-19-series-18-000-btu-18-seer-ductless-mini-split-heat-pump-system-rx18nmvju-ftx18nmvju.html</t>
  </si>
  <si>
    <t>A-24-HP-230B / A-24-HP-WMAH-230B</t>
  </si>
  <si>
    <t>https://hvacdirect.com/advantage-3rd-gen-24-000-btu-2-ton-ductless-mini-split-air-conditioner-and-heat-pump-230-volt-60hz.html</t>
  </si>
  <si>
    <t>https://www.amazon.com/Daikin-Wall-Mounted-Mini-Split-Conditioner-Installation/dp/B07DYD5HJ3</t>
  </si>
  <si>
    <t>Air Conditioners R Us</t>
  </si>
  <si>
    <t>http://airconditionersrus.com/en/15-series-wall-mount-15-seer/52-daikin-18000-btu-15-seer-heat-pump-air-conditioner-ductless-mini-split-ftxn18nmvju-rxn18nmvju.html</t>
  </si>
  <si>
    <t>https://www.walmart.com/ip/Panasonic-RE12SKUA-12-000-BTU-16-SEER-Pro-Series-Wall-Mount-Ductless-Mini-Split-Air-Conditioner-Heat-Pump-208-230V/299168365</t>
  </si>
  <si>
    <t>https://hvacdirect.com/mrcool-diy-18-000-btu-ductless-mini-split-ac-and-heat-pump-with-wireless-enabled-smart-controller.html</t>
  </si>
  <si>
    <t>Mini-Split Heat Pump</t>
  </si>
  <si>
    <t>https://hvacdirect.com/perfect-aire-12-000-btu-17-seer-ductless-mini-split-heat-pump-2pamsh12a-17-2.html</t>
  </si>
  <si>
    <t>2PAMSH12A-17.2</t>
  </si>
  <si>
    <t>Soleus Air</t>
  </si>
  <si>
    <t>KFTHP522</t>
  </si>
  <si>
    <t>AJMadison</t>
  </si>
  <si>
    <t>https://www.ajmadison.com/cgi-bin/ajmadison/KFTHP522.html</t>
  </si>
  <si>
    <t>Della</t>
  </si>
  <si>
    <t>048-MS-18K2V-17S-I+O</t>
  </si>
  <si>
    <t>https://www.walmart.com/ip/DELLA-18-000-BTU-230V-15-SEER-16-5-Installation-Kit-Mini-Split-Heat-Pump-Air-Conditioner-AHRI-Certificate/721196069</t>
  </si>
  <si>
    <t>MZ-WR24NA</t>
  </si>
  <si>
    <t>Sylvane</t>
  </si>
  <si>
    <t>https://www.sylvane.com/mitsubishi-16-seer-24000-btu-wr-series-mini-split-heat-pump.html</t>
  </si>
  <si>
    <t>RSMeans: 239110106110</t>
  </si>
  <si>
    <t>Tier</t>
  </si>
  <si>
    <t>Sample Size</t>
  </si>
  <si>
    <t>Electric Window AC</t>
  </si>
  <si>
    <t>SW Measure ID</t>
  </si>
  <si>
    <t>Baseline Description</t>
  </si>
  <si>
    <t>Baseline Cost ID</t>
  </si>
  <si>
    <t>Baseline Material Cost</t>
  </si>
  <si>
    <t>Measure Case Description</t>
  </si>
  <si>
    <t>Measure Cost ID</t>
  </si>
  <si>
    <t>Measure Case Material Cost</t>
  </si>
  <si>
    <t>Incremental Cost</t>
  </si>
  <si>
    <t>HVAC Equipment</t>
  </si>
  <si>
    <t>Measure</t>
  </si>
  <si>
    <t>Ductless Mini-Split Heat Pump (SEER 15)</t>
  </si>
  <si>
    <t>Ductless Mini-Split Heat Pump (SEER 16)</t>
  </si>
  <si>
    <t>Ductless Mini-Split Heat Pump (SEER 17)</t>
  </si>
  <si>
    <t>Ductless Mini-Split Heat Pump (SEER 18)</t>
  </si>
  <si>
    <t>IMC</t>
  </si>
  <si>
    <t>SWHC044A</t>
  </si>
  <si>
    <t>SWHC044B</t>
  </si>
  <si>
    <t>SWHC044C</t>
  </si>
  <si>
    <t>SWHC044D</t>
  </si>
  <si>
    <t>Natural Gas Wall Furnace</t>
  </si>
  <si>
    <t>N/A</t>
  </si>
  <si>
    <t>Total Baseline Material Cost</t>
  </si>
  <si>
    <t>Infrastructure</t>
  </si>
  <si>
    <t>Electrician Hourly Rate with O&amp;P</t>
  </si>
  <si>
    <t>Labor Hrs Min</t>
  </si>
  <si>
    <t>Labor Hrs Max</t>
  </si>
  <si>
    <t>Avg Labor Hrs</t>
  </si>
  <si>
    <t>Labor Rate</t>
  </si>
  <si>
    <t>RSMeans: 238119104520, 238119104780, 238119104940</t>
  </si>
  <si>
    <t>RSMeans: 235416133212, 235416133216, 235416133220</t>
  </si>
  <si>
    <t>RSMeans: 238126105110, 238126105120</t>
  </si>
  <si>
    <t>Labor Rate (Res Electrician w/ O&amp;P) RSMeansOnline</t>
  </si>
  <si>
    <t>Make</t>
  </si>
  <si>
    <t>Williams</t>
  </si>
  <si>
    <t>Ashley Hearth</t>
  </si>
  <si>
    <t>Rinnai</t>
  </si>
  <si>
    <t>Heating Capacity (BTUH)</t>
  </si>
  <si>
    <t>Cooling Capacity (BTUH)</t>
  </si>
  <si>
    <t>Toshiba</t>
  </si>
  <si>
    <t>GE</t>
  </si>
  <si>
    <t xml:space="preserve">Whirlpool </t>
  </si>
  <si>
    <t>Amana</t>
  </si>
  <si>
    <t>TCL</t>
  </si>
  <si>
    <t>WS2-18E-201</t>
  </si>
  <si>
    <t>https://www.lowes.com/pd/Soleus-Air-1025-sq-ft-Window-Air-Conditioner-115-Volt-18300-BTU-ENERGY-STAR/1000925858?cm_mmc=shp-_-c-_-prd-_-app-_-google-_-pla-_-235-_-soscooling-_-1000925858-_-0&amp;cm_mmc=src-_-c-_-prd-_-app-_-google-_-appliances-_-PLA_APP_Appliances_Low%20Priority-_--_-0-_-0&amp;gclid=EAIaIQobChMIpLHP3o365QIVmK_sCh1fcAkIEAkYASABEgJF8_D_BwE&amp;gclsrc=aw.ds</t>
  </si>
  <si>
    <t>AC Wholesalers</t>
  </si>
  <si>
    <t>36RLXB (AOU36RLX, ASU36RLXB)</t>
  </si>
  <si>
    <t>https://www.acwholesalers.com/Fujitsu-36RLXB/p65519.html</t>
  </si>
  <si>
    <t>RX36NMVJU FTX36NVJU</t>
  </si>
  <si>
    <t>https://www.acwholesalers.com/Daikin-RX36NMVJU-FTX36NVJU/p88959.html</t>
  </si>
  <si>
    <t>MM18YJ</t>
  </si>
  <si>
    <t>https://www.acwholesalers.com/Friedrich-MM18YJ/p85754.html</t>
  </si>
  <si>
    <t>MM24YJ</t>
  </si>
  <si>
    <t>https://www.acwholesalers.com/Friedrich-MM24YJ/p85755.html</t>
  </si>
  <si>
    <t>30RLXB</t>
  </si>
  <si>
    <t>https://www.acwholesalers.com/Fujitsu-30RLXB/p65518.html</t>
  </si>
  <si>
    <t>EMI</t>
  </si>
  <si>
    <t>SZ1H36D WALH36D</t>
  </si>
  <si>
    <t>https://www.acwholesalers.com/EMI-SZ1H36D-WALH36D/p87755.html</t>
  </si>
  <si>
    <t>https://www.acwholesalers.com/Daikin-X12RMVJUS/p99742.html</t>
  </si>
  <si>
    <t>X12RMVJUW</t>
  </si>
  <si>
    <t>https://www.acwholesalers.com/Daikin-X12RMVJUW/p99745.html</t>
  </si>
  <si>
    <t>RX30NMVJU FTX30NVJU</t>
  </si>
  <si>
    <t>https://www.acwholesalers.com/Daikin-RX30NMVJU-FTX30NVJU/p88996.html</t>
  </si>
  <si>
    <t>LS363HLV</t>
  </si>
  <si>
    <t>https://www.acwholesalers.com/LG-LS363HLV/p72547.html</t>
  </si>
  <si>
    <t>MZ-HM12NA</t>
  </si>
  <si>
    <t>https://www.acwholesalers.com/Mitsubishi-MZ-HM12NA/p81584.html</t>
  </si>
  <si>
    <t>MZ-HM15NA</t>
  </si>
  <si>
    <t>https://www.acwholesalers.com/Mitsubishi-MZ-HM15NA/p81585.html</t>
  </si>
  <si>
    <t>MZ-HM18NA</t>
  </si>
  <si>
    <t>https://www.acwholesalers.com/Mitsubishi-MZ-HM18NA/p81586.html</t>
  </si>
  <si>
    <t>PUZ-A18NKA7 PKA-A18HA7</t>
  </si>
  <si>
    <t>https://www.acwholesalers.com/Mitsubishi-PUZ-A18NKA7-PKA-A18HA7/p88241.html</t>
  </si>
  <si>
    <t>https://www.acwholesalers.com/Daikin-RX18NMVJU-FTX18NMVJU/p65543.html</t>
  </si>
  <si>
    <t>M18YJ</t>
  </si>
  <si>
    <t>https://www.acwholesalers.com/Friedrich-M18YJ/p85749.html</t>
  </si>
  <si>
    <t>MZ-HM24NA</t>
  </si>
  <si>
    <t>https://www.acwholesalers.com/Mitsubishi-MZ-HM24NA/p81587.html</t>
  </si>
  <si>
    <t>24RLB</t>
  </si>
  <si>
    <t>https://www.acwholesalers.com/Fujitsu-24RLB/p65517.html</t>
  </si>
  <si>
    <t>RX24NMVJU FTX24NMVJU</t>
  </si>
  <si>
    <t>https://www.acwholesalers.com/Daikin-RX24NMVJU-FTX24NMVJU/p65544.html</t>
  </si>
  <si>
    <t>PUZ-A36NKA7 PKA-A36KA7</t>
  </si>
  <si>
    <t>https://www.acwholesalers.com/Mitsubishi-PUZ-A36NKA7-PKA-A36KA7/p88245.html</t>
  </si>
  <si>
    <t>X18RMVJUW (RX18RMVJU9 / FTXR18TVJUW)</t>
  </si>
  <si>
    <t>https://www.ecomfort.com/Daikin-X18RMVJUW/p99746.html</t>
  </si>
  <si>
    <t>MZ-D30NA-1 (MUZ-D30NA-1 / MSZ-D30NA-8)</t>
  </si>
  <si>
    <t>https://www.ecomfort.com/Mitsubishi-MZ-D30NA-1/p56100.html</t>
  </si>
  <si>
    <t>https://www.ecomfort.com/Fujitsu-36RLXB/p65519.html</t>
  </si>
  <si>
    <t>X36NMVJU (RX36NMVJU /  FTX36NVJU)</t>
  </si>
  <si>
    <t>https://www.ecomfort.com/Daikin-X36NMVJU/p96967.html</t>
  </si>
  <si>
    <t>https://www.ecomfort.com/Fujitsu-12RL2/p65506.html</t>
  </si>
  <si>
    <t>https://www.ecomfort.com/Panasonic-Heating-and-Cooling-RE12SKUA/p63123.html</t>
  </si>
  <si>
    <t>18RULX (AOU18RLX / AUU18RCLX)</t>
  </si>
  <si>
    <t>https://www.ecomfort.com/Fujitsu-18RCLX/p65604.html</t>
  </si>
  <si>
    <t>18RULX (AOU18RLX / ABU18RULX)</t>
  </si>
  <si>
    <t>https://www.ecomfort.com/Fujitsu-30RLXB/p65518.html</t>
  </si>
  <si>
    <t>https://www.ecomfort.com/LG-LS363HLV/p72547.html</t>
  </si>
  <si>
    <t>XB24AXVJU (RXB24AXVJU+ FTXB24AXVJU)</t>
  </si>
  <si>
    <t>https://www.ecomfort.com/Daikin-XB24AXVJU/p92460.html</t>
  </si>
  <si>
    <t>E24RKUA (CU-E24RKUA / CS-E24RKUAW)</t>
  </si>
  <si>
    <t>https://www.ecomfort.com/Panasonic-Heating-and-Cooling-E24RKUA/p63121.html</t>
  </si>
  <si>
    <t>https://www.ecomfort.com/Daikin-XB18AXVJU/p92459.html</t>
  </si>
  <si>
    <t>https://www.ecomfort.com/Daikin-X12RMVJUW/p99745.html</t>
  </si>
  <si>
    <t>https://www.ecomfort.com/Mitsubishi-MZ-HM12NA/p81584.html</t>
  </si>
  <si>
    <t>https://www.ecomfort.com/Mitsubishi-MZ-HM15NA/p81585.html</t>
  </si>
  <si>
    <t>https://www.ecomfort.com/Mitsubishi-MZ-HM18NA/p81586.html</t>
  </si>
  <si>
    <t>https://www.ecomfort.com/Mitsubishi-PUZ-A18NKA7-PKA-A18HA7/p88241.html</t>
  </si>
  <si>
    <t>https://www.ecomfort.com/Daikin-X18NMVJU/p65543.html</t>
  </si>
  <si>
    <t>https://www.ecomfort.com/Panasonic-Heating-and-Cooling-E18RKUA/p63120.html</t>
  </si>
  <si>
    <t>https://www.ecomfort.com/Mitsubishi-MZ-HM24NA/p81587.html</t>
  </si>
  <si>
    <t>https://www.ecomfort.com/Fujitsu-24RLB/p65517.html</t>
  </si>
  <si>
    <t>https://www.ecomfort.com/Daikin-X24NMVJU/p65544.html</t>
  </si>
  <si>
    <t>30RLXEH</t>
  </si>
  <si>
    <t>https://www.ecomfort.com/Fujitsu-30RLXEH/p93261.html</t>
  </si>
  <si>
    <t>https://www.ecomfort.com/Mitsubishi-PUZ-A36NKA7-PKA-A36KA7/p88245.html</t>
  </si>
  <si>
    <t>ClimateRight</t>
  </si>
  <si>
    <t>CR12000SACH</t>
  </si>
  <si>
    <t>https://www.homedepot.com/p/ClimateRight-ClimateRight-CR12000SACH-12-000-BTU-Ductless-Mini-Split-BTU-Air-Conditioner-Heater-CR12000SACH/304624913</t>
  </si>
  <si>
    <t>https://www.homedepot.com/p/Hallman-22-000-BTU-2-Ton-Ductless-Mini-Split-Air-Conditioner-with-Heat-Pump-230-Volt-60HZ-HMS15B24/300171015</t>
  </si>
  <si>
    <t>35GWX</t>
  </si>
  <si>
    <t>https://www.homedepot.com/p/Celiera-12-000-BTU-1-Ton-Ductless-Mini-Split-Air-Conditioner-with-Heat-Pump-110V-60Hz-35GWX/204307235</t>
  </si>
  <si>
    <t>Gree</t>
  </si>
  <si>
    <t>WYS036GMFI17RL-16</t>
  </si>
  <si>
    <t>https://www.homedepot.com/p/Pioneer-36-000-BTU-3-Ton-16-SEER-Ductless-Mini-Split-Air-Inverter-Wall-Mounted-Air-Conditioner-with-Heat-Pump-208-230V-WYS036GMFI17RL-16/311454573</t>
  </si>
  <si>
    <t>LIVS30HP230V1B</t>
  </si>
  <si>
    <t>https://www.homedepot.com/p/GREE-LIVO-28000-BTU-Ductless-Mini-Split-Air-Conditioner-with-Inverter-Heat-and-Remote-230Volt-LIVS30HP230V1B/301377901</t>
  </si>
  <si>
    <t>Daizuki</t>
  </si>
  <si>
    <t>DX24X426-16</t>
  </si>
  <si>
    <t>KE30NKU</t>
  </si>
  <si>
    <t>https://www.homedepot.com/p/Panasonic-30-000-BTU-2-5-Ton-Ductless-Mini-Split-Air-Conditioner-with-Heat-Pump-208-or-230V-60Hz-KE30NKU/206130549</t>
  </si>
  <si>
    <t>LIVS24HP230V1BW</t>
  </si>
  <si>
    <t>https://www.homedepot.com/p/GREE-LIVO-22-000-BTU-2-Ton-Wi-Fi-Programmable-Ductless-Mini-Split-Air-Conditioner-with-Inverter-Heat-Remote-208-230V-60Hz-LIVS24HP230V1BW/301983314</t>
  </si>
  <si>
    <t>LIVS24HP230V1B</t>
  </si>
  <si>
    <t>https://www.homedepot.com/p/GREE-LIVO-22000-BTU-Ductless-Mini-Split-Air-Conditioner-with-Inverter-Heat-and-Remote-230-Volt-LIVS24HP230V1B/301377904</t>
  </si>
  <si>
    <t>Hessaire</t>
  </si>
  <si>
    <t>H12HP2A</t>
  </si>
  <si>
    <t>https://www.homedepot.com/p/Hessaire-12-000-BTU-1-0-Ton-208-230V-Ductless-Mini-Split-Air-Conditioner-Inverter-Heat-Pump-Remote-and-16-ft-Copper-Line-Set-H12HP2A/302894718</t>
  </si>
  <si>
    <t>Royal Sovereign</t>
  </si>
  <si>
    <t>RSAC-1817</t>
  </si>
  <si>
    <t>https://www.homedepot.com/p/Royal-Sovereign-18-000-BTU-1-5-Ton-Ductless-Mini-Split-Air-Conditioner-and-Heat-Pump-RSAC-1817/310500431</t>
  </si>
  <si>
    <t>RSAC-2417</t>
  </si>
  <si>
    <t>https://www.homedepot.com/p/Royal-Sovereign-24-000-BTU-2-Ton-Ductless-Mini-Split-Air-Conditioner-and-Heat-Pump-RSAC-2417/310500453</t>
  </si>
  <si>
    <t>WYS030GMFI17RL-16</t>
  </si>
  <si>
    <t>https://www.homedepot.com/p/Pioneer-30-000-2-5-Ton-18-SEER-Ductless-Mini-Split-Inverter-Wall-Mounted-Air-Conditioner-with-Heat-Pump-208-230-Volt-WYS030GMFI17RL-16/311628263</t>
  </si>
  <si>
    <t>VIR36HP230V1A</t>
  </si>
  <si>
    <t>https://www.homedepot.com/p/GREE-Vireo-33600-BTU-Ductless-Mini-Split-Air-Conditioner-and-Heat-Pump-230-Volt-VIR36HP230V1A/301072111</t>
  </si>
  <si>
    <t>The AC Outlet</t>
  </si>
  <si>
    <t>Total Home Supply</t>
  </si>
  <si>
    <t>Power Equipment Direct</t>
  </si>
  <si>
    <t>https://www.totalhomesupply.com/p/daikin-ftxr18tvjuw-rx18rmvju9-emura-series-18000-btu-heat-pump-14-5-seer-single-zone-mini-split-system</t>
  </si>
  <si>
    <t>https://www.acwholesalers.com/Daikin-X18RMVJUW/p99746.html</t>
  </si>
  <si>
    <t>https://www.powerequipmentdirect.com/Daikin-X12RMVJUS/p99742.html</t>
  </si>
  <si>
    <t>https://www.powerequipmentdirect.com/Daikin-X12RMVJUW/p99745.html</t>
  </si>
  <si>
    <t>Pioneer Mini Split Store</t>
  </si>
  <si>
    <t>https://www.pioneerminisplit.com/products/18-000-btu-ductless-dc-inverter-mini-split-air-conditioner-heat-pump-230-vac</t>
  </si>
  <si>
    <t>High Seer</t>
  </si>
  <si>
    <t>https://www.highseer.com/products/18-000-btu-ductless-dc-inverter-mini-split-air-conditioner-heat-pump-230-vac?variant=27003569963072</t>
  </si>
  <si>
    <t>https://www.totalhomesupply.com/19-series-18000-btu-heat-pump-18-seer-single-zone-system/p/daikin-156818</t>
  </si>
  <si>
    <t>https://www.theacoutlet.com/rx18nmvju-ftx18nmvju-18-000-btu-18-seer-daikin-single-zone-ductless-mini-split-heat-pump-system.html</t>
  </si>
  <si>
    <t>https://www.totalhomesupply.com/17200-btu-outdoor-unit-heat-pump/p/PANASONIC-E18RKUA</t>
  </si>
  <si>
    <t>https://www.ecomfort.com/Fujitsu-18RLXFW/p67275.html</t>
  </si>
  <si>
    <t>https://www.theacoutlet.com/18rlxfw-asu18rlf-aou18rlxfw-18-000-btu-19-seer-fujitsu-single-zone-ductless-mini-split-heat-pump-system.html</t>
  </si>
  <si>
    <t>https://www.theacoutlet.com/24rlxfw-asu24rlf-aou24rlxfw-24-000-btu-19-5-seer-fujitsu-single-zone-ductless-mini-split-heat-pump-system.html</t>
  </si>
  <si>
    <t>UYB048GMFILCAD-16</t>
  </si>
  <si>
    <t>https://www.pioneerminisplit.com/products/48000-btu-17-seer-floor-ceiling-mini-split-air-conditioner-heat-pump-system-full-set</t>
  </si>
  <si>
    <t>MXZ-5C42NA2 2-MSZ-GL24NA-U1 MAC-A456JP-E</t>
  </si>
  <si>
    <t>https://www.acwholesalers.com/Mitsubishi-MXZ-5C42NA2-2-MSZ-GL24NA-U1-MAC-A456JP-E/p57083.html</t>
  </si>
  <si>
    <t>https://www.alpinehomeair.com/viewproduct.cfm?productID=453069652</t>
  </si>
  <si>
    <t>https://www.ecomfort.com/Williams-1773512/p72691.html</t>
  </si>
  <si>
    <t>EX22CTN</t>
  </si>
  <si>
    <t>AC Wholesaler</t>
  </si>
  <si>
    <t>https://www.acwholesalers.com/Rinnai-EX22CTN/p80681.html</t>
  </si>
  <si>
    <t>Empire</t>
  </si>
  <si>
    <t>DV215SGNAT</t>
  </si>
  <si>
    <t>https://www.totalhomesupply.com/empire-comfort-systems-dv-215-sgx-15-000-btu-direct-vent-wall-furnace/p/empire-dv215sgx</t>
  </si>
  <si>
    <t>Labor Type</t>
  </si>
  <si>
    <t>Gas Fired Wall Furnace, Horizontal Flow (14-49 MBH)</t>
  </si>
  <si>
    <t>Install</t>
  </si>
  <si>
    <t>Window Unit Air Conditioner, portable, grounded (12-25 KBTUH)</t>
  </si>
  <si>
    <t>Labor Rate (Res Building Laborer w/ O&amp;P) RSMeansOnline</t>
  </si>
  <si>
    <t>Cap Existing Gas Line. Brass Plug for Natural Gas lines</t>
  </si>
  <si>
    <t>*Square footage of wall area estimated based on furnace dimension; min 6sqft (2ftx3ft) and max 12sqft (6ftx2ft)</t>
  </si>
  <si>
    <t>**Paint material cost for min 6sqft and max 12sqft interior wall is negligible</t>
  </si>
  <si>
    <t>Height (in)</t>
  </si>
  <si>
    <t>Width (in)</t>
  </si>
  <si>
    <t>RSMeans: 238126107050</t>
  </si>
  <si>
    <t>Cost per Ton</t>
  </si>
  <si>
    <t>Baseline Labor Cost</t>
  </si>
  <si>
    <t>Total Baseline Cost</t>
  </si>
  <si>
    <t>Measure Labor Cost</t>
  </si>
  <si>
    <t>Total Measure Cost</t>
  </si>
  <si>
    <t>Baseline Labor Install Cost</t>
  </si>
  <si>
    <t>Measure Case Labor Install Cost</t>
  </si>
  <si>
    <t>Measure Case Labor Demo Cost</t>
  </si>
  <si>
    <t>Infrastructure Cost</t>
  </si>
  <si>
    <t># of Zones</t>
  </si>
  <si>
    <t>Wall</t>
  </si>
  <si>
    <t>Mount Type</t>
  </si>
  <si>
    <t>Wall/Floor</t>
  </si>
  <si>
    <t>MXZ-8C48NA 2-MSZ-GL24NA-U1</t>
  </si>
  <si>
    <t>https://www.acwholesalers.com/Mitsubishi-MXZ-8C48NA-2-MSZ-GL24NA-U1/p57182.html</t>
  </si>
  <si>
    <t>D2H48W24240000</t>
  </si>
  <si>
    <t>https://www.ecomfort.com/Daikin-D2H48W24240000/p66093.html</t>
  </si>
  <si>
    <t>https://www.acwholesalers.com/Daikin-RMXS48LVJU-2-FTXS24LVJU/p66093.html</t>
  </si>
  <si>
    <t>https://www.theacoutlet.com/rx36nmvju-ftx36nvju-36-000-btu-15-9-seer-daikin-single-zone-ductless-heat-pump-system.html</t>
  </si>
  <si>
    <t>Install: Mini-Split Heat Pump, ductless, cooling/heating (1-1.5 tons)</t>
  </si>
  <si>
    <t>Install: Condensing Unit Pad prefabricated, fiberglass reinforced concrete with polystyrene foam core, 2” thick, 24”x42”</t>
  </si>
  <si>
    <t xml:space="preserve">Install: Mini-Split Heat Pump, tube / wiring kit, 50' </t>
  </si>
  <si>
    <t>Average Unit Material Only Cost</t>
  </si>
  <si>
    <t>Total Cost per Ton (Average tonnage = 1.5)</t>
  </si>
  <si>
    <t>Demo: Demolish Wall Furnace</t>
  </si>
  <si>
    <t>Demo</t>
  </si>
  <si>
    <t>Demo: Demolish Window AC</t>
  </si>
  <si>
    <t>Demo: 5/8in thick Dry Wall*</t>
  </si>
  <si>
    <t>Demo: Paint Interior Wall 1 Coat, Smooth Finish with Roller**</t>
  </si>
  <si>
    <t>RSMeans: 230505102300</t>
  </si>
  <si>
    <t>RSMeans: 230505108400</t>
  </si>
  <si>
    <t>RSMeans for labor, Home Depot Material</t>
  </si>
  <si>
    <t>Assumes paint cost is negligible</t>
  </si>
  <si>
    <t>SWHC044I</t>
  </si>
  <si>
    <t>SWHC044J</t>
  </si>
  <si>
    <t>SWHC044K</t>
  </si>
  <si>
    <t>SWHC044L</t>
  </si>
  <si>
    <t>SWHC044_02_C001</t>
  </si>
  <si>
    <t>Baseline Labor- NO AC</t>
  </si>
  <si>
    <t>Measure Case Labor -NO AC</t>
  </si>
  <si>
    <t>Infrastructure- NO AC</t>
  </si>
  <si>
    <t>1 (NO AC)</t>
  </si>
  <si>
    <t>2 (NO AC)</t>
  </si>
  <si>
    <t>3 (NO AC)</t>
  </si>
  <si>
    <t>4 (NO AC)</t>
  </si>
  <si>
    <t>SWHC044_02_B001</t>
  </si>
  <si>
    <t>SWHC044_02_M001</t>
  </si>
  <si>
    <t>SWHC044_02_M002</t>
  </si>
  <si>
    <t>SWHC044_02_M003</t>
  </si>
  <si>
    <t>SWHC044_02_M004</t>
  </si>
  <si>
    <t>Measure Case Installation - Labor and Material components</t>
  </si>
  <si>
    <t>Baseline Installation - Labor and Material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</si>
</sst>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2">
    <xf numFmtId="0" fontId="0" fillId="0" borderId="0" xfId="0"/>
    <xf numFmtId="1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3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applyFont="1"/>
    <xf numFmtId="0" fontId="0" fillId="2" borderId="1" xfId="0" applyFill="1" applyBorder="1" applyAlignment="1">
      <alignment horizontal="center"/>
    </xf>
    <xf numFmtId="164" fontId="0" fillId="0" borderId="1" xfId="0" applyNumberFormat="1" applyFill="1" applyBorder="1"/>
    <xf numFmtId="0" fontId="0" fillId="3" borderId="1" xfId="0" applyFill="1" applyBorder="1"/>
    <xf numFmtId="165" fontId="0" fillId="3" borderId="1" xfId="0" applyNumberFormat="1" applyFill="1" applyBorder="1"/>
    <xf numFmtId="0" fontId="2" fillId="0" borderId="0" xfId="0" applyFont="1" applyFill="1"/>
    <xf numFmtId="0" fontId="0" fillId="0" borderId="0" xfId="0" applyFill="1"/>
    <xf numFmtId="164" fontId="0" fillId="0" borderId="0" xfId="0" applyNumberFormat="1" applyFill="1"/>
    <xf numFmtId="2" fontId="0" fillId="0" borderId="1" xfId="0" applyNumberFormat="1" applyBorder="1"/>
    <xf numFmtId="0" fontId="0" fillId="0" borderId="0" xfId="0" applyBorder="1"/>
    <xf numFmtId="164" fontId="0" fillId="0" borderId="0" xfId="0" applyNumberFormat="1" applyBorder="1"/>
    <xf numFmtId="0" fontId="1" fillId="5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2" fontId="0" fillId="0" borderId="0" xfId="0" applyNumberFormat="1" applyBorder="1"/>
    <xf numFmtId="0" fontId="0" fillId="0" borderId="0" xfId="0" applyFill="1" applyBorder="1"/>
    <xf numFmtId="165" fontId="0" fillId="0" borderId="1" xfId="0" applyNumberFormat="1" applyFill="1" applyBorder="1"/>
    <xf numFmtId="165" fontId="0" fillId="0" borderId="1" xfId="0" applyNumberFormat="1" applyBorder="1"/>
    <xf numFmtId="1" fontId="0" fillId="0" borderId="1" xfId="0" applyNumberFormat="1" applyBorder="1"/>
    <xf numFmtId="9" fontId="0" fillId="0" borderId="1" xfId="0" applyNumberFormat="1" applyFont="1" applyBorder="1"/>
    <xf numFmtId="0" fontId="0" fillId="0" borderId="1" xfId="0" applyBorder="1" applyAlignment="1">
      <alignment horizontal="left"/>
    </xf>
    <xf numFmtId="9" fontId="0" fillId="0" borderId="1" xfId="0" applyNumberFormat="1" applyBorder="1"/>
    <xf numFmtId="9" fontId="0" fillId="0" borderId="0" xfId="0" applyNumberFormat="1" applyBorder="1"/>
    <xf numFmtId="1" fontId="0" fillId="0" borderId="0" xfId="0" applyNumberFormat="1" applyBorder="1"/>
    <xf numFmtId="0" fontId="2" fillId="0" borderId="0" xfId="0" applyFont="1" applyFill="1" applyBorder="1" applyAlignment="1">
      <alignment horizontal="left"/>
    </xf>
    <xf numFmtId="9" fontId="0" fillId="0" borderId="3" xfId="0" applyNumberFormat="1" applyFont="1" applyBorder="1"/>
    <xf numFmtId="0" fontId="2" fillId="0" borderId="0" xfId="0" applyFont="1" applyBorder="1"/>
    <xf numFmtId="0" fontId="0" fillId="0" borderId="3" xfId="0" applyBorder="1"/>
    <xf numFmtId="164" fontId="0" fillId="0" borderId="3" xfId="0" applyNumberFormat="1" applyBorder="1"/>
    <xf numFmtId="2" fontId="0" fillId="0" borderId="3" xfId="0" applyNumberFormat="1" applyBorder="1"/>
    <xf numFmtId="0" fontId="0" fillId="0" borderId="1" xfId="0" applyFont="1" applyBorder="1"/>
    <xf numFmtId="0" fontId="4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0" fillId="0" borderId="0" xfId="0" applyFont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1" xfId="0" applyFont="1" applyFill="1" applyBorder="1" applyAlignment="1"/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wrapText="1"/>
    </xf>
    <xf numFmtId="0" fontId="1" fillId="7" borderId="7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9" fontId="0" fillId="0" borderId="11" xfId="0" applyNumberFormat="1" applyBorder="1"/>
    <xf numFmtId="164" fontId="0" fillId="0" borderId="11" xfId="0" applyNumberFormat="1" applyBorder="1"/>
    <xf numFmtId="1" fontId="0" fillId="0" borderId="11" xfId="0" applyNumberFormat="1" applyBorder="1"/>
    <xf numFmtId="0" fontId="0" fillId="0" borderId="12" xfId="0" applyBorder="1"/>
    <xf numFmtId="0" fontId="1" fillId="6" borderId="4" xfId="0" applyFont="1" applyFill="1" applyBorder="1"/>
    <xf numFmtId="0" fontId="1" fillId="6" borderId="15" xfId="0" applyFont="1" applyFill="1" applyBorder="1"/>
    <xf numFmtId="0" fontId="7" fillId="6" borderId="4" xfId="0" applyFont="1" applyFill="1" applyBorder="1"/>
    <xf numFmtId="0" fontId="7" fillId="6" borderId="16" xfId="0" applyFont="1" applyFill="1" applyBorder="1"/>
    <xf numFmtId="0" fontId="0" fillId="0" borderId="11" xfId="0" applyFont="1" applyBorder="1"/>
    <xf numFmtId="0" fontId="7" fillId="4" borderId="4" xfId="0" applyFont="1" applyFill="1" applyBorder="1"/>
    <xf numFmtId="0" fontId="7" fillId="4" borderId="16" xfId="0" applyFont="1" applyFill="1" applyBorder="1"/>
    <xf numFmtId="0" fontId="2" fillId="0" borderId="8" xfId="0" applyFont="1" applyBorder="1"/>
    <xf numFmtId="0" fontId="0" fillId="0" borderId="9" xfId="0" applyNumberFormat="1" applyFont="1" applyBorder="1"/>
    <xf numFmtId="0" fontId="2" fillId="0" borderId="11" xfId="0" applyFont="1" applyFill="1" applyBorder="1"/>
    <xf numFmtId="0" fontId="0" fillId="0" borderId="12" xfId="0" applyNumberFormat="1" applyFont="1" applyBorder="1"/>
    <xf numFmtId="0" fontId="2" fillId="0" borderId="8" xfId="0" applyFont="1" applyFill="1" applyBorder="1"/>
    <xf numFmtId="0" fontId="0" fillId="0" borderId="9" xfId="0" applyNumberFormat="1" applyFont="1" applyFill="1" applyBorder="1"/>
    <xf numFmtId="0" fontId="2" fillId="0" borderId="24" xfId="0" applyFont="1" applyBorder="1"/>
    <xf numFmtId="0" fontId="2" fillId="0" borderId="0" xfId="0" applyFont="1" applyFill="1" applyBorder="1"/>
    <xf numFmtId="0" fontId="0" fillId="0" borderId="0" xfId="0" applyNumberFormat="1" applyFont="1" applyBorder="1"/>
    <xf numFmtId="0" fontId="4" fillId="0" borderId="8" xfId="0" applyFont="1" applyFill="1" applyBorder="1"/>
    <xf numFmtId="0" fontId="0" fillId="0" borderId="9" xfId="0" applyFill="1" applyBorder="1"/>
    <xf numFmtId="0" fontId="0" fillId="0" borderId="2" xfId="0" applyBorder="1" applyAlignment="1">
      <alignment horizontal="left"/>
    </xf>
    <xf numFmtId="0" fontId="0" fillId="0" borderId="2" xfId="0" applyBorder="1"/>
    <xf numFmtId="164" fontId="0" fillId="0" borderId="2" xfId="0" applyNumberFormat="1" applyBorder="1"/>
    <xf numFmtId="1" fontId="0" fillId="0" borderId="2" xfId="0" applyNumberFormat="1" applyBorder="1"/>
    <xf numFmtId="0" fontId="0" fillId="0" borderId="26" xfId="0" applyBorder="1"/>
    <xf numFmtId="0" fontId="0" fillId="0" borderId="11" xfId="0" applyBorder="1" applyAlignment="1">
      <alignment horizontal="left"/>
    </xf>
    <xf numFmtId="0" fontId="2" fillId="0" borderId="25" xfId="0" applyFont="1" applyBorder="1"/>
    <xf numFmtId="0" fontId="2" fillId="0" borderId="2" xfId="0" applyFont="1" applyFill="1" applyBorder="1"/>
    <xf numFmtId="0" fontId="0" fillId="0" borderId="26" xfId="0" applyNumberFormat="1" applyFont="1" applyBorder="1"/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7" borderId="6" xfId="0" applyFont="1" applyFill="1" applyBorder="1" applyAlignment="1">
      <alignment horizontal="center" wrapText="1"/>
    </xf>
    <xf numFmtId="0" fontId="2" fillId="0" borderId="11" xfId="0" applyFont="1" applyFill="1" applyBorder="1" applyAlignment="1"/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/>
    </xf>
    <xf numFmtId="0" fontId="1" fillId="4" borderId="1" xfId="0" applyFont="1" applyFill="1" applyBorder="1"/>
    <xf numFmtId="9" fontId="0" fillId="0" borderId="2" xfId="0" applyNumberFormat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Fill="1" applyBorder="1" applyAlignment="1">
      <alignment wrapText="1"/>
    </xf>
    <xf numFmtId="2" fontId="0" fillId="0" borderId="3" xfId="0" applyNumberFormat="1" applyFont="1" applyBorder="1"/>
    <xf numFmtId="2" fontId="0" fillId="0" borderId="1" xfId="0" applyNumberFormat="1" applyFont="1" applyBorder="1"/>
    <xf numFmtId="2" fontId="0" fillId="0" borderId="27" xfId="0" applyNumberFormat="1" applyFill="1" applyBorder="1"/>
    <xf numFmtId="2" fontId="0" fillId="0" borderId="11" xfId="0" applyNumberFormat="1" applyBorder="1"/>
    <xf numFmtId="0" fontId="2" fillId="0" borderId="10" xfId="0" applyFont="1" applyBorder="1"/>
    <xf numFmtId="0" fontId="2" fillId="0" borderId="25" xfId="0" applyFont="1" applyFill="1" applyBorder="1"/>
    <xf numFmtId="0" fontId="2" fillId="0" borderId="10" xfId="0" applyFont="1" applyFill="1" applyBorder="1"/>
    <xf numFmtId="0" fontId="2" fillId="0" borderId="8" xfId="0" applyFont="1" applyFill="1" applyBorder="1" applyAlignment="1">
      <alignment wrapText="1"/>
    </xf>
    <xf numFmtId="0" fontId="6" fillId="0" borderId="8" xfId="0" applyFont="1" applyFill="1" applyBorder="1"/>
    <xf numFmtId="0" fontId="2" fillId="0" borderId="10" xfId="0" applyFont="1" applyFill="1" applyBorder="1" applyAlignment="1">
      <alignment wrapText="1"/>
    </xf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5" fontId="0" fillId="0" borderId="27" xfId="0" applyNumberFormat="1" applyFill="1" applyBorder="1"/>
    <xf numFmtId="0" fontId="0" fillId="0" borderId="0" xfId="0" applyBorder="1" applyAlignment="1">
      <alignment horizontal="left"/>
    </xf>
    <xf numFmtId="0" fontId="1" fillId="7" borderId="3" xfId="0" applyFont="1" applyFill="1" applyBorder="1" applyAlignment="1">
      <alignment horizontal="center"/>
    </xf>
    <xf numFmtId="2" fontId="0" fillId="0" borderId="1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1" applyBorder="1" applyAlignment="1"/>
    <xf numFmtId="0" fontId="0" fillId="0" borderId="1" xfId="0" applyBorder="1" applyAlignment="1"/>
    <xf numFmtId="0" fontId="1" fillId="2" borderId="1" xfId="0" applyFont="1" applyFill="1" applyBorder="1" applyAlignment="1"/>
    <xf numFmtId="0" fontId="5" fillId="0" borderId="1" xfId="1" applyBorder="1"/>
    <xf numFmtId="0" fontId="2" fillId="0" borderId="1" xfId="1" applyFont="1" applyBorder="1" applyAlignment="1"/>
    <xf numFmtId="164" fontId="0" fillId="8" borderId="1" xfId="0" applyNumberFormat="1" applyFill="1" applyBorder="1"/>
    <xf numFmtId="0" fontId="0" fillId="8" borderId="1" xfId="0" applyFill="1" applyBorder="1" applyAlignment="1">
      <alignment horizontal="right"/>
    </xf>
    <xf numFmtId="0" fontId="0" fillId="8" borderId="1" xfId="0" applyFill="1" applyBorder="1"/>
    <xf numFmtId="164" fontId="0" fillId="8" borderId="2" xfId="0" applyNumberFormat="1" applyFill="1" applyBorder="1" applyAlignment="1">
      <alignment horizontal="center"/>
    </xf>
    <xf numFmtId="164" fontId="0" fillId="8" borderId="3" xfId="0" applyNumberForma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2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wrapText="1"/>
    </xf>
    <xf numFmtId="0" fontId="1" fillId="7" borderId="17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 wrapText="1"/>
    </xf>
    <xf numFmtId="0" fontId="1" fillId="7" borderId="22" xfId="0" applyFont="1" applyFill="1" applyBorder="1" applyAlignment="1">
      <alignment horizontal="center" wrapText="1"/>
    </xf>
    <xf numFmtId="0" fontId="1" fillId="7" borderId="18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 wrapText="1"/>
    </xf>
    <xf numFmtId="0" fontId="1" fillId="7" borderId="27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11907</xdr:colOff>
      <xdr:row>2</xdr:row>
      <xdr:rowOff>70304</xdr:rowOff>
    </xdr:from>
    <xdr:to>
      <xdr:col>32</xdr:col>
      <xdr:colOff>323852</xdr:colOff>
      <xdr:row>9</xdr:row>
      <xdr:rowOff>192367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F85A3B-67A3-41F2-83FC-E1A9A0649C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98" r="307"/>
        <a:stretch/>
      </xdr:blipFill>
      <xdr:spPr>
        <a:xfrm>
          <a:off x="16013907" y="451304"/>
          <a:ext cx="11946052" cy="1646063"/>
        </a:xfrm>
        <a:prstGeom prst="rect">
          <a:avLst/>
        </a:prstGeom>
      </xdr:spPr>
    </xdr:pic>
    <xdr:clientData/>
  </xdr:twoCellAnchor>
  <xdr:twoCellAnchor editAs="oneCell">
    <xdr:from>
      <xdr:col>13</xdr:col>
      <xdr:colOff>9527</xdr:colOff>
      <xdr:row>9</xdr:row>
      <xdr:rowOff>206036</xdr:rowOff>
    </xdr:from>
    <xdr:to>
      <xdr:col>32</xdr:col>
      <xdr:colOff>333376</xdr:colOff>
      <xdr:row>17</xdr:row>
      <xdr:rowOff>179130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D8BD85-94AC-4E2C-86A2-363152B87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11527" y="2111036"/>
          <a:ext cx="11957956" cy="1885714"/>
        </a:xfrm>
        <a:prstGeom prst="rect">
          <a:avLst/>
        </a:prstGeom>
      </xdr:spPr>
    </xdr:pic>
    <xdr:clientData/>
  </xdr:twoCellAnchor>
  <xdr:twoCellAnchor editAs="oneCell">
    <xdr:from>
      <xdr:col>13</xdr:col>
      <xdr:colOff>23132</xdr:colOff>
      <xdr:row>14</xdr:row>
      <xdr:rowOff>17349</xdr:rowOff>
    </xdr:from>
    <xdr:to>
      <xdr:col>32</xdr:col>
      <xdr:colOff>358889</xdr:colOff>
      <xdr:row>15</xdr:row>
      <xdr:rowOff>20640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AB257B9-A18D-4CB5-8E3C-1B7EC7A0D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025132" y="4017849"/>
          <a:ext cx="11969864" cy="193791"/>
        </a:xfrm>
        <a:prstGeom prst="rect">
          <a:avLst/>
        </a:prstGeom>
      </xdr:spPr>
    </xdr:pic>
    <xdr:clientData/>
  </xdr:twoCellAnchor>
  <xdr:twoCellAnchor editAs="oneCell">
    <xdr:from>
      <xdr:col>13</xdr:col>
      <xdr:colOff>13609</xdr:colOff>
      <xdr:row>15</xdr:row>
      <xdr:rowOff>34020</xdr:rowOff>
    </xdr:from>
    <xdr:to>
      <xdr:col>32</xdr:col>
      <xdr:colOff>349366</xdr:colOff>
      <xdr:row>16</xdr:row>
      <xdr:rowOff>28229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CB2800F-F83A-4D8D-836A-399B82E5D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15609" y="4225020"/>
          <a:ext cx="11969864" cy="184709"/>
        </a:xfrm>
        <a:prstGeom prst="rect">
          <a:avLst/>
        </a:prstGeom>
      </xdr:spPr>
    </xdr:pic>
    <xdr:clientData/>
  </xdr:twoCellAnchor>
  <xdr:twoCellAnchor editAs="oneCell">
    <xdr:from>
      <xdr:col>13</xdr:col>
      <xdr:colOff>980</xdr:colOff>
      <xdr:row>73</xdr:row>
      <xdr:rowOff>26416</xdr:rowOff>
    </xdr:from>
    <xdr:to>
      <xdr:col>32</xdr:col>
      <xdr:colOff>48884</xdr:colOff>
      <xdr:row>78</xdr:row>
      <xdr:rowOff>26297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B32C787-BCA1-4955-9E65-3AD75D351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002980" y="8979916"/>
          <a:ext cx="11682011" cy="952381"/>
        </a:xfrm>
        <a:prstGeom prst="rect">
          <a:avLst/>
        </a:prstGeom>
      </xdr:spPr>
    </xdr:pic>
    <xdr:clientData/>
  </xdr:twoCellAnchor>
  <xdr:twoCellAnchor editAs="oneCell">
    <xdr:from>
      <xdr:col>13</xdr:col>
      <xdr:colOff>31976</xdr:colOff>
      <xdr:row>28</xdr:row>
      <xdr:rowOff>176893</xdr:rowOff>
    </xdr:from>
    <xdr:to>
      <xdr:col>36</xdr:col>
      <xdr:colOff>420980</xdr:colOff>
      <xdr:row>34</xdr:row>
      <xdr:rowOff>33868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866B664-1CC7-44F0-B8E0-991876C3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033976" y="6272893"/>
          <a:ext cx="14472396" cy="1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27760</xdr:colOff>
      <xdr:row>62</xdr:row>
      <xdr:rowOff>137018</xdr:rowOff>
    </xdr:from>
    <xdr:to>
      <xdr:col>10</xdr:col>
      <xdr:colOff>1042756</xdr:colOff>
      <xdr:row>83</xdr:row>
      <xdr:rowOff>82145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B176E3C7-3B14-401E-8748-C7CDC3F21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7360" y="7341382"/>
          <a:ext cx="12209469" cy="372741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19</xdr:row>
      <xdr:rowOff>54429</xdr:rowOff>
    </xdr:from>
    <xdr:to>
      <xdr:col>32</xdr:col>
      <xdr:colOff>161925</xdr:colOff>
      <xdr:row>24</xdr:row>
      <xdr:rowOff>106350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C26F2B8-1919-4506-AEB3-131D0EEFA9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722" r="386"/>
        <a:stretch/>
      </xdr:blipFill>
      <xdr:spPr>
        <a:xfrm>
          <a:off x="16002000" y="5007429"/>
          <a:ext cx="11796032" cy="119492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67</xdr:row>
      <xdr:rowOff>73479</xdr:rowOff>
    </xdr:from>
    <xdr:to>
      <xdr:col>32</xdr:col>
      <xdr:colOff>274743</xdr:colOff>
      <xdr:row>69</xdr:row>
      <xdr:rowOff>178193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66BDD22C-09C6-4324-8630-ACF466B48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002000" y="7883979"/>
          <a:ext cx="11908850" cy="48571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69</xdr:row>
      <xdr:rowOff>187779</xdr:rowOff>
    </xdr:from>
    <xdr:to>
      <xdr:col>32</xdr:col>
      <xdr:colOff>265219</xdr:colOff>
      <xdr:row>72</xdr:row>
      <xdr:rowOff>111518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8DFF659-723A-4A13-8446-50D4F367A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002000" y="8379279"/>
          <a:ext cx="11899326" cy="495238"/>
        </a:xfrm>
        <a:prstGeom prst="rect">
          <a:avLst/>
        </a:prstGeom>
      </xdr:spPr>
    </xdr:pic>
    <xdr:clientData/>
  </xdr:twoCellAnchor>
  <xdr:twoCellAnchor editAs="oneCell">
    <xdr:from>
      <xdr:col>13</xdr:col>
      <xdr:colOff>1361</xdr:colOff>
      <xdr:row>83</xdr:row>
      <xdr:rowOff>28575</xdr:rowOff>
    </xdr:from>
    <xdr:to>
      <xdr:col>32</xdr:col>
      <xdr:colOff>278825</xdr:colOff>
      <xdr:row>85</xdr:row>
      <xdr:rowOff>123765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55E2BC6-E753-43B0-8A64-8FC3562D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003361" y="11458575"/>
          <a:ext cx="11911571" cy="476190"/>
        </a:xfrm>
        <a:prstGeom prst="rect">
          <a:avLst/>
        </a:prstGeom>
      </xdr:spPr>
    </xdr:pic>
    <xdr:clientData/>
  </xdr:twoCellAnchor>
  <xdr:twoCellAnchor editAs="oneCell">
    <xdr:from>
      <xdr:col>13</xdr:col>
      <xdr:colOff>27215</xdr:colOff>
      <xdr:row>62</xdr:row>
      <xdr:rowOff>81643</xdr:rowOff>
    </xdr:from>
    <xdr:to>
      <xdr:col>32</xdr:col>
      <xdr:colOff>303440</xdr:colOff>
      <xdr:row>65</xdr:row>
      <xdr:rowOff>1300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B1E53702-D6EA-4DF9-A4E2-84E85AF0C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029215" y="7511143"/>
          <a:ext cx="11910332" cy="485714"/>
        </a:xfrm>
        <a:prstGeom prst="rect">
          <a:avLst/>
        </a:prstGeom>
      </xdr:spPr>
    </xdr:pic>
    <xdr:clientData/>
  </xdr:twoCellAnchor>
  <xdr:oneCellAnchor>
    <xdr:from>
      <xdr:col>13</xdr:col>
      <xdr:colOff>11907</xdr:colOff>
      <xdr:row>33</xdr:row>
      <xdr:rowOff>70304</xdr:rowOff>
    </xdr:from>
    <xdr:ext cx="11809181" cy="1646063"/>
    <xdr:pic>
      <xdr:nvPicPr>
        <xdr:cNvPr id="15" name="Picture 14">
          <a:extLst>
            <a:ext uri="{FF2B5EF4-FFF2-40B4-BE49-F238E27FC236}">
              <a16:creationId xmlns:a16="http://schemas.microsoft.com/office/drawing/2014/main" id="{2643C9FB-A9BB-420E-B3DA-9CC2AA7EB0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98" r="307"/>
        <a:stretch/>
      </xdr:blipFill>
      <xdr:spPr>
        <a:xfrm>
          <a:off x="16450936" y="451304"/>
          <a:ext cx="11809181" cy="1646063"/>
        </a:xfrm>
        <a:prstGeom prst="rect">
          <a:avLst/>
        </a:prstGeom>
      </xdr:spPr>
    </xdr:pic>
    <xdr:clientData/>
  </xdr:oneCellAnchor>
  <xdr:oneCellAnchor>
    <xdr:from>
      <xdr:col>13</xdr:col>
      <xdr:colOff>9527</xdr:colOff>
      <xdr:row>39</xdr:row>
      <xdr:rowOff>206036</xdr:rowOff>
    </xdr:from>
    <xdr:ext cx="11821085" cy="1878094"/>
    <xdr:pic>
      <xdr:nvPicPr>
        <xdr:cNvPr id="16" name="Picture 15">
          <a:extLst>
            <a:ext uri="{FF2B5EF4-FFF2-40B4-BE49-F238E27FC236}">
              <a16:creationId xmlns:a16="http://schemas.microsoft.com/office/drawing/2014/main" id="{EB72085F-CA9D-4A54-9E80-49A87DD29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48556" y="2111036"/>
          <a:ext cx="11821085" cy="1878094"/>
        </a:xfrm>
        <a:prstGeom prst="rect">
          <a:avLst/>
        </a:prstGeom>
      </xdr:spPr>
    </xdr:pic>
    <xdr:clientData/>
  </xdr:oneCellAnchor>
  <xdr:oneCellAnchor>
    <xdr:from>
      <xdr:col>13</xdr:col>
      <xdr:colOff>23132</xdr:colOff>
      <xdr:row>44</xdr:row>
      <xdr:rowOff>17349</xdr:rowOff>
    </xdr:from>
    <xdr:ext cx="11832993" cy="193791"/>
    <xdr:pic>
      <xdr:nvPicPr>
        <xdr:cNvPr id="17" name="Picture 16">
          <a:extLst>
            <a:ext uri="{FF2B5EF4-FFF2-40B4-BE49-F238E27FC236}">
              <a16:creationId xmlns:a16="http://schemas.microsoft.com/office/drawing/2014/main" id="{771A2793-8C19-44D8-95A2-5C5C51FA4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462161" y="3255849"/>
          <a:ext cx="11832993" cy="193791"/>
        </a:xfrm>
        <a:prstGeom prst="rect">
          <a:avLst/>
        </a:prstGeom>
      </xdr:spPr>
    </xdr:pic>
    <xdr:clientData/>
  </xdr:oneCellAnchor>
  <xdr:oneCellAnchor>
    <xdr:from>
      <xdr:col>13</xdr:col>
      <xdr:colOff>13609</xdr:colOff>
      <xdr:row>45</xdr:row>
      <xdr:rowOff>34020</xdr:rowOff>
    </xdr:from>
    <xdr:ext cx="11832993" cy="184709"/>
    <xdr:pic>
      <xdr:nvPicPr>
        <xdr:cNvPr id="18" name="Picture 17">
          <a:extLst>
            <a:ext uri="{FF2B5EF4-FFF2-40B4-BE49-F238E27FC236}">
              <a16:creationId xmlns:a16="http://schemas.microsoft.com/office/drawing/2014/main" id="{4761EDF3-9843-44D6-8A80-4E0DAF25C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452638" y="3463020"/>
          <a:ext cx="11832993" cy="184709"/>
        </a:xfrm>
        <a:prstGeom prst="rect">
          <a:avLst/>
        </a:prstGeom>
      </xdr:spPr>
    </xdr:pic>
    <xdr:clientData/>
  </xdr:oneCellAnchor>
  <xdr:oneCellAnchor>
    <xdr:from>
      <xdr:col>13</xdr:col>
      <xdr:colOff>0</xdr:colOff>
      <xdr:row>49</xdr:row>
      <xdr:rowOff>54429</xdr:rowOff>
    </xdr:from>
    <xdr:ext cx="11659161" cy="1194921"/>
    <xdr:pic>
      <xdr:nvPicPr>
        <xdr:cNvPr id="19" name="Picture 18">
          <a:extLst>
            <a:ext uri="{FF2B5EF4-FFF2-40B4-BE49-F238E27FC236}">
              <a16:creationId xmlns:a16="http://schemas.microsoft.com/office/drawing/2014/main" id="{E7BC999B-E327-446F-886F-ECA6CA3F17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722" r="386"/>
        <a:stretch/>
      </xdr:blipFill>
      <xdr:spPr>
        <a:xfrm>
          <a:off x="16439029" y="4245429"/>
          <a:ext cx="11659161" cy="1194921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owes.com/pd/LG-800-sq-ft-Window-Air-Conditioner-115-Volt-15000-BTU-ENERGY-STAR/1000776706" TargetMode="External"/><Relationship Id="rId2" Type="http://schemas.openxmlformats.org/officeDocument/2006/relationships/hyperlink" Target="https://www.homedepot.com/p/Williams-25-000-BTU-Hr-Monterey-Top-Vent-Wall-Furnace-Natural-Gas-2509622A/303169802" TargetMode="External"/><Relationship Id="rId1" Type="http://schemas.openxmlformats.org/officeDocument/2006/relationships/hyperlink" Target="https://www.homedepot.com/p/Williams-25-000-BTU-Hr-Monterey-Top-Vent-Natural-Gas-Wall-Furnace-High-Altitude-6-000-ft-8-000-ft-2559622A/303170511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walmart.com/ip/DELLA-18-000-BTU-230V-15-SEER-16-5-Installation-Kit-Mini-Split-Heat-Pump-Air-Conditioner-AHRI-Certificate/721196069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omedepot.com/p/USG-Sheetrock-Brand-5-8-in-x-4-ft-x-8-ft-Firecode-X-Panels-14211011308/100321591" TargetMode="External"/><Relationship Id="rId2" Type="http://schemas.openxmlformats.org/officeDocument/2006/relationships/hyperlink" Target="https://www.grainger.com/product/GRAINGER-APPROVED-Red-Brass-Cored-Plug-1VFR3" TargetMode="External"/><Relationship Id="rId1" Type="http://schemas.openxmlformats.org/officeDocument/2006/relationships/hyperlink" Target="https://www.homedepot.com/p/USG-Sheetrock-Brand-5-8-in-x-4-ft-x-8-ft-Firecode-X-Panels-14211011308/100321591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www.grainger.com/product/GRAINGER-APPROVED-Red-Brass-Cored-Plug-1VFR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19"/>
  <sheetViews>
    <sheetView tabSelected="1" zoomScale="85" zoomScaleNormal="85" workbookViewId="0">
      <selection activeCell="H26" sqref="H26"/>
    </sheetView>
  </sheetViews>
  <sheetFormatPr defaultRowHeight="14.4" x14ac:dyDescent="0.3"/>
  <cols>
    <col min="2" max="2" width="40" bestFit="1" customWidth="1"/>
    <col min="3" max="3" width="12.5546875" customWidth="1"/>
    <col min="4" max="4" width="23.88671875" bestFit="1" customWidth="1"/>
    <col min="5" max="5" width="13" bestFit="1" customWidth="1"/>
    <col min="6" max="6" width="16.109375" bestFit="1" customWidth="1"/>
    <col min="8" max="8" width="15.44140625" bestFit="1" customWidth="1"/>
    <col min="9" max="9" width="24" bestFit="1" customWidth="1"/>
    <col min="10" max="10" width="21" bestFit="1" customWidth="1"/>
    <col min="11" max="11" width="22.44140625" bestFit="1" customWidth="1"/>
    <col min="12" max="12" width="27.6640625" bestFit="1" customWidth="1"/>
    <col min="13" max="14" width="27.6640625" customWidth="1"/>
    <col min="15" max="15" width="40" bestFit="1" customWidth="1"/>
    <col min="16" max="16" width="21.44140625" bestFit="1" customWidth="1"/>
    <col min="17" max="17" width="27.88671875" bestFit="1" customWidth="1"/>
    <col min="18" max="19" width="27.88671875" customWidth="1"/>
    <col min="20" max="20" width="17.33203125" bestFit="1" customWidth="1"/>
  </cols>
  <sheetData>
    <row r="2" spans="2:20" x14ac:dyDescent="0.3">
      <c r="B2" s="93" t="s">
        <v>189</v>
      </c>
      <c r="C2" s="92" t="s">
        <v>178</v>
      </c>
      <c r="D2" s="92" t="s">
        <v>391</v>
      </c>
      <c r="E2" s="92" t="s">
        <v>179</v>
      </c>
      <c r="H2" s="13" t="s">
        <v>181</v>
      </c>
      <c r="I2" s="13" t="s">
        <v>182</v>
      </c>
      <c r="J2" s="13" t="s">
        <v>183</v>
      </c>
      <c r="K2" s="13" t="s">
        <v>184</v>
      </c>
      <c r="L2" s="13" t="s">
        <v>202</v>
      </c>
      <c r="M2" s="13" t="s">
        <v>370</v>
      </c>
      <c r="N2" s="13" t="s">
        <v>371</v>
      </c>
      <c r="O2" s="13" t="s">
        <v>185</v>
      </c>
      <c r="P2" s="13" t="s">
        <v>186</v>
      </c>
      <c r="Q2" s="13" t="s">
        <v>187</v>
      </c>
      <c r="R2" s="13" t="s">
        <v>372</v>
      </c>
      <c r="S2" s="13" t="s">
        <v>373</v>
      </c>
      <c r="T2" s="13" t="s">
        <v>188</v>
      </c>
    </row>
    <row r="3" spans="2:20" x14ac:dyDescent="0.3">
      <c r="B3" s="6" t="s">
        <v>200</v>
      </c>
      <c r="C3" s="6" t="s">
        <v>201</v>
      </c>
      <c r="D3" s="7">
        <f>ROUND(AVERAGE('Raw Data Cost'!H5:H18)/1.5,2)</f>
        <v>676.9</v>
      </c>
      <c r="E3" s="6">
        <v>14</v>
      </c>
      <c r="H3" s="140" t="s">
        <v>196</v>
      </c>
      <c r="I3" s="6" t="s">
        <v>200</v>
      </c>
      <c r="J3" s="140" t="s">
        <v>414</v>
      </c>
      <c r="K3" s="7">
        <f>$D$3</f>
        <v>676.9</v>
      </c>
      <c r="L3" s="138">
        <f>ROUND(K3+K4,2)</f>
        <v>1082.83</v>
      </c>
      <c r="M3" s="138">
        <f>ROUND('Labor &amp; Infrastructure Costs'!$G$7,2)</f>
        <v>280.60000000000002</v>
      </c>
      <c r="N3" s="138">
        <f>L3+M3</f>
        <v>1363.4299999999998</v>
      </c>
      <c r="O3" s="140" t="s">
        <v>191</v>
      </c>
      <c r="P3" s="140" t="s">
        <v>415</v>
      </c>
      <c r="Q3" s="138">
        <f>ROUND($D$5+'Labor &amp; Infrastructure Costs'!$H$15,2)</f>
        <v>1185.23</v>
      </c>
      <c r="R3" s="138">
        <f>ROUND('Labor &amp; Infrastructure Costs'!$G$15,2)</f>
        <v>533.16999999999996</v>
      </c>
      <c r="S3" s="138">
        <f>ROUND(Q3+R3,2)</f>
        <v>1718.4</v>
      </c>
      <c r="T3" s="138">
        <f>ROUND(S3-N3,2)</f>
        <v>354.97</v>
      </c>
    </row>
    <row r="4" spans="2:20" x14ac:dyDescent="0.3">
      <c r="B4" s="6" t="s">
        <v>180</v>
      </c>
      <c r="C4" s="6" t="s">
        <v>201</v>
      </c>
      <c r="D4" s="7">
        <f>AVERAGE('Raw Data Cost'!I25:I35)</f>
        <v>405.93140685543966</v>
      </c>
      <c r="E4" s="6">
        <v>11</v>
      </c>
      <c r="H4" s="141"/>
      <c r="I4" s="6" t="s">
        <v>180</v>
      </c>
      <c r="J4" s="141"/>
      <c r="K4" s="7">
        <f>$D$4</f>
        <v>405.93140685543966</v>
      </c>
      <c r="L4" s="139"/>
      <c r="M4" s="139"/>
      <c r="N4" s="139"/>
      <c r="O4" s="141"/>
      <c r="P4" s="141"/>
      <c r="Q4" s="139"/>
      <c r="R4" s="139"/>
      <c r="S4" s="139"/>
      <c r="T4" s="139"/>
    </row>
    <row r="5" spans="2:20" x14ac:dyDescent="0.3">
      <c r="B5" s="6" t="s">
        <v>191</v>
      </c>
      <c r="C5" s="6">
        <v>1</v>
      </c>
      <c r="D5" s="7">
        <f>AVERAGE('Raw Data Cost'!K42:K56)</f>
        <v>1016.2305925925926</v>
      </c>
      <c r="E5" s="6">
        <v>15</v>
      </c>
      <c r="H5" s="140" t="s">
        <v>197</v>
      </c>
      <c r="I5" s="6" t="s">
        <v>200</v>
      </c>
      <c r="J5" s="140" t="s">
        <v>414</v>
      </c>
      <c r="K5" s="7">
        <f>$D$3</f>
        <v>676.9</v>
      </c>
      <c r="L5" s="138">
        <f>ROUND(K5+K6,2)</f>
        <v>1082.83</v>
      </c>
      <c r="M5" s="138">
        <f>ROUND('Labor &amp; Infrastructure Costs'!$G$7,2)</f>
        <v>280.60000000000002</v>
      </c>
      <c r="N5" s="138">
        <f>L5+M5</f>
        <v>1363.4299999999998</v>
      </c>
      <c r="O5" s="140" t="s">
        <v>192</v>
      </c>
      <c r="P5" s="140" t="s">
        <v>416</v>
      </c>
      <c r="Q5" s="138">
        <f>ROUND($D$6+'Labor &amp; Infrastructure Costs'!$H$15,2)</f>
        <v>1190.79</v>
      </c>
      <c r="R5" s="138">
        <f>ROUND('Labor &amp; Infrastructure Costs'!$G$15,2)</f>
        <v>533.16999999999996</v>
      </c>
      <c r="S5" s="138">
        <f>ROUND(Q5+R5,2)</f>
        <v>1723.96</v>
      </c>
      <c r="T5" s="138">
        <f>ROUND(S5-N5,2)</f>
        <v>360.53</v>
      </c>
    </row>
    <row r="6" spans="2:20" x14ac:dyDescent="0.3">
      <c r="B6" s="6" t="s">
        <v>192</v>
      </c>
      <c r="C6" s="6">
        <v>2</v>
      </c>
      <c r="D6" s="7">
        <f>AVERAGE('Raw Data Cost'!K64:K92)</f>
        <v>1021.7898341260404</v>
      </c>
      <c r="E6" s="6">
        <v>29</v>
      </c>
      <c r="H6" s="141"/>
      <c r="I6" s="6" t="s">
        <v>180</v>
      </c>
      <c r="J6" s="141"/>
      <c r="K6" s="7">
        <f>$D$4</f>
        <v>405.93140685543966</v>
      </c>
      <c r="L6" s="139"/>
      <c r="M6" s="139"/>
      <c r="N6" s="139"/>
      <c r="O6" s="141"/>
      <c r="P6" s="141"/>
      <c r="Q6" s="139"/>
      <c r="R6" s="139"/>
      <c r="S6" s="139"/>
      <c r="T6" s="139"/>
    </row>
    <row r="7" spans="2:20" x14ac:dyDescent="0.3">
      <c r="B7" s="6" t="s">
        <v>193</v>
      </c>
      <c r="C7" s="6">
        <v>3</v>
      </c>
      <c r="D7" s="7">
        <f>AVERAGE('Raw Data Cost'!K99:K121)</f>
        <v>1100.8756785243743</v>
      </c>
      <c r="E7" s="6">
        <v>23</v>
      </c>
      <c r="H7" s="140" t="s">
        <v>198</v>
      </c>
      <c r="I7" s="6" t="s">
        <v>200</v>
      </c>
      <c r="J7" s="140" t="s">
        <v>414</v>
      </c>
      <c r="K7" s="7">
        <f>D3</f>
        <v>676.9</v>
      </c>
      <c r="L7" s="138">
        <f>ROUND(K7+K8,2)</f>
        <v>1082.83</v>
      </c>
      <c r="M7" s="138">
        <f>ROUND('Labor &amp; Infrastructure Costs'!$G$7,2)</f>
        <v>280.60000000000002</v>
      </c>
      <c r="N7" s="138">
        <f>L7+M7</f>
        <v>1363.4299999999998</v>
      </c>
      <c r="O7" s="140" t="s">
        <v>193</v>
      </c>
      <c r="P7" s="140" t="s">
        <v>417</v>
      </c>
      <c r="Q7" s="138">
        <f>ROUND($D$7+'Labor &amp; Infrastructure Costs'!$H$15,2)</f>
        <v>1269.8800000000001</v>
      </c>
      <c r="R7" s="138">
        <f>ROUND('Labor &amp; Infrastructure Costs'!$G$15,2)</f>
        <v>533.16999999999996</v>
      </c>
      <c r="S7" s="138">
        <f>ROUND(Q7+R7,2)</f>
        <v>1803.05</v>
      </c>
      <c r="T7" s="138">
        <f>ROUND(S7-N7,2)</f>
        <v>439.62</v>
      </c>
    </row>
    <row r="8" spans="2:20" x14ac:dyDescent="0.3">
      <c r="B8" s="6" t="s">
        <v>194</v>
      </c>
      <c r="C8" s="6">
        <v>4</v>
      </c>
      <c r="D8" s="7">
        <f>AVERAGE('Raw Data Cost'!K128:K168)</f>
        <v>1155.6476867982967</v>
      </c>
      <c r="E8" s="6">
        <v>41</v>
      </c>
      <c r="H8" s="141"/>
      <c r="I8" s="6" t="s">
        <v>180</v>
      </c>
      <c r="J8" s="141"/>
      <c r="K8" s="7">
        <f>$D$4</f>
        <v>405.93140685543966</v>
      </c>
      <c r="L8" s="139"/>
      <c r="M8" s="139"/>
      <c r="N8" s="139"/>
      <c r="O8" s="141"/>
      <c r="P8" s="141"/>
      <c r="Q8" s="139"/>
      <c r="R8" s="139"/>
      <c r="S8" s="139"/>
      <c r="T8" s="139"/>
    </row>
    <row r="9" spans="2:20" x14ac:dyDescent="0.3">
      <c r="H9" s="140" t="s">
        <v>199</v>
      </c>
      <c r="I9" s="6" t="s">
        <v>200</v>
      </c>
      <c r="J9" s="140" t="s">
        <v>414</v>
      </c>
      <c r="K9" s="7">
        <f>$D$3</f>
        <v>676.9</v>
      </c>
      <c r="L9" s="138">
        <f>ROUND(K9+K10,2)</f>
        <v>1082.83</v>
      </c>
      <c r="M9" s="138">
        <f>ROUND('Labor &amp; Infrastructure Costs'!$G$7,2)</f>
        <v>280.60000000000002</v>
      </c>
      <c r="N9" s="138">
        <f t="shared" ref="N9" si="0">L9+M9</f>
        <v>1363.4299999999998</v>
      </c>
      <c r="O9" s="140" t="s">
        <v>194</v>
      </c>
      <c r="P9" s="140" t="s">
        <v>418</v>
      </c>
      <c r="Q9" s="138">
        <f>ROUND($D$8+'Labor &amp; Infrastructure Costs'!$H$15,2)</f>
        <v>1324.65</v>
      </c>
      <c r="R9" s="138">
        <f>ROUND('Labor &amp; Infrastructure Costs'!$G$15,2)</f>
        <v>533.16999999999996</v>
      </c>
      <c r="S9" s="138">
        <f>ROUND(Q9+R9,2)</f>
        <v>1857.82</v>
      </c>
      <c r="T9" s="138">
        <f>ROUND(S9-N9,2)</f>
        <v>494.39</v>
      </c>
    </row>
    <row r="10" spans="2:20" x14ac:dyDescent="0.3">
      <c r="H10" s="141"/>
      <c r="I10" s="6" t="s">
        <v>180</v>
      </c>
      <c r="J10" s="141"/>
      <c r="K10" s="7">
        <f>$D$4</f>
        <v>405.93140685543966</v>
      </c>
      <c r="L10" s="139"/>
      <c r="M10" s="139"/>
      <c r="N10" s="139"/>
      <c r="O10" s="141"/>
      <c r="P10" s="141"/>
      <c r="Q10" s="139"/>
      <c r="R10" s="139"/>
      <c r="S10" s="139"/>
      <c r="T10" s="139"/>
    </row>
    <row r="11" spans="2:20" x14ac:dyDescent="0.3">
      <c r="B11" s="94" t="s">
        <v>190</v>
      </c>
      <c r="C11" s="91" t="s">
        <v>178</v>
      </c>
      <c r="D11" s="91" t="s">
        <v>195</v>
      </c>
      <c r="H11" s="136" t="s">
        <v>402</v>
      </c>
      <c r="I11" s="136" t="s">
        <v>200</v>
      </c>
      <c r="J11" s="136" t="s">
        <v>406</v>
      </c>
      <c r="K11" s="134">
        <f>$D$3</f>
        <v>676.9</v>
      </c>
      <c r="L11" s="134">
        <f>ROUND(K11+K12,2)</f>
        <v>676.9</v>
      </c>
      <c r="M11" s="134">
        <f>ROUND('Labor &amp; Infrastructure Costs'!$G$37,2)</f>
        <v>145.5</v>
      </c>
      <c r="N11" s="134">
        <f>L11+M11</f>
        <v>822.4</v>
      </c>
      <c r="O11" s="136" t="s">
        <v>191</v>
      </c>
      <c r="P11" s="136" t="s">
        <v>415</v>
      </c>
      <c r="Q11" s="134">
        <f>ROUND($D$5+'Labor &amp; Infrastructure Costs'!$H$15,2)</f>
        <v>1185.23</v>
      </c>
      <c r="R11" s="134">
        <f>ROUND('Labor &amp; Infrastructure Costs'!$G$15,2)</f>
        <v>533.16999999999996</v>
      </c>
      <c r="S11" s="134">
        <f>ROUND(Q11+R11,2)</f>
        <v>1718.4</v>
      </c>
      <c r="T11" s="134">
        <f>ROUND(S11-N11,2)</f>
        <v>896</v>
      </c>
    </row>
    <row r="12" spans="2:20" x14ac:dyDescent="0.3">
      <c r="B12" s="6" t="s">
        <v>191</v>
      </c>
      <c r="C12" s="6">
        <v>1</v>
      </c>
      <c r="D12" s="7">
        <f>T3</f>
        <v>354.97</v>
      </c>
      <c r="H12" s="137"/>
      <c r="I12" s="137"/>
      <c r="J12" s="137"/>
      <c r="K12" s="135"/>
      <c r="L12" s="135"/>
      <c r="M12" s="135"/>
      <c r="N12" s="135"/>
      <c r="O12" s="137"/>
      <c r="P12" s="137"/>
      <c r="Q12" s="135"/>
      <c r="R12" s="135"/>
      <c r="S12" s="135"/>
      <c r="T12" s="135"/>
    </row>
    <row r="13" spans="2:20" x14ac:dyDescent="0.3">
      <c r="B13" s="6" t="s">
        <v>192</v>
      </c>
      <c r="C13" s="6">
        <v>2</v>
      </c>
      <c r="D13" s="7">
        <f>T5</f>
        <v>360.53</v>
      </c>
      <c r="H13" s="136" t="s">
        <v>403</v>
      </c>
      <c r="I13" s="136" t="s">
        <v>200</v>
      </c>
      <c r="J13" s="136" t="s">
        <v>406</v>
      </c>
      <c r="K13" s="134">
        <f>$D$3</f>
        <v>676.9</v>
      </c>
      <c r="L13" s="134">
        <f>ROUND(K13+K14,2)</f>
        <v>676.9</v>
      </c>
      <c r="M13" s="134">
        <f>ROUND('Labor &amp; Infrastructure Costs'!$G$37,2)</f>
        <v>145.5</v>
      </c>
      <c r="N13" s="134">
        <f t="shared" ref="N13" si="1">L13+M13</f>
        <v>822.4</v>
      </c>
      <c r="O13" s="136" t="s">
        <v>192</v>
      </c>
      <c r="P13" s="136" t="s">
        <v>416</v>
      </c>
      <c r="Q13" s="134">
        <f>ROUND($D$6+'Labor &amp; Infrastructure Costs'!$H$15,2)</f>
        <v>1190.79</v>
      </c>
      <c r="R13" s="134">
        <f>ROUND('Labor &amp; Infrastructure Costs'!$G$15,2)</f>
        <v>533.16999999999996</v>
      </c>
      <c r="S13" s="134">
        <f>ROUND(Q13+R13,2)</f>
        <v>1723.96</v>
      </c>
      <c r="T13" s="134">
        <f>ROUND(S13-N13,2)</f>
        <v>901.56</v>
      </c>
    </row>
    <row r="14" spans="2:20" x14ac:dyDescent="0.3">
      <c r="B14" s="6" t="s">
        <v>193</v>
      </c>
      <c r="C14" s="6">
        <v>3</v>
      </c>
      <c r="D14" s="7">
        <f>T7</f>
        <v>439.62</v>
      </c>
      <c r="H14" s="137"/>
      <c r="I14" s="137"/>
      <c r="J14" s="137"/>
      <c r="K14" s="135"/>
      <c r="L14" s="135"/>
      <c r="M14" s="135"/>
      <c r="N14" s="135"/>
      <c r="O14" s="137"/>
      <c r="P14" s="137"/>
      <c r="Q14" s="135"/>
      <c r="R14" s="135"/>
      <c r="S14" s="135"/>
      <c r="T14" s="135"/>
    </row>
    <row r="15" spans="2:20" x14ac:dyDescent="0.3">
      <c r="B15" s="6" t="s">
        <v>194</v>
      </c>
      <c r="C15" s="6">
        <v>4</v>
      </c>
      <c r="D15" s="7">
        <f>T9</f>
        <v>494.39</v>
      </c>
      <c r="H15" s="136" t="s">
        <v>404</v>
      </c>
      <c r="I15" s="136" t="s">
        <v>200</v>
      </c>
      <c r="J15" s="136" t="s">
        <v>406</v>
      </c>
      <c r="K15" s="134">
        <f>$D$3</f>
        <v>676.9</v>
      </c>
      <c r="L15" s="134">
        <f>ROUND(K15+K16,2)</f>
        <v>676.9</v>
      </c>
      <c r="M15" s="134">
        <f>ROUND('Labor &amp; Infrastructure Costs'!$G$37,2)</f>
        <v>145.5</v>
      </c>
      <c r="N15" s="134">
        <f t="shared" ref="N15" si="2">L15+M15</f>
        <v>822.4</v>
      </c>
      <c r="O15" s="136" t="s">
        <v>193</v>
      </c>
      <c r="P15" s="136" t="s">
        <v>417</v>
      </c>
      <c r="Q15" s="134">
        <f>ROUND($D$7+'Labor &amp; Infrastructure Costs'!$H$15,2)</f>
        <v>1269.8800000000001</v>
      </c>
      <c r="R15" s="134">
        <f>ROUND('Labor &amp; Infrastructure Costs'!$G$15,2)</f>
        <v>533.16999999999996</v>
      </c>
      <c r="S15" s="134">
        <f>ROUND(Q15+R15,2)</f>
        <v>1803.05</v>
      </c>
      <c r="T15" s="134">
        <f>ROUND(S15-N15,2)</f>
        <v>980.65</v>
      </c>
    </row>
    <row r="16" spans="2:20" x14ac:dyDescent="0.3">
      <c r="B16" s="133" t="s">
        <v>191</v>
      </c>
      <c r="C16" s="132" t="s">
        <v>410</v>
      </c>
      <c r="D16" s="131">
        <f>T11</f>
        <v>896</v>
      </c>
      <c r="H16" s="137"/>
      <c r="I16" s="137"/>
      <c r="J16" s="137"/>
      <c r="K16" s="135"/>
      <c r="L16" s="135"/>
      <c r="M16" s="135"/>
      <c r="N16" s="135"/>
      <c r="O16" s="137"/>
      <c r="P16" s="137"/>
      <c r="Q16" s="135"/>
      <c r="R16" s="135"/>
      <c r="S16" s="135"/>
      <c r="T16" s="135"/>
    </row>
    <row r="17" spans="2:20" x14ac:dyDescent="0.3">
      <c r="B17" s="133" t="s">
        <v>192</v>
      </c>
      <c r="C17" s="132" t="s">
        <v>411</v>
      </c>
      <c r="D17" s="131">
        <f>T13</f>
        <v>901.56</v>
      </c>
      <c r="H17" s="136" t="s">
        <v>405</v>
      </c>
      <c r="I17" s="136" t="s">
        <v>200</v>
      </c>
      <c r="J17" s="136" t="s">
        <v>406</v>
      </c>
      <c r="K17" s="134">
        <f>$D$3</f>
        <v>676.9</v>
      </c>
      <c r="L17" s="134">
        <f>ROUND(K17+K18,2)</f>
        <v>676.9</v>
      </c>
      <c r="M17" s="134">
        <f>ROUND('Labor &amp; Infrastructure Costs'!$G$37,2)</f>
        <v>145.5</v>
      </c>
      <c r="N17" s="134">
        <f t="shared" ref="N17" si="3">L17+M17</f>
        <v>822.4</v>
      </c>
      <c r="O17" s="136" t="s">
        <v>194</v>
      </c>
      <c r="P17" s="136" t="s">
        <v>418</v>
      </c>
      <c r="Q17" s="134">
        <f>ROUND($D$8+'Labor &amp; Infrastructure Costs'!$H$15,2)</f>
        <v>1324.65</v>
      </c>
      <c r="R17" s="134">
        <f>ROUND('Labor &amp; Infrastructure Costs'!$G$15,2)</f>
        <v>533.16999999999996</v>
      </c>
      <c r="S17" s="134">
        <f>ROUND(Q17+R17,2)</f>
        <v>1857.82</v>
      </c>
      <c r="T17" s="134">
        <f>ROUND(S17-N17,2)</f>
        <v>1035.42</v>
      </c>
    </row>
    <row r="18" spans="2:20" x14ac:dyDescent="0.3">
      <c r="B18" s="133" t="s">
        <v>193</v>
      </c>
      <c r="C18" s="132" t="s">
        <v>412</v>
      </c>
      <c r="D18" s="131">
        <f>T15</f>
        <v>980.65</v>
      </c>
      <c r="H18" s="137"/>
      <c r="I18" s="137"/>
      <c r="J18" s="137"/>
      <c r="K18" s="135"/>
      <c r="L18" s="135"/>
      <c r="M18" s="135"/>
      <c r="N18" s="135"/>
      <c r="O18" s="137"/>
      <c r="P18" s="137"/>
      <c r="Q18" s="135"/>
      <c r="R18" s="135"/>
      <c r="S18" s="135"/>
      <c r="T18" s="135"/>
    </row>
    <row r="19" spans="2:20" x14ac:dyDescent="0.3">
      <c r="B19" s="133" t="s">
        <v>194</v>
      </c>
      <c r="C19" s="132" t="s">
        <v>413</v>
      </c>
      <c r="D19" s="131">
        <f>T17</f>
        <v>1035.42</v>
      </c>
    </row>
  </sheetData>
  <mergeCells count="96">
    <mergeCell ref="T3:T4"/>
    <mergeCell ref="T5:T6"/>
    <mergeCell ref="T7:T8"/>
    <mergeCell ref="T9:T10"/>
    <mergeCell ref="L3:L4"/>
    <mergeCell ref="L5:L6"/>
    <mergeCell ref="L7:L8"/>
    <mergeCell ref="L9:L10"/>
    <mergeCell ref="P3:P4"/>
    <mergeCell ref="P5:P6"/>
    <mergeCell ref="P7:P8"/>
    <mergeCell ref="P9:P10"/>
    <mergeCell ref="Q3:Q4"/>
    <mergeCell ref="Q5:Q6"/>
    <mergeCell ref="Q7:Q8"/>
    <mergeCell ref="Q9:Q10"/>
    <mergeCell ref="H3:H4"/>
    <mergeCell ref="H5:H6"/>
    <mergeCell ref="H7:H8"/>
    <mergeCell ref="H9:H10"/>
    <mergeCell ref="O3:O4"/>
    <mergeCell ref="O5:O6"/>
    <mergeCell ref="O7:O8"/>
    <mergeCell ref="O9:O10"/>
    <mergeCell ref="J3:J4"/>
    <mergeCell ref="J5:J6"/>
    <mergeCell ref="J7:J8"/>
    <mergeCell ref="J9:J10"/>
    <mergeCell ref="M3:M4"/>
    <mergeCell ref="M5:M6"/>
    <mergeCell ref="M7:M8"/>
    <mergeCell ref="M9:M10"/>
    <mergeCell ref="S3:S4"/>
    <mergeCell ref="S5:S6"/>
    <mergeCell ref="S7:S8"/>
    <mergeCell ref="S9:S10"/>
    <mergeCell ref="N3:N4"/>
    <mergeCell ref="N5:N6"/>
    <mergeCell ref="N7:N8"/>
    <mergeCell ref="N9:N10"/>
    <mergeCell ref="R3:R4"/>
    <mergeCell ref="R5:R6"/>
    <mergeCell ref="R7:R8"/>
    <mergeCell ref="R9:R10"/>
    <mergeCell ref="H11:H12"/>
    <mergeCell ref="J11:J12"/>
    <mergeCell ref="L11:L12"/>
    <mergeCell ref="M11:M12"/>
    <mergeCell ref="N11:N12"/>
    <mergeCell ref="O11:O12"/>
    <mergeCell ref="P11:P12"/>
    <mergeCell ref="Q11:Q12"/>
    <mergeCell ref="R11:R12"/>
    <mergeCell ref="S11:S12"/>
    <mergeCell ref="T11:T12"/>
    <mergeCell ref="H13:H14"/>
    <mergeCell ref="J13:J14"/>
    <mergeCell ref="L13:L14"/>
    <mergeCell ref="M13:M14"/>
    <mergeCell ref="N13:N14"/>
    <mergeCell ref="O13:O14"/>
    <mergeCell ref="P13:P14"/>
    <mergeCell ref="Q13:Q14"/>
    <mergeCell ref="R13:R14"/>
    <mergeCell ref="S13:S14"/>
    <mergeCell ref="T13:T14"/>
    <mergeCell ref="I11:I12"/>
    <mergeCell ref="I13:I14"/>
    <mergeCell ref="K11:K12"/>
    <mergeCell ref="K13:K14"/>
    <mergeCell ref="H15:H16"/>
    <mergeCell ref="J15:J16"/>
    <mergeCell ref="L15:L16"/>
    <mergeCell ref="M15:M16"/>
    <mergeCell ref="N15:N16"/>
    <mergeCell ref="O15:O16"/>
    <mergeCell ref="P15:P16"/>
    <mergeCell ref="Q15:Q16"/>
    <mergeCell ref="R15:R16"/>
    <mergeCell ref="S15:S16"/>
    <mergeCell ref="T15:T16"/>
    <mergeCell ref="H17:H18"/>
    <mergeCell ref="J17:J18"/>
    <mergeCell ref="L17:L18"/>
    <mergeCell ref="M17:M18"/>
    <mergeCell ref="N17:N18"/>
    <mergeCell ref="O17:O18"/>
    <mergeCell ref="P17:P18"/>
    <mergeCell ref="Q17:Q18"/>
    <mergeCell ref="R17:R18"/>
    <mergeCell ref="S17:S18"/>
    <mergeCell ref="T17:T18"/>
    <mergeCell ref="I17:I18"/>
    <mergeCell ref="I15:I16"/>
    <mergeCell ref="K15:K16"/>
    <mergeCell ref="K17:K18"/>
  </mergeCells>
  <phoneticPr fontId="8" type="noConversion"/>
  <pageMargins left="0.7" right="0.7" top="0.75" bottom="0.75" header="0.3" footer="0.3"/>
  <ignoredErrors>
    <ignoredError sqref="K4 K7 K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/>
  </sheetViews>
  <sheetFormatPr defaultRowHeight="14.4" x14ac:dyDescent="0.3"/>
  <cols>
    <col min="1" max="1" width="21.109375" customWidth="1"/>
    <col min="2" max="2" width="60" customWidth="1"/>
    <col min="3" max="3" width="8.109375" customWidth="1"/>
    <col min="4" max="4" width="9.44140625" customWidth="1"/>
    <col min="5" max="5" width="16.109375" customWidth="1"/>
    <col min="6" max="6" width="13.88671875" customWidth="1"/>
    <col min="7" max="7" width="14.6640625" customWidth="1"/>
    <col min="8" max="8" width="14.5546875" customWidth="1"/>
  </cols>
  <sheetData>
    <row r="1" spans="1:8" x14ac:dyDescent="0.3">
      <c r="A1" s="5" t="s">
        <v>76</v>
      </c>
      <c r="B1" s="5" t="s">
        <v>75</v>
      </c>
      <c r="C1" s="5" t="s">
        <v>6</v>
      </c>
      <c r="D1" s="5" t="s">
        <v>77</v>
      </c>
      <c r="E1" s="5" t="s">
        <v>78</v>
      </c>
      <c r="F1" s="5" t="s">
        <v>1</v>
      </c>
      <c r="G1" s="5" t="s">
        <v>79</v>
      </c>
      <c r="H1" s="5" t="s">
        <v>80</v>
      </c>
    </row>
    <row r="2" spans="1:8" x14ac:dyDescent="0.3">
      <c r="A2" s="6">
        <v>92910.5</v>
      </c>
      <c r="B2" s="6" t="s">
        <v>72</v>
      </c>
      <c r="C2" s="6"/>
      <c r="D2" s="6"/>
      <c r="E2" s="6"/>
      <c r="F2" s="6"/>
      <c r="G2" s="6"/>
      <c r="H2" s="6"/>
    </row>
    <row r="3" spans="1:8" x14ac:dyDescent="0.3">
      <c r="A3" s="15">
        <v>510</v>
      </c>
      <c r="B3" s="15" t="s">
        <v>73</v>
      </c>
      <c r="C3" s="15" t="s">
        <v>74</v>
      </c>
      <c r="D3" s="15" t="s">
        <v>81</v>
      </c>
      <c r="E3" s="15">
        <v>1800</v>
      </c>
      <c r="F3" s="15">
        <v>8.9999999999999993E-3</v>
      </c>
      <c r="G3" s="15">
        <v>0.77</v>
      </c>
      <c r="H3" s="15">
        <v>0.41</v>
      </c>
    </row>
    <row r="4" spans="1:8" x14ac:dyDescent="0.3">
      <c r="A4" s="6">
        <v>99123.72</v>
      </c>
      <c r="B4" s="6" t="s">
        <v>82</v>
      </c>
      <c r="C4" s="6"/>
      <c r="D4" s="6"/>
      <c r="E4" s="6"/>
      <c r="F4" s="6"/>
      <c r="G4" s="6"/>
      <c r="H4" s="6"/>
    </row>
    <row r="5" spans="1:8" x14ac:dyDescent="0.3">
      <c r="A5" s="16">
        <v>0.44</v>
      </c>
      <c r="B5" s="15" t="s">
        <v>83</v>
      </c>
      <c r="C5" s="15" t="s">
        <v>74</v>
      </c>
      <c r="D5" s="15" t="s">
        <v>84</v>
      </c>
      <c r="E5" s="15">
        <v>1300</v>
      </c>
      <c r="F5" s="15">
        <v>6.0000000000000001E-3</v>
      </c>
      <c r="G5" s="15">
        <v>0.06</v>
      </c>
      <c r="H5" s="15">
        <v>0.24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74"/>
  <sheetViews>
    <sheetView topLeftCell="A16" zoomScale="85" zoomScaleNormal="85" workbookViewId="0">
      <selection activeCell="A21" sqref="A21"/>
    </sheetView>
  </sheetViews>
  <sheetFormatPr defaultRowHeight="14.4" x14ac:dyDescent="0.3"/>
  <cols>
    <col min="1" max="1" width="75.44140625" bestFit="1" customWidth="1"/>
    <col min="2" max="2" width="49.33203125" customWidth="1"/>
    <col min="3" max="3" width="21.88671875" customWidth="1"/>
    <col min="4" max="4" width="22.44140625" customWidth="1"/>
    <col min="5" max="5" width="21.44140625" customWidth="1"/>
    <col min="6" max="6" width="19" bestFit="1" customWidth="1"/>
    <col min="7" max="7" width="17.109375" bestFit="1" customWidth="1"/>
    <col min="8" max="8" width="20.33203125" customWidth="1"/>
    <col min="9" max="9" width="19.6640625" customWidth="1"/>
    <col min="10" max="10" width="19" bestFit="1" customWidth="1"/>
    <col min="11" max="11" width="26.44140625" customWidth="1"/>
    <col min="12" max="12" width="15.88671875" bestFit="1" customWidth="1"/>
    <col min="13" max="13" width="26.109375" bestFit="1" customWidth="1"/>
    <col min="14" max="14" width="19.88671875" customWidth="1"/>
    <col min="15" max="15" width="16.6640625" bestFit="1" customWidth="1"/>
    <col min="16" max="16" width="16.6640625" customWidth="1"/>
    <col min="17" max="17" width="27.109375" bestFit="1" customWidth="1"/>
    <col min="18" max="18" width="15.44140625" bestFit="1" customWidth="1"/>
    <col min="19" max="19" width="14" bestFit="1" customWidth="1"/>
    <col min="20" max="20" width="38.33203125" customWidth="1"/>
    <col min="21" max="21" width="14.88671875" bestFit="1" customWidth="1"/>
    <col min="22" max="22" width="38.33203125" customWidth="1"/>
    <col min="23" max="23" width="255.6640625" bestFit="1" customWidth="1"/>
  </cols>
  <sheetData>
    <row r="1" spans="1:10" ht="15" thickBot="1" x14ac:dyDescent="0.35">
      <c r="B1" s="18"/>
    </row>
    <row r="2" spans="1:10" x14ac:dyDescent="0.3">
      <c r="A2" s="64" t="s">
        <v>3</v>
      </c>
      <c r="B2" s="37"/>
    </row>
    <row r="3" spans="1:10" ht="15" thickBot="1" x14ac:dyDescent="0.35">
      <c r="A3" s="65" t="s">
        <v>46</v>
      </c>
      <c r="B3" s="37"/>
    </row>
    <row r="4" spans="1:10" s="4" customFormat="1" x14ac:dyDescent="0.3">
      <c r="A4" s="51" t="s">
        <v>213</v>
      </c>
      <c r="B4" s="52" t="s">
        <v>87</v>
      </c>
      <c r="C4" s="53" t="s">
        <v>217</v>
      </c>
      <c r="D4" s="53" t="s">
        <v>26</v>
      </c>
      <c r="E4" s="95" t="s">
        <v>366</v>
      </c>
      <c r="F4" s="95" t="s">
        <v>367</v>
      </c>
      <c r="G4" s="52" t="s">
        <v>6</v>
      </c>
      <c r="H4" s="52" t="s">
        <v>0</v>
      </c>
      <c r="I4" s="52" t="s">
        <v>8</v>
      </c>
      <c r="J4" s="54" t="s">
        <v>113</v>
      </c>
    </row>
    <row r="5" spans="1:10" x14ac:dyDescent="0.3">
      <c r="A5" s="55" t="s">
        <v>214</v>
      </c>
      <c r="B5" s="40" t="s">
        <v>109</v>
      </c>
      <c r="C5" s="40">
        <v>25000</v>
      </c>
      <c r="D5" s="38">
        <v>0.7</v>
      </c>
      <c r="E5" s="106">
        <v>65.75</v>
      </c>
      <c r="F5" s="106">
        <v>16</v>
      </c>
      <c r="G5" s="40" t="s">
        <v>7</v>
      </c>
      <c r="H5" s="41">
        <v>556.63</v>
      </c>
      <c r="I5" s="42" t="s">
        <v>9</v>
      </c>
      <c r="J5" s="56" t="s">
        <v>25</v>
      </c>
    </row>
    <row r="6" spans="1:10" x14ac:dyDescent="0.3">
      <c r="A6" s="57" t="s">
        <v>214</v>
      </c>
      <c r="B6" s="6" t="s">
        <v>110</v>
      </c>
      <c r="C6" s="6">
        <v>25000</v>
      </c>
      <c r="D6" s="32">
        <v>0.7</v>
      </c>
      <c r="E6" s="107">
        <v>65.75</v>
      </c>
      <c r="F6" s="107">
        <v>16</v>
      </c>
      <c r="G6" s="6" t="s">
        <v>7</v>
      </c>
      <c r="H6" s="7">
        <v>564.29999999999995</v>
      </c>
      <c r="I6" s="20" t="s">
        <v>9</v>
      </c>
      <c r="J6" s="58" t="s">
        <v>27</v>
      </c>
    </row>
    <row r="7" spans="1:10" x14ac:dyDescent="0.3">
      <c r="A7" s="57" t="s">
        <v>214</v>
      </c>
      <c r="B7" s="33">
        <v>2509822</v>
      </c>
      <c r="C7" s="6">
        <v>25000</v>
      </c>
      <c r="D7" s="32">
        <v>0.71</v>
      </c>
      <c r="E7" s="107">
        <v>65.75</v>
      </c>
      <c r="F7" s="107">
        <v>16</v>
      </c>
      <c r="G7" s="6" t="s">
        <v>7</v>
      </c>
      <c r="H7" s="7">
        <v>725</v>
      </c>
      <c r="I7" s="20" t="s">
        <v>29</v>
      </c>
      <c r="J7" s="58" t="s">
        <v>28</v>
      </c>
    </row>
    <row r="8" spans="1:10" x14ac:dyDescent="0.3">
      <c r="A8" s="57" t="s">
        <v>214</v>
      </c>
      <c r="B8" s="33">
        <v>2519822</v>
      </c>
      <c r="C8" s="6">
        <v>25000</v>
      </c>
      <c r="D8" s="32">
        <v>0.71</v>
      </c>
      <c r="E8" s="107">
        <v>65.75</v>
      </c>
      <c r="F8" s="107">
        <v>16</v>
      </c>
      <c r="G8" s="6" t="s">
        <v>7</v>
      </c>
      <c r="H8" s="7">
        <v>801.6</v>
      </c>
      <c r="I8" s="20" t="s">
        <v>36</v>
      </c>
      <c r="J8" s="58" t="s">
        <v>60</v>
      </c>
    </row>
    <row r="9" spans="1:10" x14ac:dyDescent="0.3">
      <c r="A9" s="57" t="s">
        <v>214</v>
      </c>
      <c r="B9" s="33">
        <v>3509822</v>
      </c>
      <c r="C9" s="6">
        <v>35000</v>
      </c>
      <c r="D9" s="32">
        <v>0.69</v>
      </c>
      <c r="E9" s="107">
        <v>65.75</v>
      </c>
      <c r="F9" s="107">
        <v>16</v>
      </c>
      <c r="G9" s="6" t="s">
        <v>7</v>
      </c>
      <c r="H9" s="7">
        <v>763.2</v>
      </c>
      <c r="I9" s="20" t="s">
        <v>36</v>
      </c>
      <c r="J9" s="58" t="s">
        <v>37</v>
      </c>
    </row>
    <row r="10" spans="1:10" x14ac:dyDescent="0.3">
      <c r="A10" s="57" t="s">
        <v>214</v>
      </c>
      <c r="B10" s="33">
        <v>3508232</v>
      </c>
      <c r="C10" s="6">
        <v>35000</v>
      </c>
      <c r="D10" s="32">
        <v>0.75</v>
      </c>
      <c r="E10" s="107">
        <v>65.75</v>
      </c>
      <c r="F10" s="107">
        <v>16</v>
      </c>
      <c r="G10" s="6" t="s">
        <v>7</v>
      </c>
      <c r="H10" s="7">
        <v>1329</v>
      </c>
      <c r="I10" s="31" t="s">
        <v>29</v>
      </c>
      <c r="J10" s="58" t="s">
        <v>57</v>
      </c>
    </row>
    <row r="11" spans="1:10" x14ac:dyDescent="0.3">
      <c r="A11" s="57" t="s">
        <v>214</v>
      </c>
      <c r="B11" s="33">
        <v>3508632</v>
      </c>
      <c r="C11" s="6">
        <v>35000</v>
      </c>
      <c r="D11" s="32">
        <v>0.75</v>
      </c>
      <c r="E11" s="107">
        <v>65.75</v>
      </c>
      <c r="F11" s="107">
        <v>16</v>
      </c>
      <c r="G11" s="6" t="s">
        <v>7</v>
      </c>
      <c r="H11" s="7">
        <v>1109</v>
      </c>
      <c r="I11" s="31" t="s">
        <v>29</v>
      </c>
      <c r="J11" s="58" t="s">
        <v>59</v>
      </c>
    </row>
    <row r="12" spans="1:10" x14ac:dyDescent="0.3">
      <c r="A12" s="71" t="s">
        <v>214</v>
      </c>
      <c r="B12" s="33">
        <v>2203822</v>
      </c>
      <c r="C12" s="6">
        <v>22000</v>
      </c>
      <c r="D12" s="34">
        <v>0.67</v>
      </c>
      <c r="E12" s="20">
        <v>65.75</v>
      </c>
      <c r="F12" s="20">
        <v>16</v>
      </c>
      <c r="G12" s="6" t="s">
        <v>7</v>
      </c>
      <c r="H12" s="7">
        <v>955</v>
      </c>
      <c r="I12" s="31" t="s">
        <v>29</v>
      </c>
      <c r="J12" s="58" t="s">
        <v>58</v>
      </c>
    </row>
    <row r="13" spans="1:10" x14ac:dyDescent="0.3">
      <c r="A13" s="71" t="s">
        <v>214</v>
      </c>
      <c r="B13" s="33">
        <v>2233822</v>
      </c>
      <c r="C13" s="6">
        <v>22000</v>
      </c>
      <c r="D13" s="34">
        <v>0.67</v>
      </c>
      <c r="E13" s="108">
        <v>28</v>
      </c>
      <c r="F13" s="20">
        <v>32.125</v>
      </c>
      <c r="G13" s="6" t="s">
        <v>7</v>
      </c>
      <c r="H13" s="7">
        <v>1038</v>
      </c>
      <c r="I13" s="31" t="s">
        <v>36</v>
      </c>
      <c r="J13" s="58" t="s">
        <v>350</v>
      </c>
    </row>
    <row r="14" spans="1:10" x14ac:dyDescent="0.3">
      <c r="A14" s="71" t="s">
        <v>216</v>
      </c>
      <c r="B14" s="33" t="s">
        <v>352</v>
      </c>
      <c r="C14" s="6">
        <v>21500</v>
      </c>
      <c r="D14" s="34">
        <v>0.81</v>
      </c>
      <c r="E14" s="20">
        <v>22.9</v>
      </c>
      <c r="F14" s="20">
        <v>29.9</v>
      </c>
      <c r="G14" s="6" t="s">
        <v>7</v>
      </c>
      <c r="H14" s="7">
        <v>1726.5</v>
      </c>
      <c r="I14" s="31" t="s">
        <v>353</v>
      </c>
      <c r="J14" s="58" t="s">
        <v>354</v>
      </c>
    </row>
    <row r="15" spans="1:10" x14ac:dyDescent="0.3">
      <c r="A15" s="71" t="s">
        <v>215</v>
      </c>
      <c r="B15" s="6" t="s">
        <v>111</v>
      </c>
      <c r="C15" s="6">
        <v>17000</v>
      </c>
      <c r="D15" s="34">
        <v>0.7</v>
      </c>
      <c r="E15" s="20">
        <v>20</v>
      </c>
      <c r="F15" s="20">
        <v>27.36</v>
      </c>
      <c r="G15" s="6" t="s">
        <v>7</v>
      </c>
      <c r="H15" s="7">
        <v>549.99</v>
      </c>
      <c r="I15" s="31" t="s">
        <v>9</v>
      </c>
      <c r="J15" s="58" t="s">
        <v>61</v>
      </c>
    </row>
    <row r="16" spans="1:10" x14ac:dyDescent="0.3">
      <c r="A16" s="88" t="s">
        <v>214</v>
      </c>
      <c r="B16" s="82">
        <v>1773512</v>
      </c>
      <c r="C16" s="83">
        <v>17700</v>
      </c>
      <c r="D16" s="102">
        <v>0.76</v>
      </c>
      <c r="E16" s="20">
        <v>28.125</v>
      </c>
      <c r="F16" s="20">
        <v>21.75</v>
      </c>
      <c r="G16" s="83" t="s">
        <v>7</v>
      </c>
      <c r="H16" s="84">
        <v>1564</v>
      </c>
      <c r="I16" s="85" t="s">
        <v>29</v>
      </c>
      <c r="J16" s="86" t="s">
        <v>351</v>
      </c>
    </row>
    <row r="17" spans="1:23" x14ac:dyDescent="0.3">
      <c r="A17" s="88" t="s">
        <v>216</v>
      </c>
      <c r="B17" s="82" t="s">
        <v>112</v>
      </c>
      <c r="C17" s="83">
        <v>16700</v>
      </c>
      <c r="D17" s="102">
        <v>0.81</v>
      </c>
      <c r="E17" s="20">
        <v>22.9</v>
      </c>
      <c r="F17" s="20">
        <v>29.9</v>
      </c>
      <c r="G17" s="83" t="s">
        <v>7</v>
      </c>
      <c r="H17" s="84">
        <v>1561.5</v>
      </c>
      <c r="I17" s="85" t="s">
        <v>36</v>
      </c>
      <c r="J17" s="86" t="s">
        <v>62</v>
      </c>
    </row>
    <row r="18" spans="1:23" ht="15" thickBot="1" x14ac:dyDescent="0.35">
      <c r="A18" s="110" t="s">
        <v>355</v>
      </c>
      <c r="B18" s="59" t="s">
        <v>356</v>
      </c>
      <c r="C18" s="59">
        <v>15000</v>
      </c>
      <c r="D18" s="60">
        <v>0.69</v>
      </c>
      <c r="E18" s="109">
        <v>24.88</v>
      </c>
      <c r="F18" s="109">
        <v>20.25</v>
      </c>
      <c r="G18" s="59" t="s">
        <v>7</v>
      </c>
      <c r="H18" s="61">
        <v>971.1</v>
      </c>
      <c r="I18" s="62" t="s">
        <v>330</v>
      </c>
      <c r="J18" s="63" t="s">
        <v>357</v>
      </c>
    </row>
    <row r="19" spans="1:23" x14ac:dyDescent="0.3">
      <c r="A19" s="21"/>
      <c r="B19" s="21"/>
      <c r="C19" s="21"/>
      <c r="D19" s="21"/>
      <c r="E19" s="21"/>
      <c r="F19" s="21"/>
      <c r="G19" s="21"/>
      <c r="H19" s="21"/>
      <c r="I19" s="21"/>
      <c r="J19" s="35"/>
      <c r="K19" s="27"/>
      <c r="L19" s="27"/>
      <c r="M19" s="27"/>
      <c r="N19" s="21"/>
      <c r="O19" s="22"/>
      <c r="P19" s="22"/>
      <c r="Q19" s="22"/>
      <c r="R19" s="21"/>
      <c r="S19" s="22"/>
      <c r="T19" s="36"/>
      <c r="U19" s="36"/>
      <c r="V19" s="36"/>
      <c r="W19" s="21"/>
    </row>
    <row r="20" spans="1:23" ht="15" thickBot="1" x14ac:dyDescent="0.35">
      <c r="A20" s="21"/>
      <c r="B20" s="21"/>
      <c r="C20" s="21"/>
      <c r="D20" s="21"/>
      <c r="E20" s="21"/>
      <c r="F20" s="21"/>
      <c r="G20" s="21"/>
      <c r="H20" s="21"/>
      <c r="I20" s="21"/>
      <c r="J20" s="35"/>
      <c r="K20" s="27"/>
      <c r="L20" s="27"/>
      <c r="M20" s="27"/>
      <c r="N20" s="21"/>
      <c r="O20" s="22"/>
      <c r="P20" s="22"/>
      <c r="Q20" s="22"/>
      <c r="R20" s="21"/>
      <c r="S20" s="22"/>
      <c r="T20" s="36"/>
      <c r="U20" s="36"/>
      <c r="V20" s="36"/>
      <c r="W20" s="21"/>
    </row>
    <row r="21" spans="1:23" x14ac:dyDescent="0.3">
      <c r="A21" s="66" t="s">
        <v>4</v>
      </c>
      <c r="B21" s="21"/>
      <c r="C21" s="21"/>
      <c r="D21" s="21"/>
      <c r="E21" s="21"/>
      <c r="F21" s="21"/>
      <c r="G21" s="21"/>
      <c r="H21" s="21"/>
      <c r="I21" s="21"/>
      <c r="J21" s="35"/>
      <c r="K21" s="27"/>
      <c r="L21" s="27"/>
      <c r="M21" s="27"/>
      <c r="N21" s="21"/>
      <c r="O21" s="22"/>
      <c r="P21" s="22"/>
      <c r="Q21" s="22"/>
      <c r="R21" s="21"/>
      <c r="S21" s="22"/>
      <c r="T21" s="36"/>
      <c r="U21" s="36"/>
      <c r="V21" s="36"/>
      <c r="W21" s="21"/>
    </row>
    <row r="22" spans="1:23" ht="15" thickBot="1" x14ac:dyDescent="0.35">
      <c r="A22" s="67"/>
      <c r="B22" s="21"/>
      <c r="C22" s="21"/>
      <c r="D22" s="21"/>
      <c r="E22" s="21"/>
      <c r="F22" s="21"/>
      <c r="G22" s="21"/>
      <c r="H22" s="21"/>
      <c r="I22" s="21"/>
      <c r="J22" s="35"/>
      <c r="K22" s="27"/>
      <c r="L22" s="27"/>
      <c r="M22" s="27"/>
      <c r="N22" s="21"/>
      <c r="O22" s="22"/>
      <c r="P22" s="22"/>
      <c r="Q22" s="22"/>
      <c r="R22" s="21"/>
      <c r="S22" s="22"/>
      <c r="T22" s="36"/>
      <c r="U22" s="36"/>
      <c r="V22" s="36"/>
      <c r="W22" s="21"/>
    </row>
    <row r="23" spans="1:23" x14ac:dyDescent="0.3">
      <c r="A23" s="146" t="s">
        <v>213</v>
      </c>
      <c r="B23" s="149" t="s">
        <v>87</v>
      </c>
      <c r="C23" s="149" t="s">
        <v>13</v>
      </c>
      <c r="D23" s="158" t="s">
        <v>218</v>
      </c>
      <c r="E23" s="155" t="s">
        <v>11</v>
      </c>
      <c r="F23" s="157"/>
      <c r="G23" s="149" t="s">
        <v>6</v>
      </c>
      <c r="H23" s="149" t="s">
        <v>0</v>
      </c>
      <c r="I23" s="149" t="s">
        <v>369</v>
      </c>
      <c r="J23" s="149" t="s">
        <v>21</v>
      </c>
      <c r="K23" s="149" t="s">
        <v>8</v>
      </c>
      <c r="L23" s="151" t="s">
        <v>113</v>
      </c>
    </row>
    <row r="24" spans="1:23" ht="12.75" customHeight="1" x14ac:dyDescent="0.3">
      <c r="A24" s="147"/>
      <c r="B24" s="150"/>
      <c r="C24" s="150"/>
      <c r="D24" s="159"/>
      <c r="E24" s="118" t="s">
        <v>12</v>
      </c>
      <c r="F24" s="118" t="s">
        <v>16</v>
      </c>
      <c r="G24" s="150"/>
      <c r="H24" s="150"/>
      <c r="I24" s="150"/>
      <c r="J24" s="150"/>
      <c r="K24" s="150"/>
      <c r="L24" s="152"/>
    </row>
    <row r="25" spans="1:23" x14ac:dyDescent="0.3">
      <c r="A25" s="57" t="s">
        <v>119</v>
      </c>
      <c r="B25" s="6" t="s">
        <v>100</v>
      </c>
      <c r="C25" s="6">
        <v>1</v>
      </c>
      <c r="D25" s="6">
        <v>12000</v>
      </c>
      <c r="E25" s="43">
        <v>12</v>
      </c>
      <c r="F25" s="43">
        <v>14.44</v>
      </c>
      <c r="G25" s="6" t="s">
        <v>7</v>
      </c>
      <c r="H25" s="7">
        <v>459</v>
      </c>
      <c r="I25" s="7">
        <f>H25/C25</f>
        <v>459</v>
      </c>
      <c r="J25" s="31" t="s">
        <v>85</v>
      </c>
      <c r="K25" s="6" t="s">
        <v>9</v>
      </c>
      <c r="L25" s="58" t="s">
        <v>47</v>
      </c>
    </row>
    <row r="26" spans="1:23" x14ac:dyDescent="0.3">
      <c r="A26" s="57" t="s">
        <v>219</v>
      </c>
      <c r="B26" s="6" t="s">
        <v>101</v>
      </c>
      <c r="C26" s="6">
        <v>1</v>
      </c>
      <c r="D26" s="6">
        <v>12000</v>
      </c>
      <c r="E26" s="43">
        <v>12</v>
      </c>
      <c r="F26" s="43">
        <v>14.44</v>
      </c>
      <c r="G26" s="6" t="s">
        <v>7</v>
      </c>
      <c r="H26" s="7">
        <v>449</v>
      </c>
      <c r="I26" s="7">
        <f t="shared" ref="I26:I35" si="0">H26/C26</f>
        <v>449</v>
      </c>
      <c r="J26" s="31" t="s">
        <v>85</v>
      </c>
      <c r="K26" s="6" t="s">
        <v>9</v>
      </c>
      <c r="L26" s="58" t="s">
        <v>48</v>
      </c>
    </row>
    <row r="27" spans="1:23" x14ac:dyDescent="0.3">
      <c r="A27" s="57" t="s">
        <v>20</v>
      </c>
      <c r="B27" s="6" t="s">
        <v>102</v>
      </c>
      <c r="C27" s="6">
        <v>1</v>
      </c>
      <c r="D27" s="6">
        <v>12100</v>
      </c>
      <c r="E27" s="43">
        <v>12.1</v>
      </c>
      <c r="F27" s="43">
        <v>14.62</v>
      </c>
      <c r="G27" s="6" t="s">
        <v>7</v>
      </c>
      <c r="H27" s="7">
        <v>379.99</v>
      </c>
      <c r="I27" s="7">
        <f t="shared" si="0"/>
        <v>379.99</v>
      </c>
      <c r="J27" s="31" t="s">
        <v>85</v>
      </c>
      <c r="K27" s="6" t="s">
        <v>49</v>
      </c>
      <c r="L27" s="58" t="s">
        <v>50</v>
      </c>
    </row>
    <row r="28" spans="1:23" x14ac:dyDescent="0.3">
      <c r="A28" s="57" t="s">
        <v>220</v>
      </c>
      <c r="B28" s="6" t="s">
        <v>103</v>
      </c>
      <c r="C28" s="6">
        <v>1.2</v>
      </c>
      <c r="D28" s="6">
        <v>14300</v>
      </c>
      <c r="E28" s="43">
        <v>11.9</v>
      </c>
      <c r="F28" s="43">
        <v>14.25</v>
      </c>
      <c r="G28" s="6" t="s">
        <v>7</v>
      </c>
      <c r="H28" s="7">
        <v>449</v>
      </c>
      <c r="I28" s="7">
        <f t="shared" si="0"/>
        <v>374.16666666666669</v>
      </c>
      <c r="J28" s="31" t="s">
        <v>85</v>
      </c>
      <c r="K28" s="6" t="s">
        <v>54</v>
      </c>
      <c r="L28" s="58" t="s">
        <v>55</v>
      </c>
    </row>
    <row r="29" spans="1:23" x14ac:dyDescent="0.3">
      <c r="A29" s="57" t="s">
        <v>221</v>
      </c>
      <c r="B29" s="6" t="s">
        <v>104</v>
      </c>
      <c r="C29" s="6">
        <v>1.25</v>
      </c>
      <c r="D29" s="6">
        <v>15000</v>
      </c>
      <c r="E29" s="43">
        <v>11.9</v>
      </c>
      <c r="F29" s="43">
        <v>14.25</v>
      </c>
      <c r="G29" s="6" t="s">
        <v>7</v>
      </c>
      <c r="H29" s="7">
        <v>473.99</v>
      </c>
      <c r="I29" s="7">
        <f t="shared" si="0"/>
        <v>379.19200000000001</v>
      </c>
      <c r="J29" s="31" t="s">
        <v>85</v>
      </c>
      <c r="K29" s="6" t="s">
        <v>49</v>
      </c>
      <c r="L29" s="58" t="s">
        <v>51</v>
      </c>
    </row>
    <row r="30" spans="1:23" x14ac:dyDescent="0.3">
      <c r="A30" s="57" t="s">
        <v>119</v>
      </c>
      <c r="B30" s="6" t="s">
        <v>105</v>
      </c>
      <c r="C30" s="6">
        <v>1.25</v>
      </c>
      <c r="D30" s="6">
        <v>15000</v>
      </c>
      <c r="E30" s="43">
        <v>11.9</v>
      </c>
      <c r="F30" s="43">
        <v>14.25</v>
      </c>
      <c r="G30" s="6" t="s">
        <v>7</v>
      </c>
      <c r="H30" s="7">
        <v>429.99</v>
      </c>
      <c r="I30" s="7">
        <f t="shared" si="0"/>
        <v>343.99200000000002</v>
      </c>
      <c r="J30" s="31" t="s">
        <v>85</v>
      </c>
      <c r="K30" s="6" t="s">
        <v>24</v>
      </c>
      <c r="L30" s="58" t="s">
        <v>53</v>
      </c>
    </row>
    <row r="31" spans="1:23" x14ac:dyDescent="0.3">
      <c r="A31" s="57" t="s">
        <v>120</v>
      </c>
      <c r="B31" s="6" t="s">
        <v>106</v>
      </c>
      <c r="C31" s="6">
        <v>1.25</v>
      </c>
      <c r="D31" s="6">
        <v>15500</v>
      </c>
      <c r="E31" s="43">
        <v>11.9</v>
      </c>
      <c r="F31" s="43">
        <v>14.25</v>
      </c>
      <c r="G31" s="6" t="s">
        <v>7</v>
      </c>
      <c r="H31" s="7">
        <v>749</v>
      </c>
      <c r="I31" s="7">
        <f t="shared" si="0"/>
        <v>599.20000000000005</v>
      </c>
      <c r="J31" s="31" t="s">
        <v>85</v>
      </c>
      <c r="K31" s="6" t="s">
        <v>10</v>
      </c>
      <c r="L31" s="58" t="s">
        <v>56</v>
      </c>
    </row>
    <row r="32" spans="1:23" x14ac:dyDescent="0.3">
      <c r="A32" s="57" t="s">
        <v>222</v>
      </c>
      <c r="B32" s="6" t="s">
        <v>107</v>
      </c>
      <c r="C32" s="6">
        <v>1.5</v>
      </c>
      <c r="D32" s="6">
        <v>18000</v>
      </c>
      <c r="E32" s="43">
        <v>11.9</v>
      </c>
      <c r="F32" s="43">
        <v>14.25</v>
      </c>
      <c r="G32" s="6" t="s">
        <v>7</v>
      </c>
      <c r="H32" s="7">
        <v>545.99</v>
      </c>
      <c r="I32" s="7">
        <f t="shared" si="0"/>
        <v>363.99333333333334</v>
      </c>
      <c r="J32" s="31" t="s">
        <v>86</v>
      </c>
      <c r="K32" s="6" t="s">
        <v>49</v>
      </c>
      <c r="L32" s="58" t="s">
        <v>52</v>
      </c>
    </row>
    <row r="33" spans="1:20" x14ac:dyDescent="0.3">
      <c r="A33" s="57" t="s">
        <v>119</v>
      </c>
      <c r="B33" s="119" t="s">
        <v>135</v>
      </c>
      <c r="C33" s="6">
        <v>1.5</v>
      </c>
      <c r="D33" s="6">
        <v>18000</v>
      </c>
      <c r="E33" s="43">
        <v>11.8</v>
      </c>
      <c r="F33" s="43">
        <v>14.07</v>
      </c>
      <c r="G33" s="6" t="s">
        <v>7</v>
      </c>
      <c r="H33" s="7">
        <v>589</v>
      </c>
      <c r="I33" s="7">
        <f t="shared" si="0"/>
        <v>392.66666666666669</v>
      </c>
      <c r="J33" s="31" t="s">
        <v>85</v>
      </c>
      <c r="K33" s="6" t="s">
        <v>9</v>
      </c>
      <c r="L33" s="58" t="s">
        <v>136</v>
      </c>
    </row>
    <row r="34" spans="1:20" x14ac:dyDescent="0.3">
      <c r="A34" s="57" t="s">
        <v>223</v>
      </c>
      <c r="B34" s="119" t="s">
        <v>108</v>
      </c>
      <c r="C34" s="6">
        <v>1.5</v>
      </c>
      <c r="D34" s="6">
        <v>18000</v>
      </c>
      <c r="E34" s="43">
        <v>11.9</v>
      </c>
      <c r="F34" s="43">
        <v>14.25</v>
      </c>
      <c r="G34" s="6" t="s">
        <v>7</v>
      </c>
      <c r="H34" s="7">
        <v>532.70000000000005</v>
      </c>
      <c r="I34" s="7">
        <f t="shared" si="0"/>
        <v>355.13333333333338</v>
      </c>
      <c r="J34" s="31" t="s">
        <v>85</v>
      </c>
      <c r="K34" s="6" t="s">
        <v>24</v>
      </c>
      <c r="L34" s="58" t="s">
        <v>23</v>
      </c>
    </row>
    <row r="35" spans="1:20" ht="15" thickBot="1" x14ac:dyDescent="0.35">
      <c r="A35" s="110" t="s">
        <v>167</v>
      </c>
      <c r="B35" s="87" t="s">
        <v>224</v>
      </c>
      <c r="C35" s="59">
        <v>1.5249999999999999</v>
      </c>
      <c r="D35" s="59">
        <v>18300</v>
      </c>
      <c r="E35" s="68">
        <v>11.8</v>
      </c>
      <c r="F35" s="68">
        <v>14.07</v>
      </c>
      <c r="G35" s="59" t="s">
        <v>7</v>
      </c>
      <c r="H35" s="61">
        <v>562.59</v>
      </c>
      <c r="I35" s="61">
        <f t="shared" si="0"/>
        <v>368.9114754098361</v>
      </c>
      <c r="J35" s="62" t="s">
        <v>85</v>
      </c>
      <c r="K35" s="59" t="s">
        <v>24</v>
      </c>
      <c r="L35" s="63" t="s">
        <v>225</v>
      </c>
    </row>
    <row r="36" spans="1:20" x14ac:dyDescent="0.3">
      <c r="A36" s="21"/>
      <c r="B36" s="21"/>
      <c r="C36" s="21"/>
      <c r="D36" s="21"/>
      <c r="E36" s="47"/>
      <c r="F36" s="47"/>
      <c r="G36" s="21"/>
      <c r="H36" s="22"/>
      <c r="I36" s="36"/>
      <c r="J36" s="21"/>
      <c r="K36" s="21"/>
    </row>
    <row r="37" spans="1:20" ht="15" thickBot="1" x14ac:dyDescent="0.35">
      <c r="E37" s="12"/>
      <c r="F37" s="12"/>
      <c r="G37" s="2"/>
      <c r="H37" s="2"/>
      <c r="I37" s="2"/>
      <c r="J37" s="2"/>
      <c r="L37" s="3"/>
      <c r="M37" s="3"/>
      <c r="N37" s="3"/>
      <c r="P37" s="3"/>
      <c r="Q37" s="1"/>
      <c r="R37" s="1"/>
    </row>
    <row r="38" spans="1:20" x14ac:dyDescent="0.3">
      <c r="A38" s="69" t="s">
        <v>164</v>
      </c>
      <c r="B38" s="2"/>
      <c r="C38" s="2"/>
      <c r="D38" s="2"/>
      <c r="E38" s="2"/>
      <c r="P38" s="3"/>
    </row>
    <row r="39" spans="1:20" ht="15" thickBot="1" x14ac:dyDescent="0.35">
      <c r="A39" s="70" t="s">
        <v>30</v>
      </c>
      <c r="B39" s="17"/>
      <c r="L39" s="3"/>
      <c r="M39" s="3"/>
      <c r="N39" s="3"/>
      <c r="O39" s="3"/>
      <c r="P39" s="1"/>
      <c r="T39" s="11"/>
    </row>
    <row r="40" spans="1:20" ht="15" customHeight="1" x14ac:dyDescent="0.3">
      <c r="A40" s="146" t="s">
        <v>213</v>
      </c>
      <c r="B40" s="149" t="s">
        <v>87</v>
      </c>
      <c r="C40" s="149" t="s">
        <v>13</v>
      </c>
      <c r="D40" s="153" t="s">
        <v>14</v>
      </c>
      <c r="E40" s="154"/>
      <c r="F40" s="155" t="s">
        <v>11</v>
      </c>
      <c r="G40" s="156"/>
      <c r="H40" s="157"/>
      <c r="I40" s="149" t="s">
        <v>6</v>
      </c>
      <c r="J40" s="149" t="s">
        <v>0</v>
      </c>
      <c r="K40" s="149" t="s">
        <v>369</v>
      </c>
      <c r="L40" s="149" t="s">
        <v>21</v>
      </c>
      <c r="M40" s="97"/>
      <c r="N40" s="97"/>
      <c r="O40" s="149" t="s">
        <v>8</v>
      </c>
      <c r="P40" s="151" t="s">
        <v>113</v>
      </c>
    </row>
    <row r="41" spans="1:20" x14ac:dyDescent="0.3">
      <c r="A41" s="147"/>
      <c r="B41" s="150"/>
      <c r="C41" s="150"/>
      <c r="D41" s="99" t="s">
        <v>18</v>
      </c>
      <c r="E41" s="99" t="s">
        <v>19</v>
      </c>
      <c r="F41" s="100" t="s">
        <v>12</v>
      </c>
      <c r="G41" s="100" t="s">
        <v>16</v>
      </c>
      <c r="H41" s="100" t="s">
        <v>17</v>
      </c>
      <c r="I41" s="150"/>
      <c r="J41" s="150"/>
      <c r="K41" s="150"/>
      <c r="L41" s="150"/>
      <c r="M41" s="98" t="s">
        <v>378</v>
      </c>
      <c r="N41" s="98" t="s">
        <v>380</v>
      </c>
      <c r="O41" s="150"/>
      <c r="P41" s="152"/>
    </row>
    <row r="42" spans="1:20" x14ac:dyDescent="0.3">
      <c r="A42" s="75" t="s">
        <v>114</v>
      </c>
      <c r="B42" s="45" t="s">
        <v>266</v>
      </c>
      <c r="C42" s="6">
        <v>1.5</v>
      </c>
      <c r="D42" s="6">
        <v>18000</v>
      </c>
      <c r="E42" s="6">
        <v>20000</v>
      </c>
      <c r="F42" s="6"/>
      <c r="G42" s="6">
        <v>14.5</v>
      </c>
      <c r="H42" s="6">
        <v>9.8000000000000007</v>
      </c>
      <c r="I42" s="6" t="s">
        <v>7</v>
      </c>
      <c r="J42" s="7">
        <v>2336</v>
      </c>
      <c r="K42" s="7">
        <f t="shared" ref="K42:K56" si="1">J42/C42</f>
        <v>1557.3333333333333</v>
      </c>
      <c r="L42" s="6" t="s">
        <v>85</v>
      </c>
      <c r="M42" s="6">
        <v>1</v>
      </c>
      <c r="N42" s="6" t="s">
        <v>379</v>
      </c>
      <c r="O42" s="6" t="s">
        <v>29</v>
      </c>
      <c r="P42" s="72" t="s">
        <v>267</v>
      </c>
      <c r="R42" s="3"/>
      <c r="S42" s="3"/>
      <c r="T42" s="3"/>
    </row>
    <row r="43" spans="1:20" x14ac:dyDescent="0.3">
      <c r="A43" s="75" t="s">
        <v>114</v>
      </c>
      <c r="B43" s="45" t="s">
        <v>266</v>
      </c>
      <c r="C43" s="6">
        <v>1.5</v>
      </c>
      <c r="D43" s="6">
        <v>18000</v>
      </c>
      <c r="E43" s="6">
        <v>20000</v>
      </c>
      <c r="F43" s="6"/>
      <c r="G43" s="6">
        <v>14.5</v>
      </c>
      <c r="H43" s="6">
        <v>9.8000000000000007</v>
      </c>
      <c r="I43" s="6" t="s">
        <v>7</v>
      </c>
      <c r="J43" s="7">
        <v>2465</v>
      </c>
      <c r="K43" s="7">
        <f t="shared" si="1"/>
        <v>1643.3333333333333</v>
      </c>
      <c r="L43" s="6" t="s">
        <v>85</v>
      </c>
      <c r="M43" s="6">
        <v>1</v>
      </c>
      <c r="N43" s="6" t="s">
        <v>379</v>
      </c>
      <c r="O43" s="6" t="s">
        <v>330</v>
      </c>
      <c r="P43" s="72" t="s">
        <v>332</v>
      </c>
      <c r="R43" s="3"/>
      <c r="S43" s="3"/>
      <c r="T43" s="3"/>
    </row>
    <row r="44" spans="1:20" x14ac:dyDescent="0.3">
      <c r="A44" s="75" t="s">
        <v>114</v>
      </c>
      <c r="B44" s="45" t="s">
        <v>266</v>
      </c>
      <c r="C44" s="6">
        <v>1.5</v>
      </c>
      <c r="D44" s="6">
        <v>18000</v>
      </c>
      <c r="E44" s="6">
        <v>20000</v>
      </c>
      <c r="F44" s="6"/>
      <c r="G44" s="6">
        <v>14.5</v>
      </c>
      <c r="H44" s="6">
        <v>9.8000000000000007</v>
      </c>
      <c r="I44" s="6" t="s">
        <v>7</v>
      </c>
      <c r="J44" s="7">
        <v>2336</v>
      </c>
      <c r="K44" s="7">
        <f t="shared" si="1"/>
        <v>1557.3333333333333</v>
      </c>
      <c r="L44" s="6" t="s">
        <v>85</v>
      </c>
      <c r="M44" s="6">
        <v>1</v>
      </c>
      <c r="N44" s="6" t="s">
        <v>379</v>
      </c>
      <c r="O44" s="6" t="s">
        <v>226</v>
      </c>
      <c r="P44" s="72" t="s">
        <v>333</v>
      </c>
      <c r="R44" s="3"/>
      <c r="S44" s="3"/>
      <c r="T44" s="3"/>
    </row>
    <row r="45" spans="1:20" x14ac:dyDescent="0.3">
      <c r="A45" s="75" t="s">
        <v>298</v>
      </c>
      <c r="B45" s="45" t="s">
        <v>299</v>
      </c>
      <c r="C45" s="6">
        <v>1</v>
      </c>
      <c r="D45" s="6">
        <v>12000</v>
      </c>
      <c r="E45" s="6">
        <v>14000</v>
      </c>
      <c r="F45" s="6"/>
      <c r="G45" s="6">
        <v>15</v>
      </c>
      <c r="H45" s="6"/>
      <c r="I45" s="6" t="s">
        <v>7</v>
      </c>
      <c r="J45" s="7">
        <v>1022.79</v>
      </c>
      <c r="K45" s="7">
        <f t="shared" si="1"/>
        <v>1022.79</v>
      </c>
      <c r="L45" s="6" t="s">
        <v>86</v>
      </c>
      <c r="M45" s="6">
        <v>1</v>
      </c>
      <c r="N45" s="6" t="s">
        <v>379</v>
      </c>
      <c r="O45" s="6" t="s">
        <v>9</v>
      </c>
      <c r="P45" s="72" t="s">
        <v>300</v>
      </c>
      <c r="R45" s="3"/>
      <c r="S45" s="3"/>
      <c r="T45" s="3"/>
    </row>
    <row r="46" spans="1:20" x14ac:dyDescent="0.3">
      <c r="A46" s="75" t="s">
        <v>116</v>
      </c>
      <c r="B46" s="45" t="s">
        <v>88</v>
      </c>
      <c r="C46" s="6">
        <v>1</v>
      </c>
      <c r="D46" s="6">
        <v>12500</v>
      </c>
      <c r="E46" s="6">
        <v>12500</v>
      </c>
      <c r="F46" s="6"/>
      <c r="G46" s="6">
        <v>15.2</v>
      </c>
      <c r="H46" s="6">
        <v>9.1999999999999993</v>
      </c>
      <c r="I46" s="6" t="s">
        <v>7</v>
      </c>
      <c r="J46" s="7">
        <v>994</v>
      </c>
      <c r="K46" s="7">
        <f t="shared" si="1"/>
        <v>994</v>
      </c>
      <c r="L46" s="6" t="s">
        <v>86</v>
      </c>
      <c r="M46" s="6">
        <v>1</v>
      </c>
      <c r="N46" s="6" t="s">
        <v>379</v>
      </c>
      <c r="O46" s="6" t="s">
        <v>24</v>
      </c>
      <c r="P46" s="72" t="s">
        <v>35</v>
      </c>
      <c r="R46" s="3"/>
      <c r="S46" s="3"/>
      <c r="T46" s="3"/>
    </row>
    <row r="47" spans="1:20" x14ac:dyDescent="0.3">
      <c r="A47" s="75" t="s">
        <v>127</v>
      </c>
      <c r="B47" s="45" t="s">
        <v>130</v>
      </c>
      <c r="C47" s="6">
        <v>1</v>
      </c>
      <c r="D47" s="6">
        <v>12000</v>
      </c>
      <c r="E47" s="6">
        <v>12000</v>
      </c>
      <c r="F47" s="6"/>
      <c r="G47" s="6">
        <v>15</v>
      </c>
      <c r="H47" s="6"/>
      <c r="I47" s="6" t="s">
        <v>7</v>
      </c>
      <c r="J47" s="7">
        <v>890.98</v>
      </c>
      <c r="K47" s="7">
        <f t="shared" si="1"/>
        <v>890.98</v>
      </c>
      <c r="L47" s="6" t="s">
        <v>86</v>
      </c>
      <c r="M47" s="6">
        <v>1</v>
      </c>
      <c r="N47" s="6" t="s">
        <v>379</v>
      </c>
      <c r="O47" s="6" t="s">
        <v>9</v>
      </c>
      <c r="P47" s="72" t="s">
        <v>131</v>
      </c>
      <c r="R47" s="3"/>
      <c r="S47" s="3"/>
      <c r="T47" s="3"/>
    </row>
    <row r="48" spans="1:20" x14ac:dyDescent="0.3">
      <c r="A48" s="75" t="s">
        <v>171</v>
      </c>
      <c r="B48" s="45" t="s">
        <v>172</v>
      </c>
      <c r="C48" s="6">
        <v>1.5</v>
      </c>
      <c r="D48" s="6">
        <v>18000</v>
      </c>
      <c r="E48" s="6">
        <v>18000</v>
      </c>
      <c r="F48" s="6"/>
      <c r="G48" s="6">
        <v>15</v>
      </c>
      <c r="H48" s="6"/>
      <c r="I48" s="6" t="s">
        <v>7</v>
      </c>
      <c r="J48" s="7">
        <v>799.96</v>
      </c>
      <c r="K48" s="7">
        <f t="shared" si="1"/>
        <v>533.30666666666673</v>
      </c>
      <c r="L48" s="6" t="s">
        <v>86</v>
      </c>
      <c r="M48" s="6">
        <v>1</v>
      </c>
      <c r="N48" s="6" t="s">
        <v>379</v>
      </c>
      <c r="O48" s="6" t="s">
        <v>22</v>
      </c>
      <c r="P48" s="58" t="s">
        <v>173</v>
      </c>
      <c r="R48" s="3"/>
      <c r="S48" s="3"/>
      <c r="T48" s="3"/>
    </row>
    <row r="49" spans="1:21" s="18" customFormat="1" x14ac:dyDescent="0.3">
      <c r="A49" s="75" t="s">
        <v>114</v>
      </c>
      <c r="B49" s="45" t="s">
        <v>145</v>
      </c>
      <c r="C49" s="8">
        <v>1.5</v>
      </c>
      <c r="D49" s="8">
        <v>18000</v>
      </c>
      <c r="E49" s="8">
        <v>18000</v>
      </c>
      <c r="F49" s="8"/>
      <c r="G49" s="8">
        <v>15</v>
      </c>
      <c r="H49" s="8"/>
      <c r="I49" s="8" t="s">
        <v>7</v>
      </c>
      <c r="J49" s="14">
        <v>1419</v>
      </c>
      <c r="K49" s="7">
        <f t="shared" si="1"/>
        <v>946</v>
      </c>
      <c r="L49" s="8" t="s">
        <v>86</v>
      </c>
      <c r="M49" s="6">
        <v>1</v>
      </c>
      <c r="N49" s="6" t="s">
        <v>379</v>
      </c>
      <c r="O49" s="8" t="s">
        <v>160</v>
      </c>
      <c r="P49" s="76" t="s">
        <v>161</v>
      </c>
      <c r="R49" s="19"/>
      <c r="S49" s="19"/>
      <c r="T49" s="19"/>
    </row>
    <row r="50" spans="1:21" x14ac:dyDescent="0.3">
      <c r="A50" s="75" t="s">
        <v>127</v>
      </c>
      <c r="B50" s="45" t="s">
        <v>128</v>
      </c>
      <c r="C50" s="6">
        <v>1.5</v>
      </c>
      <c r="D50" s="6">
        <v>18000</v>
      </c>
      <c r="E50" s="6">
        <v>18000</v>
      </c>
      <c r="F50" s="6"/>
      <c r="G50" s="6">
        <v>15</v>
      </c>
      <c r="H50" s="6"/>
      <c r="I50" s="6" t="s">
        <v>7</v>
      </c>
      <c r="J50" s="7">
        <v>1096.9100000000001</v>
      </c>
      <c r="K50" s="7">
        <f t="shared" si="1"/>
        <v>731.27333333333343</v>
      </c>
      <c r="L50" s="6" t="s">
        <v>86</v>
      </c>
      <c r="M50" s="6">
        <v>1</v>
      </c>
      <c r="N50" s="6" t="s">
        <v>379</v>
      </c>
      <c r="O50" s="6" t="s">
        <v>9</v>
      </c>
      <c r="P50" s="72" t="s">
        <v>129</v>
      </c>
      <c r="R50" s="3"/>
      <c r="S50" s="3"/>
      <c r="T50" s="3"/>
    </row>
    <row r="51" spans="1:21" x14ac:dyDescent="0.3">
      <c r="A51" s="75" t="s">
        <v>127</v>
      </c>
      <c r="B51" s="45" t="s">
        <v>132</v>
      </c>
      <c r="C51" s="6">
        <v>1.8</v>
      </c>
      <c r="D51" s="6">
        <v>22000</v>
      </c>
      <c r="E51" s="6">
        <v>22000</v>
      </c>
      <c r="F51" s="6"/>
      <c r="G51" s="6">
        <v>15</v>
      </c>
      <c r="H51" s="6"/>
      <c r="I51" s="6" t="s">
        <v>7</v>
      </c>
      <c r="J51" s="7">
        <v>1199</v>
      </c>
      <c r="K51" s="7">
        <f t="shared" si="1"/>
        <v>666.11111111111109</v>
      </c>
      <c r="L51" s="6" t="s">
        <v>86</v>
      </c>
      <c r="M51" s="6">
        <v>1</v>
      </c>
      <c r="N51" s="6" t="s">
        <v>379</v>
      </c>
      <c r="O51" s="6" t="s">
        <v>127</v>
      </c>
      <c r="P51" s="72" t="s">
        <v>144</v>
      </c>
      <c r="R51" s="3"/>
      <c r="S51" s="3"/>
      <c r="T51" s="3"/>
    </row>
    <row r="52" spans="1:21" x14ac:dyDescent="0.3">
      <c r="A52" s="75" t="s">
        <v>127</v>
      </c>
      <c r="B52" s="45" t="s">
        <v>132</v>
      </c>
      <c r="C52" s="6">
        <v>1.8</v>
      </c>
      <c r="D52" s="6">
        <v>22000</v>
      </c>
      <c r="E52" s="6">
        <v>22000</v>
      </c>
      <c r="F52" s="6"/>
      <c r="G52" s="6">
        <v>15</v>
      </c>
      <c r="H52" s="6"/>
      <c r="I52" s="6" t="s">
        <v>7</v>
      </c>
      <c r="J52" s="7">
        <v>1292.6300000000001</v>
      </c>
      <c r="K52" s="7">
        <f t="shared" si="1"/>
        <v>718.12777777777785</v>
      </c>
      <c r="L52" s="6" t="s">
        <v>86</v>
      </c>
      <c r="M52" s="6">
        <v>1</v>
      </c>
      <c r="N52" s="6" t="s">
        <v>379</v>
      </c>
      <c r="O52" s="6" t="s">
        <v>9</v>
      </c>
      <c r="P52" s="72" t="s">
        <v>301</v>
      </c>
      <c r="R52" s="3"/>
      <c r="S52" s="3"/>
      <c r="T52" s="3"/>
    </row>
    <row r="53" spans="1:21" x14ac:dyDescent="0.3">
      <c r="A53" s="75" t="s">
        <v>167</v>
      </c>
      <c r="B53" s="45" t="s">
        <v>168</v>
      </c>
      <c r="C53" s="6">
        <v>1.8</v>
      </c>
      <c r="D53" s="6">
        <v>22000</v>
      </c>
      <c r="E53" s="6">
        <v>22000</v>
      </c>
      <c r="F53" s="6"/>
      <c r="G53" s="6">
        <v>15</v>
      </c>
      <c r="H53" s="6"/>
      <c r="I53" s="6" t="s">
        <v>7</v>
      </c>
      <c r="J53" s="7">
        <v>1113</v>
      </c>
      <c r="K53" s="7">
        <f t="shared" si="1"/>
        <v>618.33333333333337</v>
      </c>
      <c r="L53" s="6" t="s">
        <v>86</v>
      </c>
      <c r="M53" s="6">
        <v>1</v>
      </c>
      <c r="N53" s="6" t="s">
        <v>379</v>
      </c>
      <c r="O53" s="6" t="s">
        <v>169</v>
      </c>
      <c r="P53" s="72" t="s">
        <v>170</v>
      </c>
      <c r="R53" s="3"/>
      <c r="S53" s="3"/>
      <c r="T53" s="3"/>
    </row>
    <row r="54" spans="1:21" x14ac:dyDescent="0.3">
      <c r="A54" s="75" t="s">
        <v>115</v>
      </c>
      <c r="B54" s="45" t="s">
        <v>268</v>
      </c>
      <c r="C54" s="6">
        <v>2.5</v>
      </c>
      <c r="D54" s="6">
        <v>30700</v>
      </c>
      <c r="E54" s="6">
        <v>32600</v>
      </c>
      <c r="F54" s="6"/>
      <c r="G54" s="6">
        <v>14.5</v>
      </c>
      <c r="H54" s="6"/>
      <c r="I54" s="6" t="s">
        <v>7</v>
      </c>
      <c r="J54" s="7">
        <v>2928.75</v>
      </c>
      <c r="K54" s="7">
        <f t="shared" si="1"/>
        <v>1171.5</v>
      </c>
      <c r="L54" s="6" t="s">
        <v>86</v>
      </c>
      <c r="M54" s="6">
        <v>1</v>
      </c>
      <c r="N54" s="6" t="s">
        <v>379</v>
      </c>
      <c r="O54" s="6" t="s">
        <v>29</v>
      </c>
      <c r="P54" s="72" t="s">
        <v>269</v>
      </c>
      <c r="R54" s="3"/>
      <c r="S54" s="3"/>
      <c r="T54" s="3"/>
    </row>
    <row r="55" spans="1:21" x14ac:dyDescent="0.3">
      <c r="A55" s="75" t="s">
        <v>117</v>
      </c>
      <c r="B55" s="45" t="s">
        <v>227</v>
      </c>
      <c r="C55" s="6">
        <v>3</v>
      </c>
      <c r="D55" s="6">
        <v>36000</v>
      </c>
      <c r="E55" s="6">
        <v>36000</v>
      </c>
      <c r="F55" s="6"/>
      <c r="G55" s="6">
        <v>15.5</v>
      </c>
      <c r="H55" s="6">
        <v>9</v>
      </c>
      <c r="I55" s="6" t="s">
        <v>7</v>
      </c>
      <c r="J55" s="7">
        <v>3373.9</v>
      </c>
      <c r="K55" s="7">
        <f t="shared" si="1"/>
        <v>1124.6333333333334</v>
      </c>
      <c r="L55" s="6" t="s">
        <v>86</v>
      </c>
      <c r="M55" s="6">
        <v>1</v>
      </c>
      <c r="N55" s="6" t="s">
        <v>379</v>
      </c>
      <c r="O55" s="6" t="s">
        <v>226</v>
      </c>
      <c r="P55" s="72" t="s">
        <v>228</v>
      </c>
      <c r="R55" s="3"/>
      <c r="S55" s="3"/>
      <c r="T55" s="3"/>
    </row>
    <row r="56" spans="1:21" ht="15" thickBot="1" x14ac:dyDescent="0.35">
      <c r="A56" s="112" t="s">
        <v>117</v>
      </c>
      <c r="B56" s="73" t="s">
        <v>227</v>
      </c>
      <c r="C56" s="59">
        <v>3</v>
      </c>
      <c r="D56" s="59">
        <v>36000</v>
      </c>
      <c r="E56" s="59">
        <v>36000</v>
      </c>
      <c r="F56" s="59"/>
      <c r="G56" s="59">
        <v>15.5</v>
      </c>
      <c r="H56" s="59">
        <v>9</v>
      </c>
      <c r="I56" s="59" t="s">
        <v>7</v>
      </c>
      <c r="J56" s="61">
        <v>3205.21</v>
      </c>
      <c r="K56" s="61">
        <f t="shared" si="1"/>
        <v>1068.4033333333334</v>
      </c>
      <c r="L56" s="59" t="s">
        <v>86</v>
      </c>
      <c r="M56" s="59">
        <v>1</v>
      </c>
      <c r="N56" s="59" t="s">
        <v>379</v>
      </c>
      <c r="O56" s="59" t="s">
        <v>29</v>
      </c>
      <c r="P56" s="74" t="s">
        <v>270</v>
      </c>
      <c r="R56" s="3"/>
      <c r="S56" s="3"/>
      <c r="T56" s="3"/>
    </row>
    <row r="57" spans="1:21" x14ac:dyDescent="0.3">
      <c r="A57" s="39"/>
      <c r="B57" s="78"/>
      <c r="C57" s="21"/>
      <c r="D57" s="21"/>
      <c r="E57" s="21"/>
      <c r="F57" s="21"/>
      <c r="G57" s="21"/>
      <c r="H57" s="21"/>
      <c r="I57" s="21"/>
      <c r="J57" s="22"/>
      <c r="K57" s="21"/>
      <c r="L57" s="21"/>
      <c r="M57" s="79"/>
      <c r="O57" s="3"/>
      <c r="P57" s="3"/>
      <c r="Q57" s="3"/>
    </row>
    <row r="58" spans="1:21" x14ac:dyDescent="0.3">
      <c r="A58" s="39"/>
      <c r="B58" s="78"/>
      <c r="C58" s="21"/>
      <c r="D58" s="21"/>
      <c r="E58" s="21"/>
      <c r="F58" s="21"/>
      <c r="G58" s="21"/>
      <c r="H58" s="21"/>
      <c r="I58" s="21"/>
      <c r="J58" s="21"/>
      <c r="K58" s="22"/>
      <c r="L58" s="21"/>
      <c r="M58" s="21"/>
      <c r="N58" s="79"/>
      <c r="P58" s="3"/>
      <c r="Q58" s="3"/>
      <c r="R58" s="3"/>
    </row>
    <row r="59" spans="1:21" ht="15" thickBot="1" x14ac:dyDescent="0.35">
      <c r="A59" s="10"/>
      <c r="B59" s="17"/>
      <c r="L59" s="3"/>
      <c r="M59" s="3"/>
      <c r="N59" s="3"/>
      <c r="O59" s="3"/>
      <c r="T59" s="11"/>
    </row>
    <row r="60" spans="1:21" x14ac:dyDescent="0.3">
      <c r="A60" s="69" t="s">
        <v>164</v>
      </c>
      <c r="B60" s="17"/>
      <c r="L60" s="3"/>
      <c r="M60" s="3"/>
      <c r="N60" s="3"/>
      <c r="O60" s="3"/>
      <c r="T60" s="11"/>
    </row>
    <row r="61" spans="1:21" ht="15" thickBot="1" x14ac:dyDescent="0.35">
      <c r="A61" s="70" t="s">
        <v>71</v>
      </c>
      <c r="B61" s="17"/>
      <c r="L61" s="3"/>
      <c r="M61" s="3"/>
      <c r="N61" s="3"/>
      <c r="O61" s="3"/>
      <c r="P61" s="1"/>
      <c r="T61" s="11"/>
    </row>
    <row r="62" spans="1:21" ht="15" customHeight="1" x14ac:dyDescent="0.3">
      <c r="A62" s="146" t="s">
        <v>213</v>
      </c>
      <c r="B62" s="149" t="s">
        <v>87</v>
      </c>
      <c r="C62" s="149" t="s">
        <v>13</v>
      </c>
      <c r="D62" s="153" t="s">
        <v>14</v>
      </c>
      <c r="E62" s="154"/>
      <c r="F62" s="155" t="s">
        <v>11</v>
      </c>
      <c r="G62" s="156"/>
      <c r="H62" s="157"/>
      <c r="I62" s="149" t="s">
        <v>6</v>
      </c>
      <c r="J62" s="149" t="s">
        <v>0</v>
      </c>
      <c r="K62" s="97"/>
      <c r="L62" s="149" t="s">
        <v>21</v>
      </c>
      <c r="M62" s="97"/>
      <c r="N62" s="97"/>
      <c r="O62" s="149" t="s">
        <v>8</v>
      </c>
      <c r="P62" s="151" t="s">
        <v>113</v>
      </c>
    </row>
    <row r="63" spans="1:21" x14ac:dyDescent="0.3">
      <c r="A63" s="147"/>
      <c r="B63" s="150"/>
      <c r="C63" s="150"/>
      <c r="D63" s="99" t="s">
        <v>18</v>
      </c>
      <c r="E63" s="99" t="s">
        <v>19</v>
      </c>
      <c r="F63" s="100" t="s">
        <v>12</v>
      </c>
      <c r="G63" s="100" t="s">
        <v>16</v>
      </c>
      <c r="H63" s="100" t="s">
        <v>17</v>
      </c>
      <c r="I63" s="150"/>
      <c r="J63" s="150"/>
      <c r="K63" s="98" t="s">
        <v>369</v>
      </c>
      <c r="L63" s="150"/>
      <c r="M63" s="122" t="s">
        <v>378</v>
      </c>
      <c r="N63" s="98" t="s">
        <v>380</v>
      </c>
      <c r="O63" s="150"/>
      <c r="P63" s="152"/>
      <c r="R63" s="21"/>
      <c r="S63" s="21"/>
      <c r="T63" s="21"/>
    </row>
    <row r="64" spans="1:21" x14ac:dyDescent="0.3">
      <c r="A64" s="75" t="s">
        <v>117</v>
      </c>
      <c r="B64" s="45" t="s">
        <v>90</v>
      </c>
      <c r="C64" s="6">
        <v>1</v>
      </c>
      <c r="D64" s="6">
        <v>12000</v>
      </c>
      <c r="E64" s="6">
        <v>14000</v>
      </c>
      <c r="F64" s="6"/>
      <c r="G64" s="6">
        <v>16</v>
      </c>
      <c r="H64" s="6">
        <v>9</v>
      </c>
      <c r="I64" s="6" t="s">
        <v>7</v>
      </c>
      <c r="J64" s="7">
        <v>1361</v>
      </c>
      <c r="K64" s="7">
        <f t="shared" ref="K64:K92" si="2">J64/C64</f>
        <v>1361</v>
      </c>
      <c r="L64" s="6" t="s">
        <v>86</v>
      </c>
      <c r="M64" s="40">
        <v>1</v>
      </c>
      <c r="N64" s="6" t="s">
        <v>379</v>
      </c>
      <c r="O64" s="6" t="s">
        <v>38</v>
      </c>
      <c r="P64" s="72" t="s">
        <v>146</v>
      </c>
      <c r="R64" s="22"/>
      <c r="S64" s="22"/>
      <c r="T64" s="22"/>
      <c r="U64" s="1"/>
    </row>
    <row r="65" spans="1:22" x14ac:dyDescent="0.3">
      <c r="A65" s="75" t="s">
        <v>117</v>
      </c>
      <c r="B65" s="45" t="s">
        <v>90</v>
      </c>
      <c r="C65" s="6">
        <v>1</v>
      </c>
      <c r="D65" s="6">
        <v>12000</v>
      </c>
      <c r="E65" s="6">
        <v>14000</v>
      </c>
      <c r="F65" s="6"/>
      <c r="G65" s="6">
        <v>16</v>
      </c>
      <c r="H65" s="6">
        <v>9</v>
      </c>
      <c r="I65" s="6" t="s">
        <v>7</v>
      </c>
      <c r="J65" s="7">
        <v>1176.01</v>
      </c>
      <c r="K65" s="7">
        <f t="shared" si="2"/>
        <v>1176.01</v>
      </c>
      <c r="L65" s="6" t="s">
        <v>86</v>
      </c>
      <c r="M65" s="40">
        <v>1</v>
      </c>
      <c r="N65" s="6" t="s">
        <v>379</v>
      </c>
      <c r="O65" s="6" t="s">
        <v>29</v>
      </c>
      <c r="P65" s="72" t="s">
        <v>273</v>
      </c>
      <c r="R65" s="22"/>
      <c r="S65" s="22"/>
      <c r="T65" s="22"/>
      <c r="U65" s="1"/>
    </row>
    <row r="66" spans="1:22" x14ac:dyDescent="0.3">
      <c r="A66" s="75" t="s">
        <v>122</v>
      </c>
      <c r="B66" s="48" t="s">
        <v>154</v>
      </c>
      <c r="C66" s="6">
        <v>1</v>
      </c>
      <c r="D66" s="6">
        <v>12000</v>
      </c>
      <c r="E66" s="6">
        <v>12000</v>
      </c>
      <c r="F66" s="6"/>
      <c r="G66" s="6">
        <v>16</v>
      </c>
      <c r="H66" s="6"/>
      <c r="I66" s="6" t="s">
        <v>7</v>
      </c>
      <c r="J66" s="7">
        <v>1102</v>
      </c>
      <c r="K66" s="7">
        <f t="shared" si="2"/>
        <v>1102</v>
      </c>
      <c r="L66" s="6" t="s">
        <v>86</v>
      </c>
      <c r="M66" s="40">
        <v>1</v>
      </c>
      <c r="N66" s="6" t="s">
        <v>379</v>
      </c>
      <c r="O66" s="6" t="s">
        <v>22</v>
      </c>
      <c r="P66" s="72" t="s">
        <v>162</v>
      </c>
      <c r="R66" s="22"/>
      <c r="S66" s="22"/>
      <c r="T66" s="22"/>
    </row>
    <row r="67" spans="1:22" x14ac:dyDescent="0.3">
      <c r="A67" s="75" t="s">
        <v>122</v>
      </c>
      <c r="B67" s="48" t="s">
        <v>154</v>
      </c>
      <c r="C67" s="6">
        <v>1</v>
      </c>
      <c r="D67" s="6">
        <v>12000</v>
      </c>
      <c r="E67" s="6">
        <v>12000</v>
      </c>
      <c r="F67" s="6"/>
      <c r="G67" s="6">
        <v>16</v>
      </c>
      <c r="H67" s="6"/>
      <c r="I67" s="6" t="s">
        <v>7</v>
      </c>
      <c r="J67" s="7">
        <v>925</v>
      </c>
      <c r="K67" s="7">
        <f t="shared" si="2"/>
        <v>925</v>
      </c>
      <c r="L67" s="6" t="s">
        <v>86</v>
      </c>
      <c r="M67" s="40">
        <v>1</v>
      </c>
      <c r="N67" s="6" t="s">
        <v>379</v>
      </c>
      <c r="O67" s="6" t="s">
        <v>29</v>
      </c>
      <c r="P67" s="72" t="s">
        <v>274</v>
      </c>
      <c r="R67" s="22"/>
      <c r="S67" s="22"/>
      <c r="T67" s="22"/>
    </row>
    <row r="68" spans="1:22" x14ac:dyDescent="0.3">
      <c r="A68" s="75" t="s">
        <v>116</v>
      </c>
      <c r="B68" s="45" t="s">
        <v>302</v>
      </c>
      <c r="C68" s="6">
        <v>1</v>
      </c>
      <c r="D68" s="6">
        <v>12000</v>
      </c>
      <c r="E68" s="6">
        <v>12000</v>
      </c>
      <c r="F68" s="6"/>
      <c r="G68" s="6">
        <v>16</v>
      </c>
      <c r="H68" s="6"/>
      <c r="I68" s="6" t="s">
        <v>7</v>
      </c>
      <c r="J68" s="7">
        <v>1484.44</v>
      </c>
      <c r="K68" s="7">
        <f t="shared" si="2"/>
        <v>1484.44</v>
      </c>
      <c r="L68" s="6" t="s">
        <v>86</v>
      </c>
      <c r="M68" s="40">
        <v>1</v>
      </c>
      <c r="N68" s="6" t="s">
        <v>379</v>
      </c>
      <c r="O68" s="6" t="s">
        <v>9</v>
      </c>
      <c r="P68" s="72" t="s">
        <v>303</v>
      </c>
      <c r="R68" s="3"/>
      <c r="S68" s="3"/>
      <c r="T68" s="3"/>
    </row>
    <row r="69" spans="1:22" x14ac:dyDescent="0.3">
      <c r="A69" s="75" t="s">
        <v>117</v>
      </c>
      <c r="B69" s="48" t="s">
        <v>277</v>
      </c>
      <c r="C69" s="6">
        <v>1.5</v>
      </c>
      <c r="D69" s="6">
        <v>17800</v>
      </c>
      <c r="E69" s="6">
        <v>21500</v>
      </c>
      <c r="F69" s="6"/>
      <c r="G69" s="6">
        <v>16</v>
      </c>
      <c r="H69" s="6"/>
      <c r="I69" s="6" t="s">
        <v>7</v>
      </c>
      <c r="J69" s="7">
        <v>2362.56</v>
      </c>
      <c r="K69" s="7">
        <f t="shared" si="2"/>
        <v>1575.04</v>
      </c>
      <c r="L69" s="6" t="s">
        <v>86</v>
      </c>
      <c r="M69" s="40">
        <v>1</v>
      </c>
      <c r="N69" s="6" t="s">
        <v>379</v>
      </c>
      <c r="O69" s="6" t="s">
        <v>29</v>
      </c>
      <c r="P69" s="72" t="s">
        <v>143</v>
      </c>
      <c r="R69" s="22"/>
      <c r="S69" s="22"/>
      <c r="T69" s="22"/>
    </row>
    <row r="70" spans="1:22" x14ac:dyDescent="0.3">
      <c r="A70" s="75" t="s">
        <v>117</v>
      </c>
      <c r="B70" s="48" t="s">
        <v>275</v>
      </c>
      <c r="C70" s="6">
        <v>1.5</v>
      </c>
      <c r="D70" s="6">
        <v>17800</v>
      </c>
      <c r="E70" s="6">
        <v>21000</v>
      </c>
      <c r="F70" s="6"/>
      <c r="G70" s="6">
        <v>16</v>
      </c>
      <c r="H70" s="6"/>
      <c r="I70" s="6" t="s">
        <v>7</v>
      </c>
      <c r="J70" s="7">
        <v>3165.31</v>
      </c>
      <c r="K70" s="7">
        <f t="shared" si="2"/>
        <v>2110.2066666666665</v>
      </c>
      <c r="L70" s="6" t="s">
        <v>86</v>
      </c>
      <c r="M70" s="40">
        <v>1</v>
      </c>
      <c r="N70" s="6" t="s">
        <v>379</v>
      </c>
      <c r="O70" s="6" t="s">
        <v>29</v>
      </c>
      <c r="P70" s="81" t="s">
        <v>276</v>
      </c>
      <c r="R70" s="22"/>
      <c r="S70" s="22"/>
      <c r="T70" s="22"/>
    </row>
    <row r="71" spans="1:22" x14ac:dyDescent="0.3">
      <c r="A71" s="75" t="s">
        <v>118</v>
      </c>
      <c r="B71" s="45" t="s">
        <v>91</v>
      </c>
      <c r="C71" s="6">
        <v>1.5</v>
      </c>
      <c r="D71" s="6">
        <v>18000</v>
      </c>
      <c r="E71" s="6">
        <v>18000</v>
      </c>
      <c r="F71" s="6"/>
      <c r="G71" s="6">
        <v>16</v>
      </c>
      <c r="H71" s="6">
        <v>9.5</v>
      </c>
      <c r="I71" s="6" t="s">
        <v>7</v>
      </c>
      <c r="J71" s="7">
        <v>1568</v>
      </c>
      <c r="K71" s="7">
        <f t="shared" si="2"/>
        <v>1045.3333333333333</v>
      </c>
      <c r="L71" s="6" t="s">
        <v>86</v>
      </c>
      <c r="M71" s="40">
        <v>1</v>
      </c>
      <c r="N71" s="6" t="s">
        <v>379</v>
      </c>
      <c r="O71" s="6" t="s">
        <v>38</v>
      </c>
      <c r="P71" s="72" t="s">
        <v>163</v>
      </c>
      <c r="R71" s="22"/>
      <c r="S71" s="22"/>
      <c r="T71" s="22"/>
      <c r="U71" s="1"/>
    </row>
    <row r="72" spans="1:22" x14ac:dyDescent="0.3">
      <c r="A72" s="75" t="s">
        <v>126</v>
      </c>
      <c r="B72" s="48" t="s">
        <v>133</v>
      </c>
      <c r="C72" s="6">
        <v>1.5</v>
      </c>
      <c r="D72" s="6">
        <v>18000</v>
      </c>
      <c r="E72" s="6">
        <v>18000</v>
      </c>
      <c r="F72" s="6"/>
      <c r="G72" s="6">
        <v>16</v>
      </c>
      <c r="H72" s="6"/>
      <c r="I72" s="6" t="s">
        <v>7</v>
      </c>
      <c r="J72" s="7">
        <v>1787</v>
      </c>
      <c r="K72" s="7">
        <f t="shared" si="2"/>
        <v>1191.3333333333333</v>
      </c>
      <c r="L72" s="6" t="s">
        <v>86</v>
      </c>
      <c r="M72" s="40">
        <v>1</v>
      </c>
      <c r="N72" s="6" t="s">
        <v>379</v>
      </c>
      <c r="O72" s="6" t="s">
        <v>38</v>
      </c>
      <c r="P72" s="72" t="s">
        <v>134</v>
      </c>
      <c r="R72" s="22"/>
      <c r="S72" s="22"/>
      <c r="T72" s="22"/>
    </row>
    <row r="73" spans="1:22" x14ac:dyDescent="0.3">
      <c r="A73" s="75" t="s">
        <v>137</v>
      </c>
      <c r="B73" s="48" t="s">
        <v>141</v>
      </c>
      <c r="C73" s="6">
        <v>1.5</v>
      </c>
      <c r="D73" s="6">
        <v>18000</v>
      </c>
      <c r="E73" s="6">
        <v>18000</v>
      </c>
      <c r="F73" s="6"/>
      <c r="G73" s="6">
        <v>16</v>
      </c>
      <c r="H73" s="6"/>
      <c r="I73" s="6" t="s">
        <v>7</v>
      </c>
      <c r="J73" s="7">
        <v>1423.07</v>
      </c>
      <c r="K73" s="7">
        <f t="shared" si="2"/>
        <v>948.71333333333325</v>
      </c>
      <c r="L73" s="6" t="s">
        <v>86</v>
      </c>
      <c r="M73" s="40">
        <v>1</v>
      </c>
      <c r="N73" s="6" t="s">
        <v>379</v>
      </c>
      <c r="O73" s="6" t="s">
        <v>9</v>
      </c>
      <c r="P73" s="72" t="s">
        <v>142</v>
      </c>
      <c r="R73" s="22"/>
      <c r="S73" s="22"/>
      <c r="T73" s="22"/>
    </row>
    <row r="74" spans="1:22" x14ac:dyDescent="0.3">
      <c r="A74" s="75" t="s">
        <v>120</v>
      </c>
      <c r="B74" s="48" t="s">
        <v>231</v>
      </c>
      <c r="C74" s="6">
        <v>1.5</v>
      </c>
      <c r="D74" s="6">
        <v>18000</v>
      </c>
      <c r="E74" s="6">
        <v>18000</v>
      </c>
      <c r="F74" s="6"/>
      <c r="G74" s="6">
        <v>16</v>
      </c>
      <c r="H74" s="6"/>
      <c r="I74" s="6" t="s">
        <v>7</v>
      </c>
      <c r="J74" s="7">
        <v>1179</v>
      </c>
      <c r="K74" s="7">
        <f t="shared" si="2"/>
        <v>786</v>
      </c>
      <c r="L74" s="6" t="s">
        <v>86</v>
      </c>
      <c r="M74" s="40">
        <v>1</v>
      </c>
      <c r="N74" s="6" t="s">
        <v>379</v>
      </c>
      <c r="O74" s="6" t="s">
        <v>226</v>
      </c>
      <c r="P74" s="72" t="s">
        <v>232</v>
      </c>
      <c r="R74" s="22"/>
      <c r="S74" s="22"/>
      <c r="T74" s="22"/>
    </row>
    <row r="75" spans="1:22" x14ac:dyDescent="0.3">
      <c r="A75" s="75" t="s">
        <v>304</v>
      </c>
      <c r="B75" s="48" t="s">
        <v>313</v>
      </c>
      <c r="C75" s="6">
        <v>1.8</v>
      </c>
      <c r="D75" s="6">
        <v>22000</v>
      </c>
      <c r="E75" s="6">
        <v>26000</v>
      </c>
      <c r="F75" s="6"/>
      <c r="G75" s="6">
        <v>16</v>
      </c>
      <c r="H75" s="6"/>
      <c r="I75" s="6" t="s">
        <v>7</v>
      </c>
      <c r="J75" s="7">
        <v>1499</v>
      </c>
      <c r="K75" s="7">
        <f t="shared" si="2"/>
        <v>832.77777777777771</v>
      </c>
      <c r="L75" s="6" t="s">
        <v>86</v>
      </c>
      <c r="M75" s="40">
        <v>1</v>
      </c>
      <c r="N75" s="6" t="s">
        <v>379</v>
      </c>
      <c r="O75" s="6" t="s">
        <v>9</v>
      </c>
      <c r="P75" s="72" t="s">
        <v>314</v>
      </c>
      <c r="R75" s="22"/>
      <c r="S75" s="22"/>
      <c r="T75" s="22"/>
    </row>
    <row r="76" spans="1:22" x14ac:dyDescent="0.3">
      <c r="A76" s="75" t="s">
        <v>304</v>
      </c>
      <c r="B76" s="48" t="s">
        <v>315</v>
      </c>
      <c r="C76" s="6">
        <v>1.8</v>
      </c>
      <c r="D76" s="6">
        <v>23200</v>
      </c>
      <c r="E76" s="6">
        <v>26000</v>
      </c>
      <c r="F76" s="6"/>
      <c r="G76" s="6">
        <v>16</v>
      </c>
      <c r="H76" s="6"/>
      <c r="I76" s="6" t="s">
        <v>7</v>
      </c>
      <c r="J76" s="7">
        <v>1532.59</v>
      </c>
      <c r="K76" s="7">
        <f t="shared" si="2"/>
        <v>851.43888888888887</v>
      </c>
      <c r="L76" s="6" t="s">
        <v>86</v>
      </c>
      <c r="M76" s="40">
        <v>1</v>
      </c>
      <c r="N76" s="6" t="s">
        <v>379</v>
      </c>
      <c r="O76" s="6" t="s">
        <v>9</v>
      </c>
      <c r="P76" s="72" t="s">
        <v>316</v>
      </c>
      <c r="R76" s="22"/>
      <c r="S76" s="22"/>
      <c r="T76" s="22"/>
    </row>
    <row r="77" spans="1:22" x14ac:dyDescent="0.3">
      <c r="A77" s="75" t="s">
        <v>120</v>
      </c>
      <c r="B77" s="48" t="s">
        <v>233</v>
      </c>
      <c r="C77" s="6">
        <v>2</v>
      </c>
      <c r="D77" s="6">
        <v>24000</v>
      </c>
      <c r="E77" s="6">
        <v>24000</v>
      </c>
      <c r="F77" s="6"/>
      <c r="G77" s="6">
        <v>16</v>
      </c>
      <c r="H77" s="6"/>
      <c r="I77" s="6" t="s">
        <v>7</v>
      </c>
      <c r="J77" s="7">
        <v>1430</v>
      </c>
      <c r="K77" s="7">
        <f t="shared" si="2"/>
        <v>715</v>
      </c>
      <c r="L77" s="6" t="s">
        <v>86</v>
      </c>
      <c r="M77" s="40">
        <v>1</v>
      </c>
      <c r="N77" s="6" t="s">
        <v>379</v>
      </c>
      <c r="O77" s="6" t="s">
        <v>226</v>
      </c>
      <c r="P77" s="72" t="s">
        <v>234</v>
      </c>
      <c r="R77" s="22"/>
      <c r="S77" s="22"/>
      <c r="T77" s="22"/>
    </row>
    <row r="78" spans="1:22" s="9" customFormat="1" x14ac:dyDescent="0.3">
      <c r="A78" s="75" t="s">
        <v>118</v>
      </c>
      <c r="B78" s="45" t="s">
        <v>89</v>
      </c>
      <c r="C78" s="6">
        <v>2</v>
      </c>
      <c r="D78" s="6">
        <v>24000</v>
      </c>
      <c r="E78" s="6">
        <v>25000</v>
      </c>
      <c r="F78" s="6"/>
      <c r="G78" s="6">
        <v>16</v>
      </c>
      <c r="H78" s="6">
        <v>9</v>
      </c>
      <c r="I78" s="6" t="s">
        <v>7</v>
      </c>
      <c r="J78" s="7">
        <v>1593.81</v>
      </c>
      <c r="K78" s="7">
        <f t="shared" si="2"/>
        <v>796.90499999999997</v>
      </c>
      <c r="L78" s="6" t="s">
        <v>86</v>
      </c>
      <c r="M78" s="40">
        <v>1</v>
      </c>
      <c r="N78" s="6" t="s">
        <v>379</v>
      </c>
      <c r="O78" s="6" t="s">
        <v>10</v>
      </c>
      <c r="P78" s="72" t="s">
        <v>33</v>
      </c>
      <c r="R78" s="22"/>
      <c r="S78" s="22"/>
      <c r="T78" s="22"/>
      <c r="U78" s="1"/>
      <c r="V78"/>
    </row>
    <row r="79" spans="1:22" s="9" customFormat="1" x14ac:dyDescent="0.3">
      <c r="A79" s="75" t="s">
        <v>124</v>
      </c>
      <c r="B79" s="45" t="s">
        <v>125</v>
      </c>
      <c r="C79" s="6">
        <v>2</v>
      </c>
      <c r="D79" s="6">
        <v>24000</v>
      </c>
      <c r="E79" s="6">
        <v>25000</v>
      </c>
      <c r="F79" s="6"/>
      <c r="G79" s="6">
        <v>16</v>
      </c>
      <c r="H79" s="6"/>
      <c r="I79" s="6" t="s">
        <v>7</v>
      </c>
      <c r="J79" s="7">
        <v>1460.53</v>
      </c>
      <c r="K79" s="7">
        <f t="shared" si="2"/>
        <v>730.26499999999999</v>
      </c>
      <c r="L79" s="6" t="s">
        <v>86</v>
      </c>
      <c r="M79" s="40">
        <v>1</v>
      </c>
      <c r="N79" s="6" t="s">
        <v>379</v>
      </c>
      <c r="O79" s="6" t="s">
        <v>38</v>
      </c>
      <c r="P79" s="72" t="s">
        <v>147</v>
      </c>
      <c r="R79" s="22"/>
      <c r="S79" s="22"/>
      <c r="T79" s="22"/>
      <c r="U79" s="1"/>
      <c r="V79"/>
    </row>
    <row r="80" spans="1:22" s="9" customFormat="1" x14ac:dyDescent="0.3">
      <c r="A80" s="75" t="s">
        <v>137</v>
      </c>
      <c r="B80" s="45" t="s">
        <v>138</v>
      </c>
      <c r="C80" s="6">
        <v>2</v>
      </c>
      <c r="D80" s="6">
        <v>24000</v>
      </c>
      <c r="E80" s="6">
        <v>24000</v>
      </c>
      <c r="F80" s="6"/>
      <c r="G80" s="6">
        <v>16.399999999999999</v>
      </c>
      <c r="H80" s="6"/>
      <c r="I80" s="6" t="s">
        <v>39</v>
      </c>
      <c r="J80" s="7">
        <v>1532.08</v>
      </c>
      <c r="K80" s="7">
        <f t="shared" si="2"/>
        <v>766.04</v>
      </c>
      <c r="L80" s="6" t="s">
        <v>86</v>
      </c>
      <c r="M80" s="40">
        <v>1</v>
      </c>
      <c r="N80" s="6" t="s">
        <v>379</v>
      </c>
      <c r="O80" s="6" t="s">
        <v>9</v>
      </c>
      <c r="P80" s="72" t="s">
        <v>139</v>
      </c>
      <c r="R80" s="22"/>
      <c r="S80" s="22"/>
      <c r="T80" s="22"/>
      <c r="U80" s="1"/>
      <c r="V80"/>
    </row>
    <row r="81" spans="1:22" s="9" customFormat="1" x14ac:dyDescent="0.3">
      <c r="A81" s="111" t="s">
        <v>115</v>
      </c>
      <c r="B81" s="89" t="s">
        <v>174</v>
      </c>
      <c r="C81" s="83">
        <v>2</v>
      </c>
      <c r="D81" s="83">
        <v>24000</v>
      </c>
      <c r="E81" s="83">
        <v>24000</v>
      </c>
      <c r="F81" s="83"/>
      <c r="G81" s="83">
        <v>16</v>
      </c>
      <c r="H81" s="83"/>
      <c r="I81" s="83" t="s">
        <v>7</v>
      </c>
      <c r="J81" s="84">
        <v>1749.95</v>
      </c>
      <c r="K81" s="7">
        <f t="shared" si="2"/>
        <v>874.97500000000002</v>
      </c>
      <c r="L81" s="83" t="s">
        <v>86</v>
      </c>
      <c r="M81" s="40">
        <v>1</v>
      </c>
      <c r="N81" s="6" t="s">
        <v>379</v>
      </c>
      <c r="O81" s="83" t="s">
        <v>175</v>
      </c>
      <c r="P81" s="90" t="s">
        <v>176</v>
      </c>
      <c r="R81" s="22"/>
      <c r="S81" s="22"/>
      <c r="T81" s="22"/>
      <c r="U81" s="1"/>
      <c r="V81"/>
    </row>
    <row r="82" spans="1:22" s="9" customFormat="1" x14ac:dyDescent="0.3">
      <c r="A82" s="111" t="s">
        <v>309</v>
      </c>
      <c r="B82" s="89" t="s">
        <v>310</v>
      </c>
      <c r="C82" s="83">
        <v>2</v>
      </c>
      <c r="D82" s="83">
        <v>24000</v>
      </c>
      <c r="E82" s="83">
        <v>24000</v>
      </c>
      <c r="F82" s="83"/>
      <c r="G82" s="83">
        <v>16</v>
      </c>
      <c r="H82" s="83"/>
      <c r="I82" s="83" t="s">
        <v>7</v>
      </c>
      <c r="J82" s="84">
        <v>1391.51</v>
      </c>
      <c r="K82" s="7">
        <f t="shared" si="2"/>
        <v>695.755</v>
      </c>
      <c r="L82" s="83" t="s">
        <v>86</v>
      </c>
      <c r="M82" s="40">
        <v>1</v>
      </c>
      <c r="N82" s="6" t="s">
        <v>379</v>
      </c>
      <c r="O82" s="83" t="s">
        <v>9</v>
      </c>
      <c r="P82" s="90" t="s">
        <v>140</v>
      </c>
      <c r="R82" s="22"/>
      <c r="S82" s="22"/>
      <c r="T82" s="22"/>
      <c r="U82" s="1"/>
      <c r="V82"/>
    </row>
    <row r="83" spans="1:22" s="9" customFormat="1" x14ac:dyDescent="0.3">
      <c r="A83" s="111" t="s">
        <v>117</v>
      </c>
      <c r="B83" s="89" t="s">
        <v>235</v>
      </c>
      <c r="C83" s="83">
        <v>2.5</v>
      </c>
      <c r="D83" s="83">
        <v>30000</v>
      </c>
      <c r="E83" s="83">
        <v>30000</v>
      </c>
      <c r="F83" s="83"/>
      <c r="G83" s="83">
        <v>16.5</v>
      </c>
      <c r="H83" s="83">
        <v>9</v>
      </c>
      <c r="I83" s="83" t="s">
        <v>7</v>
      </c>
      <c r="J83" s="84">
        <v>2601.9</v>
      </c>
      <c r="K83" s="7">
        <f t="shared" si="2"/>
        <v>1040.76</v>
      </c>
      <c r="L83" s="83" t="s">
        <v>86</v>
      </c>
      <c r="M83" s="40">
        <v>1</v>
      </c>
      <c r="N83" s="6" t="s">
        <v>379</v>
      </c>
      <c r="O83" s="83" t="s">
        <v>226</v>
      </c>
      <c r="P83" s="90" t="s">
        <v>236</v>
      </c>
      <c r="R83" s="22"/>
      <c r="S83" s="22"/>
      <c r="T83" s="22"/>
      <c r="U83" s="1"/>
      <c r="V83"/>
    </row>
    <row r="84" spans="1:22" s="9" customFormat="1" x14ac:dyDescent="0.3">
      <c r="A84" s="111" t="s">
        <v>117</v>
      </c>
      <c r="B84" s="89" t="s">
        <v>235</v>
      </c>
      <c r="C84" s="83">
        <v>2.5</v>
      </c>
      <c r="D84" s="83">
        <v>30000</v>
      </c>
      <c r="E84" s="83">
        <v>30000</v>
      </c>
      <c r="F84" s="83"/>
      <c r="G84" s="83">
        <v>16.5</v>
      </c>
      <c r="H84" s="83">
        <v>9</v>
      </c>
      <c r="I84" s="83" t="s">
        <v>7</v>
      </c>
      <c r="J84" s="84">
        <v>2471.81</v>
      </c>
      <c r="K84" s="7">
        <f t="shared" si="2"/>
        <v>988.72399999999993</v>
      </c>
      <c r="L84" s="83" t="s">
        <v>86</v>
      </c>
      <c r="M84" s="40">
        <v>1</v>
      </c>
      <c r="N84" s="6" t="s">
        <v>379</v>
      </c>
      <c r="O84" s="83" t="s">
        <v>29</v>
      </c>
      <c r="P84" s="90" t="s">
        <v>278</v>
      </c>
      <c r="R84" s="22"/>
      <c r="S84" s="22"/>
      <c r="T84" s="22"/>
      <c r="U84" s="1"/>
      <c r="V84"/>
    </row>
    <row r="85" spans="1:22" s="9" customFormat="1" x14ac:dyDescent="0.3">
      <c r="A85" s="111" t="s">
        <v>304</v>
      </c>
      <c r="B85" s="89" t="s">
        <v>307</v>
      </c>
      <c r="C85" s="83">
        <v>2.5</v>
      </c>
      <c r="D85" s="83">
        <v>30000</v>
      </c>
      <c r="E85" s="83">
        <v>33000</v>
      </c>
      <c r="F85" s="83"/>
      <c r="G85" s="83">
        <v>16</v>
      </c>
      <c r="H85" s="83"/>
      <c r="I85" s="83" t="s">
        <v>7</v>
      </c>
      <c r="J85" s="84">
        <v>2019.38</v>
      </c>
      <c r="K85" s="7">
        <f t="shared" si="2"/>
        <v>807.75200000000007</v>
      </c>
      <c r="L85" s="83" t="s">
        <v>86</v>
      </c>
      <c r="M85" s="40">
        <v>1</v>
      </c>
      <c r="N85" s="83" t="s">
        <v>379</v>
      </c>
      <c r="O85" s="83" t="s">
        <v>9</v>
      </c>
      <c r="P85" s="90" t="s">
        <v>308</v>
      </c>
      <c r="R85" s="22"/>
      <c r="S85" s="22"/>
      <c r="T85" s="22"/>
      <c r="U85" s="1"/>
      <c r="V85"/>
    </row>
    <row r="86" spans="1:22" s="9" customFormat="1" x14ac:dyDescent="0.3">
      <c r="A86" s="111" t="s">
        <v>122</v>
      </c>
      <c r="B86" s="89" t="s">
        <v>311</v>
      </c>
      <c r="C86" s="83">
        <v>2.5</v>
      </c>
      <c r="D86" s="83">
        <v>30600</v>
      </c>
      <c r="E86" s="83">
        <v>33000</v>
      </c>
      <c r="F86" s="83"/>
      <c r="G86" s="83">
        <v>16</v>
      </c>
      <c r="H86" s="83"/>
      <c r="I86" s="83" t="s">
        <v>7</v>
      </c>
      <c r="J86" s="84">
        <v>2845.74</v>
      </c>
      <c r="K86" s="7">
        <f t="shared" si="2"/>
        <v>1138.2959999999998</v>
      </c>
      <c r="L86" s="83" t="s">
        <v>86</v>
      </c>
      <c r="M86" s="40">
        <v>1</v>
      </c>
      <c r="N86" s="83" t="s">
        <v>379</v>
      </c>
      <c r="O86" s="83" t="s">
        <v>9</v>
      </c>
      <c r="P86" s="90" t="s">
        <v>312</v>
      </c>
      <c r="R86" s="22"/>
      <c r="S86" s="22"/>
      <c r="T86" s="22"/>
      <c r="U86" s="1"/>
      <c r="V86"/>
    </row>
    <row r="87" spans="1:22" x14ac:dyDescent="0.3">
      <c r="A87" s="111" t="s">
        <v>114</v>
      </c>
      <c r="B87" s="89" t="s">
        <v>271</v>
      </c>
      <c r="C87" s="83">
        <v>2.9</v>
      </c>
      <c r="D87" s="83">
        <v>34400</v>
      </c>
      <c r="E87" s="83">
        <v>36000</v>
      </c>
      <c r="F87" s="83"/>
      <c r="G87" s="83">
        <v>15.9</v>
      </c>
      <c r="H87" s="83">
        <v>9.1999999999999993</v>
      </c>
      <c r="I87" s="83" t="s">
        <v>7</v>
      </c>
      <c r="J87" s="84">
        <v>2867</v>
      </c>
      <c r="K87" s="7">
        <f t="shared" si="2"/>
        <v>988.62068965517244</v>
      </c>
      <c r="L87" s="83" t="s">
        <v>86</v>
      </c>
      <c r="M87" s="40">
        <v>1</v>
      </c>
      <c r="N87" s="83" t="s">
        <v>379</v>
      </c>
      <c r="O87" s="83" t="s">
        <v>29</v>
      </c>
      <c r="P87" s="90" t="s">
        <v>272</v>
      </c>
      <c r="R87" s="3"/>
      <c r="S87" s="3"/>
      <c r="T87" s="3"/>
    </row>
    <row r="88" spans="1:22" s="9" customFormat="1" x14ac:dyDescent="0.3">
      <c r="A88" s="111" t="s">
        <v>237</v>
      </c>
      <c r="B88" s="89" t="s">
        <v>238</v>
      </c>
      <c r="C88" s="83">
        <v>3</v>
      </c>
      <c r="D88" s="83">
        <v>36000</v>
      </c>
      <c r="E88" s="83">
        <v>36000</v>
      </c>
      <c r="F88" s="83"/>
      <c r="G88" s="83">
        <v>16</v>
      </c>
      <c r="H88" s="83">
        <v>10</v>
      </c>
      <c r="I88" s="83" t="s">
        <v>7</v>
      </c>
      <c r="J88" s="84">
        <v>1844</v>
      </c>
      <c r="K88" s="7">
        <f t="shared" si="2"/>
        <v>614.66666666666663</v>
      </c>
      <c r="L88" s="83" t="s">
        <v>86</v>
      </c>
      <c r="M88" s="40">
        <v>1</v>
      </c>
      <c r="N88" s="83" t="s">
        <v>379</v>
      </c>
      <c r="O88" s="83" t="s">
        <v>226</v>
      </c>
      <c r="P88" s="90" t="s">
        <v>239</v>
      </c>
      <c r="R88" s="22"/>
      <c r="S88" s="22"/>
      <c r="T88" s="22"/>
      <c r="U88" s="1"/>
      <c r="V88"/>
    </row>
    <row r="89" spans="1:22" s="9" customFormat="1" x14ac:dyDescent="0.3">
      <c r="A89" s="111" t="s">
        <v>114</v>
      </c>
      <c r="B89" s="89" t="s">
        <v>229</v>
      </c>
      <c r="C89" s="83">
        <v>3</v>
      </c>
      <c r="D89" s="83">
        <v>36000</v>
      </c>
      <c r="E89" s="83">
        <v>36000</v>
      </c>
      <c r="F89" s="83"/>
      <c r="G89" s="83">
        <v>15.9</v>
      </c>
      <c r="H89" s="83">
        <v>9.1999999999999993</v>
      </c>
      <c r="I89" s="83" t="s">
        <v>7</v>
      </c>
      <c r="J89" s="84">
        <v>2649</v>
      </c>
      <c r="K89" s="7">
        <f t="shared" si="2"/>
        <v>883</v>
      </c>
      <c r="L89" s="83" t="s">
        <v>86</v>
      </c>
      <c r="M89" s="40">
        <v>1</v>
      </c>
      <c r="N89" s="83" t="s">
        <v>379</v>
      </c>
      <c r="O89" s="83" t="s">
        <v>226</v>
      </c>
      <c r="P89" s="90" t="s">
        <v>230</v>
      </c>
      <c r="R89" s="22"/>
      <c r="S89" s="22"/>
      <c r="T89" s="22"/>
      <c r="U89" s="1"/>
      <c r="V89"/>
    </row>
    <row r="90" spans="1:22" s="9" customFormat="1" x14ac:dyDescent="0.3">
      <c r="A90" s="111" t="s">
        <v>114</v>
      </c>
      <c r="B90" s="89" t="s">
        <v>229</v>
      </c>
      <c r="C90" s="83">
        <v>3</v>
      </c>
      <c r="D90" s="83">
        <v>36000</v>
      </c>
      <c r="E90" s="83">
        <v>36000</v>
      </c>
      <c r="F90" s="83"/>
      <c r="G90" s="83">
        <v>15.9</v>
      </c>
      <c r="H90" s="83">
        <v>9.1999999999999993</v>
      </c>
      <c r="I90" s="83" t="s">
        <v>7</v>
      </c>
      <c r="J90" s="84">
        <v>3560.19</v>
      </c>
      <c r="K90" s="7">
        <f t="shared" si="2"/>
        <v>1186.73</v>
      </c>
      <c r="L90" s="83" t="s">
        <v>86</v>
      </c>
      <c r="M90" s="40">
        <v>1</v>
      </c>
      <c r="N90" s="83" t="s">
        <v>379</v>
      </c>
      <c r="O90" s="83" t="s">
        <v>329</v>
      </c>
      <c r="P90" s="90" t="s">
        <v>387</v>
      </c>
      <c r="R90" s="22"/>
      <c r="S90" s="22"/>
      <c r="T90" s="22"/>
      <c r="U90" s="1"/>
      <c r="V90"/>
    </row>
    <row r="91" spans="1:22" s="9" customFormat="1" x14ac:dyDescent="0.3">
      <c r="A91" s="111" t="s">
        <v>121</v>
      </c>
      <c r="B91" s="89" t="s">
        <v>305</v>
      </c>
      <c r="C91" s="83">
        <v>3</v>
      </c>
      <c r="D91" s="83">
        <v>36000</v>
      </c>
      <c r="E91" s="83">
        <v>36000</v>
      </c>
      <c r="F91" s="83"/>
      <c r="G91" s="83">
        <v>16</v>
      </c>
      <c r="H91" s="83"/>
      <c r="I91" s="83" t="s">
        <v>7</v>
      </c>
      <c r="J91" s="84">
        <v>1998</v>
      </c>
      <c r="K91" s="7">
        <f t="shared" si="2"/>
        <v>666</v>
      </c>
      <c r="L91" s="83" t="s">
        <v>86</v>
      </c>
      <c r="M91" s="40">
        <v>1</v>
      </c>
      <c r="N91" s="83" t="s">
        <v>379</v>
      </c>
      <c r="O91" s="83" t="s">
        <v>9</v>
      </c>
      <c r="P91" s="90" t="s">
        <v>306</v>
      </c>
      <c r="R91" s="22"/>
      <c r="S91" s="22"/>
      <c r="T91" s="22"/>
      <c r="U91" s="1"/>
      <c r="V91"/>
    </row>
    <row r="92" spans="1:22" s="9" customFormat="1" ht="15" thickBot="1" x14ac:dyDescent="0.35">
      <c r="A92" s="112" t="s">
        <v>115</v>
      </c>
      <c r="B92" s="73" t="s">
        <v>382</v>
      </c>
      <c r="C92" s="59">
        <v>4</v>
      </c>
      <c r="D92" s="59">
        <v>48000</v>
      </c>
      <c r="E92" s="59">
        <v>48000</v>
      </c>
      <c r="F92" s="59"/>
      <c r="G92" s="59">
        <v>16.8</v>
      </c>
      <c r="H92" s="59">
        <v>9.5</v>
      </c>
      <c r="I92" s="59" t="s">
        <v>7</v>
      </c>
      <c r="J92" s="61">
        <v>5396.49</v>
      </c>
      <c r="K92" s="61">
        <f t="shared" si="2"/>
        <v>1349.1224999999999</v>
      </c>
      <c r="L92" s="59" t="s">
        <v>86</v>
      </c>
      <c r="M92" s="59">
        <v>2</v>
      </c>
      <c r="N92" s="59" t="s">
        <v>379</v>
      </c>
      <c r="O92" s="59" t="s">
        <v>226</v>
      </c>
      <c r="P92" s="74" t="s">
        <v>383</v>
      </c>
      <c r="R92" s="22"/>
      <c r="S92" s="22"/>
      <c r="T92" s="22"/>
      <c r="U92" s="1"/>
      <c r="V92"/>
    </row>
    <row r="93" spans="1:22" s="9" customFormat="1" x14ac:dyDescent="0.3">
      <c r="A93" s="77"/>
      <c r="B93" s="78"/>
      <c r="C93" s="21"/>
      <c r="D93" s="21"/>
      <c r="E93" s="21"/>
      <c r="F93" s="21"/>
      <c r="G93" s="21"/>
      <c r="H93" s="21"/>
      <c r="I93" s="21"/>
      <c r="J93" s="22"/>
      <c r="K93" s="21"/>
      <c r="L93" s="21"/>
      <c r="M93" s="79"/>
      <c r="O93" s="22"/>
      <c r="P93" s="22"/>
      <c r="Q93" s="22"/>
      <c r="R93" s="1"/>
      <c r="S93"/>
    </row>
    <row r="94" spans="1:22" s="9" customFormat="1" ht="15" thickBot="1" x14ac:dyDescent="0.35">
      <c r="A94" s="77"/>
      <c r="B94" s="78"/>
      <c r="C94" s="21"/>
      <c r="D94" s="21"/>
      <c r="E94" s="21"/>
      <c r="F94" s="21"/>
      <c r="G94" s="21"/>
      <c r="H94" s="21"/>
      <c r="I94" s="21"/>
      <c r="J94" s="22"/>
      <c r="K94" s="21"/>
      <c r="L94" s="21"/>
      <c r="M94" s="79"/>
      <c r="O94" s="22"/>
      <c r="P94" s="22"/>
      <c r="Q94" s="22"/>
      <c r="R94" s="1"/>
      <c r="S94"/>
    </row>
    <row r="95" spans="1:22" s="9" customFormat="1" x14ac:dyDescent="0.3">
      <c r="A95" s="69" t="s">
        <v>164</v>
      </c>
      <c r="B95" s="17"/>
      <c r="C95"/>
      <c r="D95"/>
      <c r="E95"/>
      <c r="F95"/>
      <c r="G95"/>
      <c r="H95"/>
      <c r="I95"/>
      <c r="J95"/>
      <c r="K95" s="3"/>
      <c r="L95" s="3"/>
      <c r="M95" s="3"/>
      <c r="N95" s="3"/>
      <c r="O95" s="36"/>
      <c r="P95" s="21"/>
      <c r="Q95" s="21"/>
      <c r="R95"/>
      <c r="S95" s="11"/>
    </row>
    <row r="96" spans="1:22" ht="15" thickBot="1" x14ac:dyDescent="0.35">
      <c r="A96" s="70" t="s">
        <v>69</v>
      </c>
      <c r="B96" s="17"/>
      <c r="N96" s="3"/>
      <c r="S96" s="11"/>
    </row>
    <row r="97" spans="1:20" ht="15" customHeight="1" x14ac:dyDescent="0.3">
      <c r="A97" s="146" t="s">
        <v>213</v>
      </c>
      <c r="B97" s="149" t="s">
        <v>87</v>
      </c>
      <c r="C97" s="149" t="s">
        <v>13</v>
      </c>
      <c r="D97" s="153" t="s">
        <v>14</v>
      </c>
      <c r="E97" s="154"/>
      <c r="F97" s="155" t="s">
        <v>11</v>
      </c>
      <c r="G97" s="156"/>
      <c r="H97" s="157"/>
      <c r="I97" s="149" t="s">
        <v>6</v>
      </c>
      <c r="J97" s="149" t="s">
        <v>0</v>
      </c>
      <c r="K97" s="149" t="s">
        <v>369</v>
      </c>
      <c r="L97" s="149" t="s">
        <v>21</v>
      </c>
      <c r="M97" s="116"/>
      <c r="N97" s="116"/>
      <c r="O97" s="149" t="s">
        <v>8</v>
      </c>
      <c r="P97" s="151" t="s">
        <v>113</v>
      </c>
    </row>
    <row r="98" spans="1:20" x14ac:dyDescent="0.3">
      <c r="A98" s="147"/>
      <c r="B98" s="150"/>
      <c r="C98" s="150"/>
      <c r="D98" s="99" t="s">
        <v>18</v>
      </c>
      <c r="E98" s="99" t="s">
        <v>19</v>
      </c>
      <c r="F98" s="118" t="s">
        <v>12</v>
      </c>
      <c r="G98" s="118" t="s">
        <v>16</v>
      </c>
      <c r="H98" s="118" t="s">
        <v>17</v>
      </c>
      <c r="I98" s="150"/>
      <c r="J98" s="150"/>
      <c r="K98" s="150"/>
      <c r="L98" s="150"/>
      <c r="M98" s="117" t="s">
        <v>378</v>
      </c>
      <c r="N98" s="117" t="s">
        <v>380</v>
      </c>
      <c r="O98" s="150"/>
      <c r="P98" s="152"/>
      <c r="R98" s="21"/>
      <c r="S98" s="21"/>
      <c r="T98" s="21"/>
    </row>
    <row r="99" spans="1:20" x14ac:dyDescent="0.3">
      <c r="A99" s="75" t="s">
        <v>114</v>
      </c>
      <c r="B99" s="45" t="s">
        <v>92</v>
      </c>
      <c r="C99" s="6">
        <v>1</v>
      </c>
      <c r="D99" s="6">
        <v>12000</v>
      </c>
      <c r="E99" s="6">
        <v>13500</v>
      </c>
      <c r="F99" s="6"/>
      <c r="G99" s="6">
        <v>17</v>
      </c>
      <c r="H99" s="6">
        <v>10</v>
      </c>
      <c r="I99" s="6" t="s">
        <v>7</v>
      </c>
      <c r="J99" s="7">
        <v>1691</v>
      </c>
      <c r="K99" s="7">
        <f>J99/C99</f>
        <v>1691</v>
      </c>
      <c r="L99" s="6" t="s">
        <v>85</v>
      </c>
      <c r="M99" s="6">
        <v>1</v>
      </c>
      <c r="N99" s="6" t="s">
        <v>379</v>
      </c>
      <c r="O99" s="6" t="s">
        <v>29</v>
      </c>
      <c r="P99" s="72" t="s">
        <v>34</v>
      </c>
    </row>
    <row r="100" spans="1:20" x14ac:dyDescent="0.3">
      <c r="A100" s="75" t="s">
        <v>114</v>
      </c>
      <c r="B100" s="45" t="s">
        <v>92</v>
      </c>
      <c r="C100" s="6">
        <v>1</v>
      </c>
      <c r="D100" s="6">
        <v>12000</v>
      </c>
      <c r="E100" s="6">
        <v>13500</v>
      </c>
      <c r="F100" s="6"/>
      <c r="G100" s="6">
        <v>17</v>
      </c>
      <c r="H100" s="6">
        <v>10</v>
      </c>
      <c r="I100" s="6" t="s">
        <v>7</v>
      </c>
      <c r="J100" s="7">
        <v>1691</v>
      </c>
      <c r="K100" s="7">
        <f t="shared" ref="K100:K121" si="3">J100/C100</f>
        <v>1691</v>
      </c>
      <c r="L100" s="6" t="s">
        <v>85</v>
      </c>
      <c r="M100" s="6">
        <v>1</v>
      </c>
      <c r="N100" s="6" t="s">
        <v>379</v>
      </c>
      <c r="O100" s="6" t="s">
        <v>226</v>
      </c>
      <c r="P100" s="72" t="s">
        <v>240</v>
      </c>
    </row>
    <row r="101" spans="1:20" x14ac:dyDescent="0.3">
      <c r="A101" s="75" t="s">
        <v>114</v>
      </c>
      <c r="B101" s="45" t="s">
        <v>92</v>
      </c>
      <c r="C101" s="6">
        <v>1</v>
      </c>
      <c r="D101" s="6">
        <v>12000</v>
      </c>
      <c r="E101" s="6">
        <v>13500</v>
      </c>
      <c r="F101" s="6"/>
      <c r="G101" s="6">
        <v>17</v>
      </c>
      <c r="H101" s="6">
        <v>10</v>
      </c>
      <c r="I101" s="6" t="s">
        <v>7</v>
      </c>
      <c r="J101" s="7">
        <v>1691</v>
      </c>
      <c r="K101" s="7">
        <f t="shared" si="3"/>
        <v>1691</v>
      </c>
      <c r="L101" s="6" t="s">
        <v>85</v>
      </c>
      <c r="M101" s="6">
        <v>1</v>
      </c>
      <c r="N101" s="6" t="s">
        <v>379</v>
      </c>
      <c r="O101" s="6" t="s">
        <v>331</v>
      </c>
      <c r="P101" s="72" t="s">
        <v>334</v>
      </c>
    </row>
    <row r="102" spans="1:20" x14ac:dyDescent="0.3">
      <c r="A102" s="75" t="s">
        <v>114</v>
      </c>
      <c r="B102" s="45" t="s">
        <v>241</v>
      </c>
      <c r="C102" s="6">
        <v>1</v>
      </c>
      <c r="D102" s="6">
        <v>12000</v>
      </c>
      <c r="E102" s="6">
        <v>13500</v>
      </c>
      <c r="F102" s="6"/>
      <c r="G102" s="6">
        <v>17</v>
      </c>
      <c r="H102" s="6">
        <v>10</v>
      </c>
      <c r="I102" s="6" t="s">
        <v>7</v>
      </c>
      <c r="J102" s="7">
        <v>1780</v>
      </c>
      <c r="K102" s="7">
        <f t="shared" si="3"/>
        <v>1780</v>
      </c>
      <c r="L102" s="6" t="s">
        <v>85</v>
      </c>
      <c r="M102" s="6">
        <v>1</v>
      </c>
      <c r="N102" s="6" t="s">
        <v>379</v>
      </c>
      <c r="O102" s="6" t="s">
        <v>226</v>
      </c>
      <c r="P102" s="72" t="s">
        <v>242</v>
      </c>
    </row>
    <row r="103" spans="1:20" x14ac:dyDescent="0.3">
      <c r="A103" s="75" t="s">
        <v>114</v>
      </c>
      <c r="B103" s="45" t="s">
        <v>241</v>
      </c>
      <c r="C103" s="6">
        <v>1</v>
      </c>
      <c r="D103" s="6">
        <v>12000</v>
      </c>
      <c r="E103" s="6">
        <v>13500</v>
      </c>
      <c r="F103" s="6"/>
      <c r="G103" s="6">
        <v>17</v>
      </c>
      <c r="H103" s="6">
        <v>10</v>
      </c>
      <c r="I103" s="6" t="s">
        <v>7</v>
      </c>
      <c r="J103" s="7">
        <v>1691</v>
      </c>
      <c r="K103" s="7">
        <f t="shared" si="3"/>
        <v>1691</v>
      </c>
      <c r="L103" s="6" t="s">
        <v>85</v>
      </c>
      <c r="M103" s="6">
        <v>1</v>
      </c>
      <c r="N103" s="6" t="s">
        <v>379</v>
      </c>
      <c r="O103" s="6" t="s">
        <v>29</v>
      </c>
      <c r="P103" s="72" t="s">
        <v>285</v>
      </c>
    </row>
    <row r="104" spans="1:20" x14ac:dyDescent="0.3">
      <c r="A104" s="75" t="s">
        <v>114</v>
      </c>
      <c r="B104" s="45" t="s">
        <v>241</v>
      </c>
      <c r="C104" s="6">
        <v>1</v>
      </c>
      <c r="D104" s="6">
        <v>12000</v>
      </c>
      <c r="E104" s="6">
        <v>13500</v>
      </c>
      <c r="F104" s="6"/>
      <c r="G104" s="6">
        <v>17</v>
      </c>
      <c r="H104" s="6">
        <v>10</v>
      </c>
      <c r="I104" s="6" t="s">
        <v>7</v>
      </c>
      <c r="J104" s="7">
        <v>1691</v>
      </c>
      <c r="K104" s="7">
        <f t="shared" si="3"/>
        <v>1691</v>
      </c>
      <c r="L104" s="6" t="s">
        <v>85</v>
      </c>
      <c r="M104" s="6">
        <v>1</v>
      </c>
      <c r="N104" s="6" t="s">
        <v>379</v>
      </c>
      <c r="O104" s="6" t="s">
        <v>331</v>
      </c>
      <c r="P104" s="72" t="s">
        <v>335</v>
      </c>
    </row>
    <row r="105" spans="1:20" x14ac:dyDescent="0.3">
      <c r="A105" s="75" t="s">
        <v>320</v>
      </c>
      <c r="B105" s="45" t="s">
        <v>321</v>
      </c>
      <c r="C105" s="6">
        <v>1.5</v>
      </c>
      <c r="D105" s="6">
        <v>18000</v>
      </c>
      <c r="E105" s="6">
        <v>18500</v>
      </c>
      <c r="F105" s="6"/>
      <c r="G105" s="6">
        <v>17</v>
      </c>
      <c r="H105" s="6"/>
      <c r="I105" s="6" t="s">
        <v>7</v>
      </c>
      <c r="J105" s="7">
        <v>999.99</v>
      </c>
      <c r="K105" s="7">
        <f t="shared" si="3"/>
        <v>666.66</v>
      </c>
      <c r="L105" s="6" t="s">
        <v>85</v>
      </c>
      <c r="M105" s="6">
        <v>1</v>
      </c>
      <c r="N105" s="6" t="s">
        <v>379</v>
      </c>
      <c r="O105" s="6" t="s">
        <v>9</v>
      </c>
      <c r="P105" s="72" t="s">
        <v>322</v>
      </c>
      <c r="Q105" s="3"/>
    </row>
    <row r="106" spans="1:20" x14ac:dyDescent="0.3">
      <c r="A106" s="75" t="s">
        <v>320</v>
      </c>
      <c r="B106" s="45" t="s">
        <v>323</v>
      </c>
      <c r="C106" s="6">
        <v>2</v>
      </c>
      <c r="D106" s="6">
        <v>24000</v>
      </c>
      <c r="E106" s="6">
        <v>24000</v>
      </c>
      <c r="F106" s="6"/>
      <c r="G106" s="6">
        <v>17</v>
      </c>
      <c r="H106" s="6"/>
      <c r="I106" s="6" t="s">
        <v>7</v>
      </c>
      <c r="J106" s="7">
        <v>1399.99</v>
      </c>
      <c r="K106" s="7">
        <f t="shared" si="3"/>
        <v>699.995</v>
      </c>
      <c r="L106" s="6" t="s">
        <v>85</v>
      </c>
      <c r="M106" s="6">
        <v>1</v>
      </c>
      <c r="N106" s="6" t="s">
        <v>379</v>
      </c>
      <c r="O106" s="6" t="s">
        <v>9</v>
      </c>
      <c r="P106" s="72" t="s">
        <v>324</v>
      </c>
    </row>
    <row r="107" spans="1:20" x14ac:dyDescent="0.3">
      <c r="A107" s="80" t="s">
        <v>126</v>
      </c>
      <c r="B107" s="44" t="s">
        <v>152</v>
      </c>
      <c r="C107" s="6">
        <v>1</v>
      </c>
      <c r="D107" s="6">
        <v>12000</v>
      </c>
      <c r="E107" s="6">
        <v>12000</v>
      </c>
      <c r="F107" s="6"/>
      <c r="G107" s="6">
        <v>17</v>
      </c>
      <c r="H107" s="6"/>
      <c r="I107" s="6" t="s">
        <v>7</v>
      </c>
      <c r="J107" s="7">
        <v>1220</v>
      </c>
      <c r="K107" s="7">
        <f t="shared" si="3"/>
        <v>1220</v>
      </c>
      <c r="L107" s="6" t="s">
        <v>86</v>
      </c>
      <c r="M107" s="6">
        <v>1</v>
      </c>
      <c r="N107" s="6" t="s">
        <v>379</v>
      </c>
      <c r="O107" s="6" t="s">
        <v>38</v>
      </c>
      <c r="P107" s="72" t="s">
        <v>153</v>
      </c>
    </row>
    <row r="108" spans="1:20" x14ac:dyDescent="0.3">
      <c r="A108" s="113" t="s">
        <v>124</v>
      </c>
      <c r="B108" s="48" t="s">
        <v>166</v>
      </c>
      <c r="C108" s="6">
        <v>1</v>
      </c>
      <c r="D108" s="6">
        <v>12000</v>
      </c>
      <c r="E108" s="6">
        <v>12000</v>
      </c>
      <c r="F108" s="6"/>
      <c r="G108" s="6">
        <v>17</v>
      </c>
      <c r="H108" s="6"/>
      <c r="I108" s="6" t="s">
        <v>7</v>
      </c>
      <c r="J108" s="7">
        <v>1063.2</v>
      </c>
      <c r="K108" s="7">
        <f t="shared" si="3"/>
        <v>1063.2</v>
      </c>
      <c r="L108" s="6" t="s">
        <v>86</v>
      </c>
      <c r="M108" s="6">
        <v>1</v>
      </c>
      <c r="N108" s="6" t="s">
        <v>379</v>
      </c>
      <c r="O108" s="6" t="s">
        <v>38</v>
      </c>
      <c r="P108" s="81" t="s">
        <v>165</v>
      </c>
    </row>
    <row r="109" spans="1:20" x14ac:dyDescent="0.3">
      <c r="A109" s="113" t="s">
        <v>317</v>
      </c>
      <c r="B109" s="48" t="s">
        <v>318</v>
      </c>
      <c r="C109" s="6">
        <v>1</v>
      </c>
      <c r="D109" s="6">
        <v>12000</v>
      </c>
      <c r="E109" s="6">
        <v>12000</v>
      </c>
      <c r="F109" s="6"/>
      <c r="G109" s="6">
        <v>17</v>
      </c>
      <c r="H109" s="6"/>
      <c r="I109" s="6" t="s">
        <v>7</v>
      </c>
      <c r="J109" s="7">
        <v>719</v>
      </c>
      <c r="K109" s="7">
        <f t="shared" si="3"/>
        <v>719</v>
      </c>
      <c r="L109" s="6" t="s">
        <v>86</v>
      </c>
      <c r="M109" s="6">
        <v>1</v>
      </c>
      <c r="N109" s="6" t="s">
        <v>379</v>
      </c>
      <c r="O109" s="6" t="s">
        <v>9</v>
      </c>
      <c r="P109" s="81" t="s">
        <v>319</v>
      </c>
    </row>
    <row r="110" spans="1:20" x14ac:dyDescent="0.3">
      <c r="A110" s="75" t="s">
        <v>114</v>
      </c>
      <c r="B110" s="45" t="s">
        <v>150</v>
      </c>
      <c r="C110" s="6">
        <v>1.5</v>
      </c>
      <c r="D110" s="6">
        <v>18000</v>
      </c>
      <c r="E110" s="6">
        <v>17900</v>
      </c>
      <c r="F110" s="6"/>
      <c r="G110" s="6">
        <v>17</v>
      </c>
      <c r="H110" s="6"/>
      <c r="I110" s="6" t="s">
        <v>7</v>
      </c>
      <c r="J110" s="7">
        <v>1312</v>
      </c>
      <c r="K110" s="7">
        <f t="shared" si="3"/>
        <v>874.66666666666663</v>
      </c>
      <c r="L110" s="6" t="s">
        <v>86</v>
      </c>
      <c r="M110" s="6">
        <v>1</v>
      </c>
      <c r="N110" s="6" t="s">
        <v>379</v>
      </c>
      <c r="O110" s="6" t="s">
        <v>38</v>
      </c>
      <c r="P110" s="72" t="s">
        <v>151</v>
      </c>
      <c r="Q110" s="3"/>
    </row>
    <row r="111" spans="1:20" x14ac:dyDescent="0.3">
      <c r="A111" s="75" t="s">
        <v>114</v>
      </c>
      <c r="B111" s="45" t="s">
        <v>150</v>
      </c>
      <c r="C111" s="6">
        <v>1.5</v>
      </c>
      <c r="D111" s="6">
        <v>18000</v>
      </c>
      <c r="E111" s="6">
        <v>17900</v>
      </c>
      <c r="F111" s="6"/>
      <c r="G111" s="6">
        <v>17</v>
      </c>
      <c r="H111" s="6"/>
      <c r="I111" s="6" t="s">
        <v>7</v>
      </c>
      <c r="J111" s="7">
        <v>1187</v>
      </c>
      <c r="K111" s="7">
        <f t="shared" si="3"/>
        <v>791.33333333333337</v>
      </c>
      <c r="L111" s="6" t="s">
        <v>86</v>
      </c>
      <c r="M111" s="6">
        <v>1</v>
      </c>
      <c r="N111" s="6" t="s">
        <v>379</v>
      </c>
      <c r="O111" s="6" t="s">
        <v>29</v>
      </c>
      <c r="P111" s="72" t="s">
        <v>284</v>
      </c>
      <c r="Q111" s="3"/>
    </row>
    <row r="112" spans="1:20" x14ac:dyDescent="0.3">
      <c r="A112" s="75" t="s">
        <v>126</v>
      </c>
      <c r="B112" s="45" t="s">
        <v>148</v>
      </c>
      <c r="C112" s="6">
        <v>1.8</v>
      </c>
      <c r="D112" s="6">
        <v>22000</v>
      </c>
      <c r="E112" s="6">
        <v>25000</v>
      </c>
      <c r="F112" s="6"/>
      <c r="G112" s="6">
        <v>17</v>
      </c>
      <c r="H112" s="6"/>
      <c r="I112" s="6" t="s">
        <v>7</v>
      </c>
      <c r="J112" s="7">
        <v>2265</v>
      </c>
      <c r="K112" s="7">
        <f t="shared" si="3"/>
        <v>1258.3333333333333</v>
      </c>
      <c r="L112" s="6" t="s">
        <v>86</v>
      </c>
      <c r="M112" s="6">
        <v>1</v>
      </c>
      <c r="N112" s="6" t="s">
        <v>379</v>
      </c>
      <c r="O112" s="6" t="s">
        <v>38</v>
      </c>
      <c r="P112" s="72" t="s">
        <v>149</v>
      </c>
      <c r="Q112" s="3"/>
    </row>
    <row r="113" spans="1:20" x14ac:dyDescent="0.3">
      <c r="A113" s="75" t="s">
        <v>121</v>
      </c>
      <c r="B113" s="45" t="s">
        <v>93</v>
      </c>
      <c r="C113" s="6">
        <v>2</v>
      </c>
      <c r="D113" s="6">
        <v>24000</v>
      </c>
      <c r="E113" s="6">
        <v>24000</v>
      </c>
      <c r="F113" s="6"/>
      <c r="G113" s="6">
        <v>17</v>
      </c>
      <c r="H113" s="6"/>
      <c r="I113" s="6" t="s">
        <v>7</v>
      </c>
      <c r="J113" s="7">
        <v>1185.5999999999999</v>
      </c>
      <c r="K113" s="7">
        <f t="shared" si="3"/>
        <v>592.79999999999995</v>
      </c>
      <c r="L113" s="6" t="s">
        <v>86</v>
      </c>
      <c r="M113" s="6">
        <v>1</v>
      </c>
      <c r="N113" s="6" t="s">
        <v>379</v>
      </c>
      <c r="O113" s="6" t="s">
        <v>9</v>
      </c>
      <c r="P113" s="72" t="s">
        <v>31</v>
      </c>
    </row>
    <row r="114" spans="1:20" x14ac:dyDescent="0.3">
      <c r="A114" s="75" t="s">
        <v>114</v>
      </c>
      <c r="B114" s="45" t="s">
        <v>280</v>
      </c>
      <c r="C114" s="6">
        <v>2</v>
      </c>
      <c r="D114" s="6">
        <v>24000</v>
      </c>
      <c r="E114" s="6">
        <v>24000</v>
      </c>
      <c r="F114" s="6"/>
      <c r="G114" s="6">
        <v>17</v>
      </c>
      <c r="H114" s="6"/>
      <c r="I114" s="6" t="s">
        <v>7</v>
      </c>
      <c r="J114" s="7">
        <v>1448.9</v>
      </c>
      <c r="K114" s="7">
        <f t="shared" si="3"/>
        <v>724.45</v>
      </c>
      <c r="L114" s="6" t="s">
        <v>86</v>
      </c>
      <c r="M114" s="6">
        <v>1</v>
      </c>
      <c r="N114" s="6" t="s">
        <v>379</v>
      </c>
      <c r="O114" s="6" t="s">
        <v>10</v>
      </c>
      <c r="P114" s="72" t="s">
        <v>159</v>
      </c>
    </row>
    <row r="115" spans="1:20" x14ac:dyDescent="0.3">
      <c r="A115" s="75" t="s">
        <v>114</v>
      </c>
      <c r="B115" s="45" t="s">
        <v>280</v>
      </c>
      <c r="C115" s="6">
        <v>2</v>
      </c>
      <c r="D115" s="6">
        <v>24000</v>
      </c>
      <c r="E115" s="6">
        <v>24000</v>
      </c>
      <c r="F115" s="6"/>
      <c r="G115" s="6">
        <v>17</v>
      </c>
      <c r="H115" s="6"/>
      <c r="I115" s="6" t="s">
        <v>7</v>
      </c>
      <c r="J115" s="7">
        <v>1405</v>
      </c>
      <c r="K115" s="7">
        <f t="shared" si="3"/>
        <v>702.5</v>
      </c>
      <c r="L115" s="6" t="s">
        <v>86</v>
      </c>
      <c r="M115" s="6">
        <v>1</v>
      </c>
      <c r="N115" s="6" t="s">
        <v>379</v>
      </c>
      <c r="O115" s="6" t="s">
        <v>29</v>
      </c>
      <c r="P115" s="72" t="s">
        <v>281</v>
      </c>
    </row>
    <row r="116" spans="1:20" x14ac:dyDescent="0.3">
      <c r="A116" s="75" t="s">
        <v>118</v>
      </c>
      <c r="B116" s="45" t="s">
        <v>157</v>
      </c>
      <c r="C116" s="6">
        <v>2</v>
      </c>
      <c r="D116" s="6">
        <v>24000</v>
      </c>
      <c r="E116" s="6">
        <v>24000</v>
      </c>
      <c r="F116" s="6"/>
      <c r="G116" s="6">
        <v>17</v>
      </c>
      <c r="H116" s="6"/>
      <c r="I116" s="6" t="s">
        <v>7</v>
      </c>
      <c r="J116" s="7">
        <v>1296</v>
      </c>
      <c r="K116" s="7">
        <f t="shared" si="3"/>
        <v>648</v>
      </c>
      <c r="L116" s="6" t="s">
        <v>86</v>
      </c>
      <c r="M116" s="6">
        <v>1</v>
      </c>
      <c r="N116" s="6" t="s">
        <v>379</v>
      </c>
      <c r="O116" s="6" t="s">
        <v>38</v>
      </c>
      <c r="P116" s="72" t="s">
        <v>158</v>
      </c>
    </row>
    <row r="117" spans="1:20" x14ac:dyDescent="0.3">
      <c r="A117" s="75" t="s">
        <v>122</v>
      </c>
      <c r="B117" s="45" t="s">
        <v>282</v>
      </c>
      <c r="C117" s="6">
        <v>2</v>
      </c>
      <c r="D117" s="6">
        <v>24000</v>
      </c>
      <c r="E117" s="6">
        <v>28800</v>
      </c>
      <c r="F117" s="6"/>
      <c r="G117" s="6">
        <v>17.5</v>
      </c>
      <c r="H117" s="6"/>
      <c r="I117" s="6" t="s">
        <v>7</v>
      </c>
      <c r="J117" s="7">
        <v>1770</v>
      </c>
      <c r="K117" s="7">
        <f t="shared" si="3"/>
        <v>885</v>
      </c>
      <c r="L117" s="6" t="s">
        <v>86</v>
      </c>
      <c r="M117" s="6">
        <v>1</v>
      </c>
      <c r="N117" s="6" t="s">
        <v>379</v>
      </c>
      <c r="O117" s="6" t="s">
        <v>29</v>
      </c>
      <c r="P117" s="72" t="s">
        <v>283</v>
      </c>
    </row>
    <row r="118" spans="1:20" x14ac:dyDescent="0.3">
      <c r="A118" s="75" t="s">
        <v>114</v>
      </c>
      <c r="B118" s="45" t="s">
        <v>243</v>
      </c>
      <c r="C118" s="6">
        <v>2.5</v>
      </c>
      <c r="D118" s="6">
        <v>30000</v>
      </c>
      <c r="E118" s="6">
        <v>30000</v>
      </c>
      <c r="F118" s="6"/>
      <c r="G118" s="6">
        <v>17</v>
      </c>
      <c r="H118" s="6">
        <v>9.8000000000000007</v>
      </c>
      <c r="I118" s="6" t="s">
        <v>7</v>
      </c>
      <c r="J118" s="7">
        <v>2330</v>
      </c>
      <c r="K118" s="7">
        <f t="shared" si="3"/>
        <v>932</v>
      </c>
      <c r="L118" s="6" t="s">
        <v>86</v>
      </c>
      <c r="M118" s="6">
        <v>1</v>
      </c>
      <c r="N118" s="6" t="s">
        <v>379</v>
      </c>
      <c r="O118" s="6" t="s">
        <v>226</v>
      </c>
      <c r="P118" s="72" t="s">
        <v>244</v>
      </c>
    </row>
    <row r="119" spans="1:20" x14ac:dyDescent="0.3">
      <c r="A119" s="75" t="s">
        <v>119</v>
      </c>
      <c r="B119" s="45" t="s">
        <v>245</v>
      </c>
      <c r="C119" s="6">
        <f>33000/12000</f>
        <v>2.75</v>
      </c>
      <c r="D119" s="6">
        <v>33000</v>
      </c>
      <c r="E119" s="6">
        <v>36000</v>
      </c>
      <c r="F119" s="6"/>
      <c r="G119" s="6">
        <v>17.5</v>
      </c>
      <c r="H119" s="6">
        <v>10.1</v>
      </c>
      <c r="I119" s="6" t="s">
        <v>7</v>
      </c>
      <c r="J119" s="7">
        <v>2729</v>
      </c>
      <c r="K119" s="7">
        <f t="shared" si="3"/>
        <v>992.36363636363637</v>
      </c>
      <c r="L119" s="6" t="s">
        <v>86</v>
      </c>
      <c r="M119" s="6">
        <v>1</v>
      </c>
      <c r="N119" s="6" t="s">
        <v>379</v>
      </c>
      <c r="O119" s="6" t="s">
        <v>226</v>
      </c>
      <c r="P119" s="72" t="s">
        <v>246</v>
      </c>
    </row>
    <row r="120" spans="1:20" x14ac:dyDescent="0.3">
      <c r="A120" s="75" t="s">
        <v>119</v>
      </c>
      <c r="B120" s="45" t="s">
        <v>245</v>
      </c>
      <c r="C120" s="6">
        <v>2.75</v>
      </c>
      <c r="D120" s="6">
        <v>33000</v>
      </c>
      <c r="E120" s="6">
        <v>36000</v>
      </c>
      <c r="F120" s="6"/>
      <c r="G120" s="6">
        <v>17.5</v>
      </c>
      <c r="H120" s="6">
        <v>10.1</v>
      </c>
      <c r="I120" s="6" t="s">
        <v>7</v>
      </c>
      <c r="J120" s="7">
        <v>2729</v>
      </c>
      <c r="K120" s="7">
        <f t="shared" si="3"/>
        <v>992.36363636363637</v>
      </c>
      <c r="L120" s="6" t="s">
        <v>86</v>
      </c>
      <c r="M120" s="6">
        <v>1</v>
      </c>
      <c r="N120" s="6" t="s">
        <v>379</v>
      </c>
      <c r="O120" s="6" t="s">
        <v>29</v>
      </c>
      <c r="P120" s="72" t="s">
        <v>279</v>
      </c>
    </row>
    <row r="121" spans="1:20" ht="15" thickBot="1" x14ac:dyDescent="0.35">
      <c r="A121" s="112" t="s">
        <v>115</v>
      </c>
      <c r="B121" s="73" t="s">
        <v>348</v>
      </c>
      <c r="C121" s="59">
        <v>4</v>
      </c>
      <c r="D121" s="59">
        <v>48000</v>
      </c>
      <c r="E121" s="59">
        <v>48000</v>
      </c>
      <c r="F121" s="59"/>
      <c r="G121" s="59">
        <v>17.5</v>
      </c>
      <c r="H121" s="59">
        <v>9.6999999999999993</v>
      </c>
      <c r="I121" s="59" t="s">
        <v>7</v>
      </c>
      <c r="J121" s="61">
        <v>5289.9</v>
      </c>
      <c r="K121" s="61">
        <f t="shared" si="3"/>
        <v>1322.4749999999999</v>
      </c>
      <c r="L121" s="59" t="s">
        <v>86</v>
      </c>
      <c r="M121" s="59">
        <v>2</v>
      </c>
      <c r="N121" s="59" t="s">
        <v>379</v>
      </c>
      <c r="O121" s="59" t="s">
        <v>226</v>
      </c>
      <c r="P121" s="74" t="s">
        <v>349</v>
      </c>
    </row>
    <row r="122" spans="1:20" x14ac:dyDescent="0.3">
      <c r="B122" s="17"/>
      <c r="K122" s="3"/>
      <c r="L122" s="3"/>
      <c r="M122" s="3"/>
      <c r="N122" s="3"/>
      <c r="S122" s="11"/>
    </row>
    <row r="123" spans="1:20" ht="15" thickBot="1" x14ac:dyDescent="0.35">
      <c r="B123" s="17"/>
      <c r="K123" s="3"/>
      <c r="L123" s="3"/>
      <c r="M123" s="3"/>
      <c r="N123" s="3"/>
      <c r="S123" s="11"/>
    </row>
    <row r="124" spans="1:20" x14ac:dyDescent="0.3">
      <c r="A124" s="69" t="s">
        <v>164</v>
      </c>
      <c r="B124" s="17"/>
      <c r="K124" s="3"/>
      <c r="L124" s="3"/>
      <c r="M124" s="3"/>
      <c r="S124" s="11"/>
    </row>
    <row r="125" spans="1:20" ht="15" thickBot="1" x14ac:dyDescent="0.35">
      <c r="A125" s="70" t="s">
        <v>70</v>
      </c>
      <c r="B125" s="17"/>
      <c r="K125" s="3"/>
      <c r="L125" s="3"/>
      <c r="M125" s="3"/>
      <c r="S125" s="11"/>
    </row>
    <row r="126" spans="1:20" ht="15" customHeight="1" x14ac:dyDescent="0.3">
      <c r="A126" s="146" t="s">
        <v>213</v>
      </c>
      <c r="B126" s="142" t="s">
        <v>87</v>
      </c>
      <c r="C126" s="142" t="s">
        <v>13</v>
      </c>
      <c r="D126" s="148" t="s">
        <v>14</v>
      </c>
      <c r="E126" s="148"/>
      <c r="F126" s="142" t="s">
        <v>11</v>
      </c>
      <c r="G126" s="142"/>
      <c r="H126" s="142"/>
      <c r="I126" s="142" t="s">
        <v>6</v>
      </c>
      <c r="J126" s="142" t="s">
        <v>0</v>
      </c>
      <c r="K126" s="149" t="s">
        <v>369</v>
      </c>
      <c r="L126" s="142" t="s">
        <v>21</v>
      </c>
      <c r="M126" s="116"/>
      <c r="N126" s="116"/>
      <c r="O126" s="142" t="s">
        <v>8</v>
      </c>
      <c r="P126" s="144" t="s">
        <v>113</v>
      </c>
    </row>
    <row r="127" spans="1:20" x14ac:dyDescent="0.3">
      <c r="A127" s="147"/>
      <c r="B127" s="143"/>
      <c r="C127" s="143"/>
      <c r="D127" s="99" t="s">
        <v>18</v>
      </c>
      <c r="E127" s="99" t="s">
        <v>19</v>
      </c>
      <c r="F127" s="118" t="s">
        <v>12</v>
      </c>
      <c r="G127" s="118" t="s">
        <v>16</v>
      </c>
      <c r="H127" s="118" t="s">
        <v>17</v>
      </c>
      <c r="I127" s="143"/>
      <c r="J127" s="143"/>
      <c r="K127" s="150"/>
      <c r="L127" s="143"/>
      <c r="M127" s="117" t="s">
        <v>378</v>
      </c>
      <c r="N127" s="117" t="s">
        <v>380</v>
      </c>
      <c r="O127" s="143"/>
      <c r="P127" s="145"/>
      <c r="R127" s="21"/>
      <c r="S127" s="21"/>
      <c r="T127" s="21"/>
    </row>
    <row r="128" spans="1:20" x14ac:dyDescent="0.3">
      <c r="A128" s="75" t="s">
        <v>121</v>
      </c>
      <c r="B128" s="45" t="s">
        <v>94</v>
      </c>
      <c r="C128" s="6">
        <v>1.5</v>
      </c>
      <c r="D128" s="6">
        <v>18000</v>
      </c>
      <c r="E128" s="6">
        <v>18000</v>
      </c>
      <c r="F128" s="6"/>
      <c r="G128" s="6">
        <v>19</v>
      </c>
      <c r="H128" s="6">
        <v>10</v>
      </c>
      <c r="I128" s="6" t="s">
        <v>7</v>
      </c>
      <c r="J128" s="7">
        <v>958</v>
      </c>
      <c r="K128" s="7">
        <f>J128/C128</f>
        <v>638.66666666666663</v>
      </c>
      <c r="L128" s="6" t="s">
        <v>85</v>
      </c>
      <c r="M128" s="6">
        <v>1</v>
      </c>
      <c r="N128" s="6" t="s">
        <v>379</v>
      </c>
      <c r="O128" s="6" t="s">
        <v>9</v>
      </c>
      <c r="P128" s="72" t="s">
        <v>32</v>
      </c>
    </row>
    <row r="129" spans="1:16" x14ac:dyDescent="0.3">
      <c r="A129" s="75" t="s">
        <v>121</v>
      </c>
      <c r="B129" s="45" t="s">
        <v>94</v>
      </c>
      <c r="C129" s="6">
        <v>1.5</v>
      </c>
      <c r="D129" s="6">
        <v>18000</v>
      </c>
      <c r="E129" s="6">
        <v>18000</v>
      </c>
      <c r="F129" s="6"/>
      <c r="G129" s="6">
        <v>19</v>
      </c>
      <c r="H129" s="6">
        <v>10</v>
      </c>
      <c r="I129" s="6" t="s">
        <v>7</v>
      </c>
      <c r="J129" s="7">
        <v>958</v>
      </c>
      <c r="K129" s="7">
        <f t="shared" ref="K129:K168" si="4">J129/C129</f>
        <v>638.66666666666663</v>
      </c>
      <c r="L129" s="6" t="s">
        <v>85</v>
      </c>
      <c r="M129" s="6">
        <v>1</v>
      </c>
      <c r="N129" s="6" t="s">
        <v>379</v>
      </c>
      <c r="O129" s="6" t="s">
        <v>336</v>
      </c>
      <c r="P129" s="72" t="s">
        <v>337</v>
      </c>
    </row>
    <row r="130" spans="1:16" x14ac:dyDescent="0.3">
      <c r="A130" s="75" t="s">
        <v>121</v>
      </c>
      <c r="B130" s="45" t="s">
        <v>94</v>
      </c>
      <c r="C130" s="6">
        <v>1.5</v>
      </c>
      <c r="D130" s="6">
        <v>18000</v>
      </c>
      <c r="E130" s="6">
        <v>18000</v>
      </c>
      <c r="F130" s="6"/>
      <c r="G130" s="6">
        <v>19</v>
      </c>
      <c r="H130" s="6">
        <v>10</v>
      </c>
      <c r="I130" s="6" t="s">
        <v>7</v>
      </c>
      <c r="J130" s="7">
        <v>828</v>
      </c>
      <c r="K130" s="7">
        <f t="shared" si="4"/>
        <v>552</v>
      </c>
      <c r="L130" s="6" t="s">
        <v>85</v>
      </c>
      <c r="M130" s="6">
        <v>1</v>
      </c>
      <c r="N130" s="6" t="s">
        <v>379</v>
      </c>
      <c r="O130" s="6" t="s">
        <v>338</v>
      </c>
      <c r="P130" s="72" t="s">
        <v>339</v>
      </c>
    </row>
    <row r="131" spans="1:16" x14ac:dyDescent="0.3">
      <c r="A131" s="75" t="s">
        <v>114</v>
      </c>
      <c r="B131" s="45" t="s">
        <v>155</v>
      </c>
      <c r="C131" s="6">
        <v>1.5</v>
      </c>
      <c r="D131" s="6">
        <v>18000</v>
      </c>
      <c r="E131" s="6">
        <v>21600</v>
      </c>
      <c r="F131" s="6"/>
      <c r="G131" s="6">
        <v>18</v>
      </c>
      <c r="H131" s="6"/>
      <c r="I131" s="6" t="s">
        <v>7</v>
      </c>
      <c r="J131" s="7">
        <v>1799</v>
      </c>
      <c r="K131" s="7">
        <f t="shared" si="4"/>
        <v>1199.3333333333333</v>
      </c>
      <c r="L131" s="6" t="s">
        <v>85</v>
      </c>
      <c r="M131" s="6">
        <v>1</v>
      </c>
      <c r="N131" s="6" t="s">
        <v>379</v>
      </c>
      <c r="O131" s="6" t="s">
        <v>38</v>
      </c>
      <c r="P131" s="72" t="s">
        <v>156</v>
      </c>
    </row>
    <row r="132" spans="1:16" x14ac:dyDescent="0.3">
      <c r="A132" s="75" t="s">
        <v>114</v>
      </c>
      <c r="B132" s="45" t="s">
        <v>155</v>
      </c>
      <c r="C132" s="6">
        <v>1.5</v>
      </c>
      <c r="D132" s="6">
        <v>18000</v>
      </c>
      <c r="E132" s="6">
        <v>21600</v>
      </c>
      <c r="F132" s="6"/>
      <c r="G132" s="6">
        <v>18</v>
      </c>
      <c r="H132" s="6"/>
      <c r="I132" s="6" t="s">
        <v>7</v>
      </c>
      <c r="J132" s="7">
        <v>1576.05</v>
      </c>
      <c r="K132" s="7">
        <f t="shared" si="4"/>
        <v>1050.7</v>
      </c>
      <c r="L132" s="6" t="s">
        <v>85</v>
      </c>
      <c r="M132" s="6">
        <v>1</v>
      </c>
      <c r="N132" s="6" t="s">
        <v>379</v>
      </c>
      <c r="O132" s="6" t="s">
        <v>226</v>
      </c>
      <c r="P132" s="72" t="s">
        <v>255</v>
      </c>
    </row>
    <row r="133" spans="1:16" x14ac:dyDescent="0.3">
      <c r="A133" s="75" t="s">
        <v>114</v>
      </c>
      <c r="B133" s="45" t="s">
        <v>155</v>
      </c>
      <c r="C133" s="6">
        <v>1.5</v>
      </c>
      <c r="D133" s="6">
        <v>18000</v>
      </c>
      <c r="E133" s="6">
        <v>21600</v>
      </c>
      <c r="F133" s="6"/>
      <c r="G133" s="6">
        <v>18</v>
      </c>
      <c r="H133" s="6"/>
      <c r="I133" s="6" t="s">
        <v>7</v>
      </c>
      <c r="J133" s="7">
        <v>1497</v>
      </c>
      <c r="K133" s="7">
        <f t="shared" si="4"/>
        <v>998</v>
      </c>
      <c r="L133" s="6" t="s">
        <v>85</v>
      </c>
      <c r="M133" s="6">
        <v>1</v>
      </c>
      <c r="N133" s="6" t="s">
        <v>379</v>
      </c>
      <c r="O133" s="6" t="s">
        <v>29</v>
      </c>
      <c r="P133" s="72" t="s">
        <v>290</v>
      </c>
    </row>
    <row r="134" spans="1:16" x14ac:dyDescent="0.3">
      <c r="A134" s="75" t="s">
        <v>114</v>
      </c>
      <c r="B134" s="45" t="s">
        <v>155</v>
      </c>
      <c r="C134" s="6">
        <v>1.5</v>
      </c>
      <c r="D134" s="6">
        <v>18000</v>
      </c>
      <c r="E134" s="6">
        <v>21600</v>
      </c>
      <c r="F134" s="6"/>
      <c r="G134" s="6">
        <v>18</v>
      </c>
      <c r="H134" s="6"/>
      <c r="I134" s="6" t="s">
        <v>7</v>
      </c>
      <c r="J134" s="7">
        <v>1799</v>
      </c>
      <c r="K134" s="7">
        <f t="shared" si="4"/>
        <v>1199.3333333333333</v>
      </c>
      <c r="L134" s="6" t="s">
        <v>85</v>
      </c>
      <c r="M134" s="6">
        <v>1</v>
      </c>
      <c r="N134" s="6" t="s">
        <v>379</v>
      </c>
      <c r="O134" s="6" t="s">
        <v>330</v>
      </c>
      <c r="P134" s="72" t="s">
        <v>340</v>
      </c>
    </row>
    <row r="135" spans="1:16" x14ac:dyDescent="0.3">
      <c r="A135" s="75" t="s">
        <v>114</v>
      </c>
      <c r="B135" s="45" t="s">
        <v>155</v>
      </c>
      <c r="C135" s="6">
        <v>1.5</v>
      </c>
      <c r="D135" s="6">
        <v>18000</v>
      </c>
      <c r="E135" s="6">
        <v>21600</v>
      </c>
      <c r="F135" s="6"/>
      <c r="G135" s="6">
        <v>18</v>
      </c>
      <c r="H135" s="6"/>
      <c r="I135" s="6" t="s">
        <v>7</v>
      </c>
      <c r="J135" s="7">
        <v>1584.45</v>
      </c>
      <c r="K135" s="7">
        <f t="shared" si="4"/>
        <v>1056.3</v>
      </c>
      <c r="L135" s="6" t="s">
        <v>85</v>
      </c>
      <c r="M135" s="6">
        <v>1</v>
      </c>
      <c r="N135" s="6" t="s">
        <v>379</v>
      </c>
      <c r="O135" s="6" t="s">
        <v>329</v>
      </c>
      <c r="P135" s="72" t="s">
        <v>341</v>
      </c>
    </row>
    <row r="136" spans="1:16" x14ac:dyDescent="0.3">
      <c r="A136" s="75" t="s">
        <v>122</v>
      </c>
      <c r="B136" s="45" t="s">
        <v>95</v>
      </c>
      <c r="C136" s="6">
        <v>1.5</v>
      </c>
      <c r="D136" s="6">
        <v>18000</v>
      </c>
      <c r="E136" s="6">
        <v>21600</v>
      </c>
      <c r="F136" s="6"/>
      <c r="G136" s="6">
        <v>19.5</v>
      </c>
      <c r="H136" s="46">
        <v>10</v>
      </c>
      <c r="I136" s="6" t="s">
        <v>7</v>
      </c>
      <c r="J136" s="7">
        <v>1739</v>
      </c>
      <c r="K136" s="7">
        <f t="shared" si="4"/>
        <v>1159.3333333333333</v>
      </c>
      <c r="L136" s="6" t="s">
        <v>85</v>
      </c>
      <c r="M136" s="6">
        <v>1</v>
      </c>
      <c r="N136" s="6" t="s">
        <v>379</v>
      </c>
      <c r="O136" s="6" t="s">
        <v>42</v>
      </c>
      <c r="P136" s="72" t="s">
        <v>43</v>
      </c>
    </row>
    <row r="137" spans="1:16" x14ac:dyDescent="0.3">
      <c r="A137" s="75" t="s">
        <v>122</v>
      </c>
      <c r="B137" s="45" t="s">
        <v>95</v>
      </c>
      <c r="C137" s="6">
        <v>1.5</v>
      </c>
      <c r="D137" s="6">
        <v>18000</v>
      </c>
      <c r="E137" s="6">
        <v>21600</v>
      </c>
      <c r="F137" s="6"/>
      <c r="G137" s="6">
        <v>19.5</v>
      </c>
      <c r="H137" s="46">
        <v>10</v>
      </c>
      <c r="I137" s="6" t="s">
        <v>7</v>
      </c>
      <c r="J137" s="7">
        <v>1590</v>
      </c>
      <c r="K137" s="7">
        <f t="shared" si="4"/>
        <v>1060</v>
      </c>
      <c r="L137" s="6" t="s">
        <v>85</v>
      </c>
      <c r="M137" s="6">
        <v>1</v>
      </c>
      <c r="N137" s="6" t="s">
        <v>379</v>
      </c>
      <c r="O137" s="6" t="s">
        <v>29</v>
      </c>
      <c r="P137" s="72" t="s">
        <v>291</v>
      </c>
    </row>
    <row r="138" spans="1:16" x14ac:dyDescent="0.3">
      <c r="A138" s="75" t="s">
        <v>122</v>
      </c>
      <c r="B138" s="45" t="s">
        <v>95</v>
      </c>
      <c r="C138" s="6">
        <v>1.5</v>
      </c>
      <c r="D138" s="6">
        <v>18000</v>
      </c>
      <c r="E138" s="6">
        <v>21600</v>
      </c>
      <c r="F138" s="6"/>
      <c r="G138" s="6">
        <v>19.5</v>
      </c>
      <c r="H138" s="46">
        <v>10</v>
      </c>
      <c r="I138" s="6" t="s">
        <v>7</v>
      </c>
      <c r="J138" s="7">
        <v>1799</v>
      </c>
      <c r="K138" s="7">
        <f t="shared" si="4"/>
        <v>1199.3333333333333</v>
      </c>
      <c r="L138" s="6" t="s">
        <v>85</v>
      </c>
      <c r="M138" s="6">
        <v>1</v>
      </c>
      <c r="N138" s="6" t="s">
        <v>379</v>
      </c>
      <c r="O138" s="6" t="s">
        <v>330</v>
      </c>
      <c r="P138" s="72" t="s">
        <v>342</v>
      </c>
    </row>
    <row r="139" spans="1:16" x14ac:dyDescent="0.3">
      <c r="A139" s="75" t="s">
        <v>117</v>
      </c>
      <c r="B139" s="45" t="s">
        <v>96</v>
      </c>
      <c r="C139" s="6">
        <v>1.5</v>
      </c>
      <c r="D139" s="6">
        <v>18000</v>
      </c>
      <c r="E139" s="6">
        <v>21600</v>
      </c>
      <c r="F139" s="6"/>
      <c r="G139" s="6">
        <v>19.2</v>
      </c>
      <c r="H139" s="46">
        <v>10</v>
      </c>
      <c r="I139" s="6" t="s">
        <v>7</v>
      </c>
      <c r="J139" s="7">
        <v>2398.65</v>
      </c>
      <c r="K139" s="7">
        <f t="shared" si="4"/>
        <v>1599.1000000000001</v>
      </c>
      <c r="L139" s="6" t="s">
        <v>85</v>
      </c>
      <c r="M139" s="6">
        <v>1</v>
      </c>
      <c r="N139" s="6" t="s">
        <v>379</v>
      </c>
      <c r="O139" s="6" t="s">
        <v>10</v>
      </c>
      <c r="P139" s="72" t="s">
        <v>45</v>
      </c>
    </row>
    <row r="140" spans="1:16" x14ac:dyDescent="0.3">
      <c r="A140" s="75" t="s">
        <v>117</v>
      </c>
      <c r="B140" s="45" t="s">
        <v>96</v>
      </c>
      <c r="C140" s="6">
        <v>1.5</v>
      </c>
      <c r="D140" s="6">
        <v>18000</v>
      </c>
      <c r="E140" s="6">
        <v>21600</v>
      </c>
      <c r="F140" s="6"/>
      <c r="G140" s="6">
        <v>19.2</v>
      </c>
      <c r="H140" s="46">
        <v>10</v>
      </c>
      <c r="I140" s="6" t="s">
        <v>7</v>
      </c>
      <c r="J140" s="7">
        <v>2101</v>
      </c>
      <c r="K140" s="7">
        <f t="shared" si="4"/>
        <v>1400.6666666666667</v>
      </c>
      <c r="L140" s="6" t="s">
        <v>85</v>
      </c>
      <c r="M140" s="6">
        <v>1</v>
      </c>
      <c r="N140" s="6" t="s">
        <v>379</v>
      </c>
      <c r="O140" s="6" t="s">
        <v>329</v>
      </c>
      <c r="P140" s="72" t="s">
        <v>344</v>
      </c>
    </row>
    <row r="141" spans="1:16" x14ac:dyDescent="0.3">
      <c r="A141" s="75" t="s">
        <v>117</v>
      </c>
      <c r="B141" s="45" t="s">
        <v>96</v>
      </c>
      <c r="C141" s="6">
        <v>1.5</v>
      </c>
      <c r="D141" s="6">
        <v>18000</v>
      </c>
      <c r="E141" s="6">
        <v>21600</v>
      </c>
      <c r="F141" s="6"/>
      <c r="G141" s="6">
        <v>19.2</v>
      </c>
      <c r="H141" s="46">
        <v>10</v>
      </c>
      <c r="I141" s="6" t="s">
        <v>7</v>
      </c>
      <c r="J141" s="7">
        <v>2779.65</v>
      </c>
      <c r="K141" s="7">
        <f t="shared" si="4"/>
        <v>1853.1000000000001</v>
      </c>
      <c r="L141" s="6" t="s">
        <v>85</v>
      </c>
      <c r="M141" s="6">
        <v>1</v>
      </c>
      <c r="N141" s="6" t="s">
        <v>379</v>
      </c>
      <c r="O141" s="6" t="s">
        <v>29</v>
      </c>
      <c r="P141" s="72" t="s">
        <v>343</v>
      </c>
    </row>
    <row r="142" spans="1:16" x14ac:dyDescent="0.3">
      <c r="A142" s="75" t="s">
        <v>114</v>
      </c>
      <c r="B142" s="45" t="s">
        <v>262</v>
      </c>
      <c r="C142" s="6">
        <v>1.8</v>
      </c>
      <c r="D142" s="6">
        <v>21200</v>
      </c>
      <c r="E142" s="6">
        <v>24000</v>
      </c>
      <c r="F142" s="6"/>
      <c r="G142" s="6">
        <v>18</v>
      </c>
      <c r="H142" s="46"/>
      <c r="I142" s="6" t="s">
        <v>7</v>
      </c>
      <c r="J142" s="7">
        <v>1758.45</v>
      </c>
      <c r="K142" s="7">
        <f t="shared" si="4"/>
        <v>976.91666666666663</v>
      </c>
      <c r="L142" s="6" t="s">
        <v>85</v>
      </c>
      <c r="M142" s="6">
        <v>1</v>
      </c>
      <c r="N142" s="6" t="s">
        <v>379</v>
      </c>
      <c r="O142" s="6" t="s">
        <v>226</v>
      </c>
      <c r="P142" s="58" t="s">
        <v>263</v>
      </c>
    </row>
    <row r="143" spans="1:16" x14ac:dyDescent="0.3">
      <c r="A143" s="75" t="s">
        <v>114</v>
      </c>
      <c r="B143" s="45" t="s">
        <v>262</v>
      </c>
      <c r="C143" s="6">
        <v>1.8</v>
      </c>
      <c r="D143" s="6">
        <v>21200</v>
      </c>
      <c r="E143" s="6">
        <v>24000</v>
      </c>
      <c r="F143" s="6"/>
      <c r="G143" s="6">
        <v>18</v>
      </c>
      <c r="H143" s="46"/>
      <c r="I143" s="6" t="s">
        <v>7</v>
      </c>
      <c r="J143" s="7">
        <v>1671</v>
      </c>
      <c r="K143" s="7">
        <f t="shared" si="4"/>
        <v>928.33333333333326</v>
      </c>
      <c r="L143" s="6" t="s">
        <v>85</v>
      </c>
      <c r="M143" s="6">
        <v>1</v>
      </c>
      <c r="N143" s="6" t="s">
        <v>379</v>
      </c>
      <c r="O143" s="6" t="s">
        <v>29</v>
      </c>
      <c r="P143" s="58" t="s">
        <v>294</v>
      </c>
    </row>
    <row r="144" spans="1:16" x14ac:dyDescent="0.3">
      <c r="A144" s="75" t="s">
        <v>117</v>
      </c>
      <c r="B144" s="45" t="s">
        <v>97</v>
      </c>
      <c r="C144" s="6">
        <v>1.8</v>
      </c>
      <c r="D144" s="6">
        <v>22000</v>
      </c>
      <c r="E144" s="6">
        <v>27600</v>
      </c>
      <c r="F144" s="6"/>
      <c r="G144" s="6">
        <v>18</v>
      </c>
      <c r="H144" s="6">
        <v>10</v>
      </c>
      <c r="I144" s="6" t="s">
        <v>7</v>
      </c>
      <c r="J144" s="7">
        <v>2153.0500000000002</v>
      </c>
      <c r="K144" s="7">
        <f t="shared" si="4"/>
        <v>1196.1388888888889</v>
      </c>
      <c r="L144" s="6" t="s">
        <v>85</v>
      </c>
      <c r="M144" s="6">
        <v>1</v>
      </c>
      <c r="N144" s="6" t="s">
        <v>379</v>
      </c>
      <c r="O144" s="6" t="s">
        <v>10</v>
      </c>
      <c r="P144" s="72" t="s">
        <v>44</v>
      </c>
    </row>
    <row r="145" spans="1:17" x14ac:dyDescent="0.3">
      <c r="A145" s="75" t="s">
        <v>117</v>
      </c>
      <c r="B145" s="45" t="s">
        <v>97</v>
      </c>
      <c r="C145" s="6">
        <v>1.8</v>
      </c>
      <c r="D145" s="6">
        <v>22000</v>
      </c>
      <c r="E145" s="6">
        <v>27600</v>
      </c>
      <c r="F145" s="6"/>
      <c r="G145" s="6">
        <v>18</v>
      </c>
      <c r="H145" s="6">
        <v>10</v>
      </c>
      <c r="I145" s="6" t="s">
        <v>7</v>
      </c>
      <c r="J145" s="7">
        <v>2806</v>
      </c>
      <c r="K145" s="7">
        <f t="shared" si="4"/>
        <v>1558.8888888888889</v>
      </c>
      <c r="L145" s="6" t="s">
        <v>85</v>
      </c>
      <c r="M145" s="6">
        <v>1</v>
      </c>
      <c r="N145" s="6" t="s">
        <v>379</v>
      </c>
      <c r="O145" s="6" t="s">
        <v>329</v>
      </c>
      <c r="P145" s="72" t="s">
        <v>345</v>
      </c>
    </row>
    <row r="146" spans="1:17" x14ac:dyDescent="0.3">
      <c r="A146" s="114" t="s">
        <v>123</v>
      </c>
      <c r="B146" s="49" t="s">
        <v>98</v>
      </c>
      <c r="C146" s="6">
        <v>2</v>
      </c>
      <c r="D146" s="6">
        <v>24000</v>
      </c>
      <c r="E146" s="6">
        <v>26000</v>
      </c>
      <c r="F146" s="6"/>
      <c r="G146" s="6">
        <v>18</v>
      </c>
      <c r="H146" s="6">
        <v>10.199999999999999</v>
      </c>
      <c r="I146" s="6" t="s">
        <v>7</v>
      </c>
      <c r="J146" s="7">
        <v>1599.99</v>
      </c>
      <c r="K146" s="7">
        <f t="shared" si="4"/>
        <v>799.995</v>
      </c>
      <c r="L146" s="6" t="s">
        <v>85</v>
      </c>
      <c r="M146" s="6">
        <v>1</v>
      </c>
      <c r="N146" s="6" t="s">
        <v>379</v>
      </c>
      <c r="O146" s="6" t="s">
        <v>40</v>
      </c>
      <c r="P146" s="72" t="s">
        <v>41</v>
      </c>
    </row>
    <row r="147" spans="1:17" x14ac:dyDescent="0.3">
      <c r="A147" s="113" t="s">
        <v>115</v>
      </c>
      <c r="B147" s="50" t="s">
        <v>247</v>
      </c>
      <c r="C147" s="6">
        <v>1</v>
      </c>
      <c r="D147" s="6">
        <v>12000</v>
      </c>
      <c r="E147" s="6">
        <v>12000</v>
      </c>
      <c r="F147" s="6"/>
      <c r="G147" s="6">
        <v>18</v>
      </c>
      <c r="H147" s="6">
        <v>10</v>
      </c>
      <c r="I147" s="6" t="s">
        <v>7</v>
      </c>
      <c r="J147" s="7">
        <v>1220.25</v>
      </c>
      <c r="K147" s="7">
        <f t="shared" si="4"/>
        <v>1220.25</v>
      </c>
      <c r="L147" s="6" t="s">
        <v>86</v>
      </c>
      <c r="M147" s="6">
        <v>1</v>
      </c>
      <c r="N147" s="6" t="s">
        <v>379</v>
      </c>
      <c r="O147" s="6" t="s">
        <v>226</v>
      </c>
      <c r="P147" s="72" t="s">
        <v>248</v>
      </c>
      <c r="Q147" s="3"/>
    </row>
    <row r="148" spans="1:17" x14ac:dyDescent="0.3">
      <c r="A148" s="113" t="s">
        <v>115</v>
      </c>
      <c r="B148" s="50" t="s">
        <v>247</v>
      </c>
      <c r="C148" s="6">
        <v>1</v>
      </c>
      <c r="D148" s="6">
        <v>12000</v>
      </c>
      <c r="E148" s="6">
        <v>12000</v>
      </c>
      <c r="F148" s="6"/>
      <c r="G148" s="6">
        <v>18</v>
      </c>
      <c r="H148" s="6">
        <v>10</v>
      </c>
      <c r="I148" s="6" t="s">
        <v>7</v>
      </c>
      <c r="J148" s="7">
        <v>1220.25</v>
      </c>
      <c r="K148" s="7">
        <f t="shared" si="4"/>
        <v>1220.25</v>
      </c>
      <c r="L148" s="6" t="s">
        <v>86</v>
      </c>
      <c r="M148" s="6">
        <v>1</v>
      </c>
      <c r="N148" s="6" t="s">
        <v>379</v>
      </c>
      <c r="O148" s="6" t="s">
        <v>29</v>
      </c>
      <c r="P148" s="72" t="s">
        <v>286</v>
      </c>
      <c r="Q148" s="3"/>
    </row>
    <row r="149" spans="1:17" x14ac:dyDescent="0.3">
      <c r="A149" s="113" t="s">
        <v>115</v>
      </c>
      <c r="B149" s="50" t="s">
        <v>249</v>
      </c>
      <c r="C149" s="6">
        <v>1.2</v>
      </c>
      <c r="D149" s="6">
        <v>14000</v>
      </c>
      <c r="E149" s="6">
        <v>18000</v>
      </c>
      <c r="F149" s="6"/>
      <c r="G149" s="6">
        <v>18</v>
      </c>
      <c r="H149" s="6">
        <v>10</v>
      </c>
      <c r="I149" s="6" t="s">
        <v>7</v>
      </c>
      <c r="J149" s="7">
        <v>1482</v>
      </c>
      <c r="K149" s="7">
        <f t="shared" si="4"/>
        <v>1235</v>
      </c>
      <c r="L149" s="6" t="s">
        <v>86</v>
      </c>
      <c r="M149" s="6">
        <v>1</v>
      </c>
      <c r="N149" s="6" t="s">
        <v>379</v>
      </c>
      <c r="O149" s="6" t="s">
        <v>226</v>
      </c>
      <c r="P149" s="72" t="s">
        <v>250</v>
      </c>
      <c r="Q149" s="3"/>
    </row>
    <row r="150" spans="1:17" x14ac:dyDescent="0.3">
      <c r="A150" s="113" t="s">
        <v>115</v>
      </c>
      <c r="B150" s="50" t="s">
        <v>249</v>
      </c>
      <c r="C150" s="6">
        <v>1.2</v>
      </c>
      <c r="D150" s="6">
        <v>14000</v>
      </c>
      <c r="E150" s="6">
        <v>18000</v>
      </c>
      <c r="F150" s="6"/>
      <c r="G150" s="6">
        <v>18</v>
      </c>
      <c r="H150" s="6">
        <v>10</v>
      </c>
      <c r="I150" s="6" t="s">
        <v>7</v>
      </c>
      <c r="J150" s="7">
        <v>1482</v>
      </c>
      <c r="K150" s="7">
        <f t="shared" si="4"/>
        <v>1235</v>
      </c>
      <c r="L150" s="6" t="s">
        <v>86</v>
      </c>
      <c r="M150" s="6">
        <v>1</v>
      </c>
      <c r="N150" s="6" t="s">
        <v>379</v>
      </c>
      <c r="O150" s="6" t="s">
        <v>29</v>
      </c>
      <c r="P150" s="72" t="s">
        <v>287</v>
      </c>
      <c r="Q150" s="3"/>
    </row>
    <row r="151" spans="1:17" x14ac:dyDescent="0.3">
      <c r="A151" s="113" t="s">
        <v>115</v>
      </c>
      <c r="B151" s="50" t="s">
        <v>251</v>
      </c>
      <c r="C151" s="6">
        <v>1.4</v>
      </c>
      <c r="D151" s="6">
        <v>17200</v>
      </c>
      <c r="E151" s="6">
        <v>18000</v>
      </c>
      <c r="F151" s="6"/>
      <c r="G151" s="6">
        <v>18</v>
      </c>
      <c r="H151" s="6">
        <v>10</v>
      </c>
      <c r="I151" s="6" t="s">
        <v>7</v>
      </c>
      <c r="J151" s="7">
        <v>1746</v>
      </c>
      <c r="K151" s="7">
        <f t="shared" si="4"/>
        <v>1247.1428571428571</v>
      </c>
      <c r="L151" s="6" t="s">
        <v>86</v>
      </c>
      <c r="M151" s="6">
        <v>1</v>
      </c>
      <c r="N151" s="6" t="s">
        <v>379</v>
      </c>
      <c r="O151" s="6" t="s">
        <v>226</v>
      </c>
      <c r="P151" s="72" t="s">
        <v>252</v>
      </c>
      <c r="Q151" s="3"/>
    </row>
    <row r="152" spans="1:17" x14ac:dyDescent="0.3">
      <c r="A152" s="113" t="s">
        <v>115</v>
      </c>
      <c r="B152" s="50" t="s">
        <v>251</v>
      </c>
      <c r="C152" s="6">
        <v>1.4</v>
      </c>
      <c r="D152" s="6">
        <v>17200</v>
      </c>
      <c r="E152" s="6">
        <v>18000</v>
      </c>
      <c r="F152" s="6"/>
      <c r="G152" s="6">
        <v>18</v>
      </c>
      <c r="H152" s="6">
        <v>10</v>
      </c>
      <c r="I152" s="6" t="s">
        <v>7</v>
      </c>
      <c r="J152" s="7">
        <v>1746</v>
      </c>
      <c r="K152" s="7">
        <f t="shared" si="4"/>
        <v>1247.1428571428571</v>
      </c>
      <c r="L152" s="6" t="s">
        <v>86</v>
      </c>
      <c r="M152" s="6">
        <v>1</v>
      </c>
      <c r="N152" s="6" t="s">
        <v>379</v>
      </c>
      <c r="O152" s="6" t="s">
        <v>29</v>
      </c>
      <c r="P152" s="72" t="s">
        <v>288</v>
      </c>
      <c r="Q152" s="3"/>
    </row>
    <row r="153" spans="1:17" x14ac:dyDescent="0.3">
      <c r="A153" s="113" t="s">
        <v>115</v>
      </c>
      <c r="B153" s="50" t="s">
        <v>253</v>
      </c>
      <c r="C153" s="6">
        <v>1.5</v>
      </c>
      <c r="D153" s="6">
        <v>18000</v>
      </c>
      <c r="E153" s="6">
        <v>19000</v>
      </c>
      <c r="F153" s="6"/>
      <c r="G153" s="6">
        <v>18.5</v>
      </c>
      <c r="H153" s="6">
        <v>10.199999999999999</v>
      </c>
      <c r="I153" s="6" t="s">
        <v>7</v>
      </c>
      <c r="J153" s="7">
        <v>2942.25</v>
      </c>
      <c r="K153" s="7">
        <f t="shared" si="4"/>
        <v>1961.5</v>
      </c>
      <c r="L153" s="6" t="s">
        <v>86</v>
      </c>
      <c r="M153" s="6">
        <v>1</v>
      </c>
      <c r="N153" s="6" t="s">
        <v>379</v>
      </c>
      <c r="O153" s="6" t="s">
        <v>226</v>
      </c>
      <c r="P153" s="72" t="s">
        <v>254</v>
      </c>
      <c r="Q153" s="3"/>
    </row>
    <row r="154" spans="1:17" x14ac:dyDescent="0.3">
      <c r="A154" s="113" t="s">
        <v>115</v>
      </c>
      <c r="B154" s="50" t="s">
        <v>253</v>
      </c>
      <c r="C154" s="6">
        <v>1.5</v>
      </c>
      <c r="D154" s="6">
        <v>18000</v>
      </c>
      <c r="E154" s="6">
        <v>19000</v>
      </c>
      <c r="F154" s="6"/>
      <c r="G154" s="6">
        <v>18.5</v>
      </c>
      <c r="H154" s="6">
        <v>10.199999999999999</v>
      </c>
      <c r="I154" s="6" t="s">
        <v>7</v>
      </c>
      <c r="J154" s="7">
        <v>2942.25</v>
      </c>
      <c r="K154" s="7">
        <f t="shared" si="4"/>
        <v>1961.5</v>
      </c>
      <c r="L154" s="6" t="s">
        <v>86</v>
      </c>
      <c r="M154" s="6">
        <v>1</v>
      </c>
      <c r="N154" s="6" t="s">
        <v>379</v>
      </c>
      <c r="O154" s="6" t="s">
        <v>29</v>
      </c>
      <c r="P154" s="72" t="s">
        <v>289</v>
      </c>
      <c r="Q154" s="3"/>
    </row>
    <row r="155" spans="1:17" x14ac:dyDescent="0.3">
      <c r="A155" s="113" t="s">
        <v>120</v>
      </c>
      <c r="B155" s="50" t="s">
        <v>256</v>
      </c>
      <c r="C155" s="6">
        <v>1.5</v>
      </c>
      <c r="D155" s="6">
        <v>18000</v>
      </c>
      <c r="E155" s="6">
        <v>18000</v>
      </c>
      <c r="F155" s="6"/>
      <c r="G155" s="6">
        <v>18</v>
      </c>
      <c r="H155" s="6">
        <v>9.6999999999999993</v>
      </c>
      <c r="I155" s="6" t="s">
        <v>7</v>
      </c>
      <c r="J155" s="7">
        <v>1806</v>
      </c>
      <c r="K155" s="7">
        <f t="shared" si="4"/>
        <v>1204</v>
      </c>
      <c r="L155" s="6" t="s">
        <v>86</v>
      </c>
      <c r="M155" s="6">
        <v>1</v>
      </c>
      <c r="N155" s="6" t="s">
        <v>379</v>
      </c>
      <c r="O155" s="6" t="s">
        <v>226</v>
      </c>
      <c r="P155" s="72" t="s">
        <v>257</v>
      </c>
      <c r="Q155" s="3"/>
    </row>
    <row r="156" spans="1:17" x14ac:dyDescent="0.3">
      <c r="A156" s="113" t="s">
        <v>20</v>
      </c>
      <c r="B156" s="50" t="s">
        <v>99</v>
      </c>
      <c r="C156" s="6">
        <v>1.5</v>
      </c>
      <c r="D156" s="6">
        <v>18000</v>
      </c>
      <c r="E156" s="6">
        <v>19800</v>
      </c>
      <c r="F156" s="6"/>
      <c r="G156" s="6">
        <v>18</v>
      </c>
      <c r="H156" s="6">
        <v>10</v>
      </c>
      <c r="I156" s="6" t="s">
        <v>7</v>
      </c>
      <c r="J156" s="7">
        <v>1998</v>
      </c>
      <c r="K156" s="7">
        <f t="shared" si="4"/>
        <v>1332</v>
      </c>
      <c r="L156" s="6" t="s">
        <v>86</v>
      </c>
      <c r="M156" s="6">
        <v>1</v>
      </c>
      <c r="N156" s="6" t="s">
        <v>379</v>
      </c>
      <c r="O156" s="6" t="s">
        <v>20</v>
      </c>
      <c r="P156" s="72" t="s">
        <v>15</v>
      </c>
      <c r="Q156" s="3"/>
    </row>
    <row r="157" spans="1:17" x14ac:dyDescent="0.3">
      <c r="A157" s="113" t="s">
        <v>115</v>
      </c>
      <c r="B157" s="50" t="s">
        <v>258</v>
      </c>
      <c r="C157" s="6">
        <f>22500/12000</f>
        <v>1.875</v>
      </c>
      <c r="D157" s="6">
        <v>22500</v>
      </c>
      <c r="E157" s="6">
        <v>26000</v>
      </c>
      <c r="F157" s="6"/>
      <c r="G157" s="6">
        <v>18</v>
      </c>
      <c r="H157" s="6"/>
      <c r="I157" s="6" t="s">
        <v>7</v>
      </c>
      <c r="J157" s="7">
        <v>1869</v>
      </c>
      <c r="K157" s="7">
        <f t="shared" si="4"/>
        <v>996.8</v>
      </c>
      <c r="L157" s="6" t="s">
        <v>86</v>
      </c>
      <c r="M157" s="6">
        <v>1</v>
      </c>
      <c r="N157" s="6" t="s">
        <v>379</v>
      </c>
      <c r="O157" s="6" t="s">
        <v>226</v>
      </c>
      <c r="P157" s="72" t="s">
        <v>259</v>
      </c>
      <c r="Q157" s="3"/>
    </row>
    <row r="158" spans="1:17" x14ac:dyDescent="0.3">
      <c r="A158" s="113" t="s">
        <v>115</v>
      </c>
      <c r="B158" s="50" t="s">
        <v>258</v>
      </c>
      <c r="C158" s="6">
        <f>22500/12000</f>
        <v>1.875</v>
      </c>
      <c r="D158" s="6">
        <v>22500</v>
      </c>
      <c r="E158" s="6">
        <v>26000</v>
      </c>
      <c r="F158" s="6"/>
      <c r="G158" s="6">
        <v>18</v>
      </c>
      <c r="H158" s="6"/>
      <c r="I158" s="6" t="s">
        <v>7</v>
      </c>
      <c r="J158" s="7">
        <v>1869</v>
      </c>
      <c r="K158" s="7">
        <f t="shared" si="4"/>
        <v>996.8</v>
      </c>
      <c r="L158" s="6" t="s">
        <v>86</v>
      </c>
      <c r="M158" s="6">
        <v>1</v>
      </c>
      <c r="N158" s="6" t="s">
        <v>379</v>
      </c>
      <c r="O158" s="6" t="s">
        <v>29</v>
      </c>
      <c r="P158" s="72" t="s">
        <v>292</v>
      </c>
      <c r="Q158" s="3"/>
    </row>
    <row r="159" spans="1:17" x14ac:dyDescent="0.3">
      <c r="A159" s="113" t="s">
        <v>117</v>
      </c>
      <c r="B159" s="50" t="s">
        <v>260</v>
      </c>
      <c r="C159" s="6">
        <v>2</v>
      </c>
      <c r="D159" s="6">
        <v>24000</v>
      </c>
      <c r="E159" s="6">
        <v>24000</v>
      </c>
      <c r="F159" s="6"/>
      <c r="G159" s="6">
        <v>18</v>
      </c>
      <c r="H159" s="6">
        <v>10.6</v>
      </c>
      <c r="I159" s="6" t="s">
        <v>7</v>
      </c>
      <c r="J159" s="7">
        <v>1895</v>
      </c>
      <c r="K159" s="7">
        <f t="shared" si="4"/>
        <v>947.5</v>
      </c>
      <c r="L159" s="6" t="s">
        <v>86</v>
      </c>
      <c r="M159" s="6">
        <v>1</v>
      </c>
      <c r="N159" s="6" t="s">
        <v>379</v>
      </c>
      <c r="O159" s="6" t="s">
        <v>226</v>
      </c>
      <c r="P159" s="72" t="s">
        <v>261</v>
      </c>
      <c r="Q159" s="3"/>
    </row>
    <row r="160" spans="1:17" x14ac:dyDescent="0.3">
      <c r="A160" s="113" t="s">
        <v>117</v>
      </c>
      <c r="B160" s="50" t="s">
        <v>260</v>
      </c>
      <c r="C160" s="6">
        <v>2</v>
      </c>
      <c r="D160" s="6">
        <v>24000</v>
      </c>
      <c r="E160" s="6">
        <v>24000</v>
      </c>
      <c r="F160" s="6"/>
      <c r="G160" s="6">
        <v>18</v>
      </c>
      <c r="H160" s="6">
        <v>10.6</v>
      </c>
      <c r="I160" s="6" t="s">
        <v>7</v>
      </c>
      <c r="J160" s="7">
        <v>1800.25</v>
      </c>
      <c r="K160" s="7">
        <f t="shared" si="4"/>
        <v>900.125</v>
      </c>
      <c r="L160" s="6" t="s">
        <v>86</v>
      </c>
      <c r="M160" s="6">
        <v>1</v>
      </c>
      <c r="N160" s="6" t="s">
        <v>379</v>
      </c>
      <c r="O160" s="6" t="s">
        <v>29</v>
      </c>
      <c r="P160" s="72" t="s">
        <v>293</v>
      </c>
      <c r="Q160" s="3"/>
    </row>
    <row r="161" spans="1:20" x14ac:dyDescent="0.3">
      <c r="A161" s="113" t="s">
        <v>117</v>
      </c>
      <c r="B161" s="50" t="s">
        <v>295</v>
      </c>
      <c r="C161" s="6">
        <v>2.5</v>
      </c>
      <c r="D161" s="6">
        <v>30000</v>
      </c>
      <c r="E161" s="6">
        <v>30000</v>
      </c>
      <c r="F161" s="6"/>
      <c r="G161" s="6">
        <v>18.7</v>
      </c>
      <c r="H161" s="6">
        <v>11.8</v>
      </c>
      <c r="I161" s="6" t="s">
        <v>7</v>
      </c>
      <c r="J161" s="7">
        <v>3212.9</v>
      </c>
      <c r="K161" s="7">
        <f t="shared" si="4"/>
        <v>1285.1600000000001</v>
      </c>
      <c r="L161" s="6" t="s">
        <v>86</v>
      </c>
      <c r="M161" s="6">
        <v>1</v>
      </c>
      <c r="N161" s="6" t="s">
        <v>379</v>
      </c>
      <c r="O161" s="6" t="s">
        <v>29</v>
      </c>
      <c r="P161" s="72" t="s">
        <v>296</v>
      </c>
      <c r="Q161" s="3"/>
    </row>
    <row r="162" spans="1:20" x14ac:dyDescent="0.3">
      <c r="A162" s="113" t="s">
        <v>121</v>
      </c>
      <c r="B162" s="50" t="s">
        <v>325</v>
      </c>
      <c r="C162" s="6">
        <v>2.5</v>
      </c>
      <c r="D162" s="6">
        <v>30000</v>
      </c>
      <c r="E162" s="6">
        <v>30000</v>
      </c>
      <c r="F162" s="6"/>
      <c r="G162" s="6">
        <v>18</v>
      </c>
      <c r="H162" s="6"/>
      <c r="I162" s="6" t="s">
        <v>7</v>
      </c>
      <c r="J162" s="7">
        <v>1828</v>
      </c>
      <c r="K162" s="7">
        <f t="shared" si="4"/>
        <v>731.2</v>
      </c>
      <c r="L162" s="6" t="s">
        <v>86</v>
      </c>
      <c r="M162" s="6">
        <v>1</v>
      </c>
      <c r="N162" s="6" t="s">
        <v>379</v>
      </c>
      <c r="O162" s="6" t="s">
        <v>9</v>
      </c>
      <c r="P162" s="72" t="s">
        <v>326</v>
      </c>
      <c r="Q162" s="3"/>
    </row>
    <row r="163" spans="1:20" x14ac:dyDescent="0.3">
      <c r="A163" s="113" t="s">
        <v>304</v>
      </c>
      <c r="B163" s="50" t="s">
        <v>327</v>
      </c>
      <c r="C163" s="6">
        <v>3</v>
      </c>
      <c r="D163" s="6">
        <v>36000</v>
      </c>
      <c r="E163" s="6">
        <v>36000</v>
      </c>
      <c r="F163" s="6"/>
      <c r="G163" s="6">
        <v>18</v>
      </c>
      <c r="H163" s="6"/>
      <c r="I163" s="6" t="s">
        <v>7</v>
      </c>
      <c r="J163" s="7">
        <v>2153</v>
      </c>
      <c r="K163" s="7">
        <f t="shared" si="4"/>
        <v>717.66666666666663</v>
      </c>
      <c r="L163" s="6" t="s">
        <v>86</v>
      </c>
      <c r="M163" s="6">
        <v>1</v>
      </c>
      <c r="N163" s="6" t="s">
        <v>379</v>
      </c>
      <c r="O163" s="6" t="s">
        <v>9</v>
      </c>
      <c r="P163" s="72" t="s">
        <v>328</v>
      </c>
      <c r="Q163" s="3"/>
    </row>
    <row r="164" spans="1:20" x14ac:dyDescent="0.3">
      <c r="A164" s="113" t="s">
        <v>115</v>
      </c>
      <c r="B164" s="50" t="s">
        <v>264</v>
      </c>
      <c r="C164" s="6">
        <v>3</v>
      </c>
      <c r="D164" s="6">
        <v>36000</v>
      </c>
      <c r="E164" s="6">
        <v>38000</v>
      </c>
      <c r="F164" s="6"/>
      <c r="G164" s="6">
        <v>18.8</v>
      </c>
      <c r="H164" s="6"/>
      <c r="I164" s="6" t="s">
        <v>7</v>
      </c>
      <c r="J164" s="7">
        <v>4513.63</v>
      </c>
      <c r="K164" s="7">
        <f t="shared" si="4"/>
        <v>1504.5433333333333</v>
      </c>
      <c r="L164" s="6" t="s">
        <v>86</v>
      </c>
      <c r="M164" s="6">
        <v>1</v>
      </c>
      <c r="N164" s="6" t="s">
        <v>379</v>
      </c>
      <c r="O164" s="6" t="s">
        <v>226</v>
      </c>
      <c r="P164" s="72" t="s">
        <v>265</v>
      </c>
      <c r="Q164" s="3"/>
    </row>
    <row r="165" spans="1:20" x14ac:dyDescent="0.3">
      <c r="A165" s="113" t="s">
        <v>115</v>
      </c>
      <c r="B165" s="50" t="s">
        <v>264</v>
      </c>
      <c r="C165" s="6">
        <v>3</v>
      </c>
      <c r="D165" s="6">
        <v>36000</v>
      </c>
      <c r="E165" s="6">
        <v>38000</v>
      </c>
      <c r="F165" s="6"/>
      <c r="G165" s="6">
        <v>18.8</v>
      </c>
      <c r="H165" s="6"/>
      <c r="I165" s="6" t="s">
        <v>7</v>
      </c>
      <c r="J165" s="7">
        <v>4513.63</v>
      </c>
      <c r="K165" s="7">
        <f t="shared" si="4"/>
        <v>1504.5433333333333</v>
      </c>
      <c r="L165" s="6" t="s">
        <v>86</v>
      </c>
      <c r="M165" s="6">
        <v>1</v>
      </c>
      <c r="N165" s="6" t="s">
        <v>379</v>
      </c>
      <c r="O165" s="6" t="s">
        <v>29</v>
      </c>
      <c r="P165" s="72" t="s">
        <v>297</v>
      </c>
      <c r="Q165" s="3"/>
    </row>
    <row r="166" spans="1:20" x14ac:dyDescent="0.3">
      <c r="A166" s="113" t="s">
        <v>114</v>
      </c>
      <c r="B166" s="50" t="s">
        <v>384</v>
      </c>
      <c r="C166" s="6">
        <v>4</v>
      </c>
      <c r="D166" s="6">
        <v>48000</v>
      </c>
      <c r="E166" s="6">
        <v>48000</v>
      </c>
      <c r="F166" s="6"/>
      <c r="G166" s="6">
        <v>18.8</v>
      </c>
      <c r="H166" s="6">
        <v>11.3</v>
      </c>
      <c r="I166" s="6" t="s">
        <v>7</v>
      </c>
      <c r="J166" s="7">
        <v>3818</v>
      </c>
      <c r="K166" s="7">
        <f t="shared" si="4"/>
        <v>954.5</v>
      </c>
      <c r="L166" s="6" t="s">
        <v>86</v>
      </c>
      <c r="M166" s="6">
        <v>2</v>
      </c>
      <c r="N166" s="6" t="s">
        <v>379</v>
      </c>
      <c r="O166" s="6" t="s">
        <v>29</v>
      </c>
      <c r="P166" s="72" t="s">
        <v>385</v>
      </c>
      <c r="Q166" s="3"/>
    </row>
    <row r="167" spans="1:20" x14ac:dyDescent="0.3">
      <c r="A167" s="113" t="s">
        <v>114</v>
      </c>
      <c r="B167" s="50" t="s">
        <v>384</v>
      </c>
      <c r="C167" s="6">
        <v>4</v>
      </c>
      <c r="D167" s="6">
        <v>48000</v>
      </c>
      <c r="E167" s="6">
        <v>48000</v>
      </c>
      <c r="F167" s="6"/>
      <c r="G167" s="6">
        <v>18.8</v>
      </c>
      <c r="H167" s="6">
        <v>11.3</v>
      </c>
      <c r="I167" s="6" t="s">
        <v>7</v>
      </c>
      <c r="J167" s="7">
        <v>4018.5</v>
      </c>
      <c r="K167" s="7">
        <f t="shared" si="4"/>
        <v>1004.625</v>
      </c>
      <c r="L167" s="6" t="s">
        <v>86</v>
      </c>
      <c r="M167" s="6">
        <v>2</v>
      </c>
      <c r="N167" s="6" t="s">
        <v>379</v>
      </c>
      <c r="O167" s="6" t="s">
        <v>226</v>
      </c>
      <c r="P167" s="72" t="s">
        <v>386</v>
      </c>
      <c r="Q167" s="3"/>
    </row>
    <row r="168" spans="1:20" ht="15" thickBot="1" x14ac:dyDescent="0.35">
      <c r="A168" s="115" t="s">
        <v>121</v>
      </c>
      <c r="B168" s="96" t="s">
        <v>346</v>
      </c>
      <c r="C168" s="59">
        <v>4</v>
      </c>
      <c r="D168" s="59">
        <v>48000</v>
      </c>
      <c r="E168" s="59">
        <v>50000</v>
      </c>
      <c r="F168" s="59"/>
      <c r="G168" s="59">
        <v>17.8</v>
      </c>
      <c r="H168" s="59">
        <v>11</v>
      </c>
      <c r="I168" s="59" t="s">
        <v>7</v>
      </c>
      <c r="J168" s="61">
        <v>3638</v>
      </c>
      <c r="K168" s="61">
        <f t="shared" si="4"/>
        <v>909.5</v>
      </c>
      <c r="L168" s="59" t="s">
        <v>86</v>
      </c>
      <c r="M168" s="59">
        <v>1</v>
      </c>
      <c r="N168" s="59" t="s">
        <v>381</v>
      </c>
      <c r="O168" s="59" t="s">
        <v>336</v>
      </c>
      <c r="P168" s="74" t="s">
        <v>347</v>
      </c>
      <c r="Q168" s="3"/>
    </row>
    <row r="169" spans="1:20" x14ac:dyDescent="0.3">
      <c r="B169" s="17"/>
      <c r="T169" s="11"/>
    </row>
    <row r="170" spans="1:20" x14ac:dyDescent="0.3">
      <c r="B170" s="17"/>
    </row>
    <row r="171" spans="1:20" x14ac:dyDescent="0.3">
      <c r="B171" s="17"/>
    </row>
    <row r="172" spans="1:20" x14ac:dyDescent="0.3">
      <c r="B172" s="17"/>
    </row>
    <row r="173" spans="1:20" x14ac:dyDescent="0.3">
      <c r="B173" s="17"/>
    </row>
    <row r="174" spans="1:20" x14ac:dyDescent="0.3">
      <c r="B174" s="17"/>
    </row>
  </sheetData>
  <mergeCells count="54">
    <mergeCell ref="H23:H24"/>
    <mergeCell ref="J23:J24"/>
    <mergeCell ref="K23:K24"/>
    <mergeCell ref="L23:L24"/>
    <mergeCell ref="A23:A24"/>
    <mergeCell ref="B23:B24"/>
    <mergeCell ref="C23:C24"/>
    <mergeCell ref="D23:D24"/>
    <mergeCell ref="G23:G24"/>
    <mergeCell ref="E23:F23"/>
    <mergeCell ref="I23:I24"/>
    <mergeCell ref="O40:O41"/>
    <mergeCell ref="P40:P41"/>
    <mergeCell ref="A40:A41"/>
    <mergeCell ref="B40:B41"/>
    <mergeCell ref="C40:C41"/>
    <mergeCell ref="F40:H40"/>
    <mergeCell ref="L40:L41"/>
    <mergeCell ref="D40:E40"/>
    <mergeCell ref="J62:J63"/>
    <mergeCell ref="L62:L63"/>
    <mergeCell ref="K40:K41"/>
    <mergeCell ref="D62:E62"/>
    <mergeCell ref="I62:I63"/>
    <mergeCell ref="F62:H62"/>
    <mergeCell ref="I40:I41"/>
    <mergeCell ref="J40:J41"/>
    <mergeCell ref="O62:O63"/>
    <mergeCell ref="P62:P63"/>
    <mergeCell ref="O97:O98"/>
    <mergeCell ref="P97:P98"/>
    <mergeCell ref="A97:A98"/>
    <mergeCell ref="B97:B98"/>
    <mergeCell ref="C97:C98"/>
    <mergeCell ref="D97:E97"/>
    <mergeCell ref="F97:H97"/>
    <mergeCell ref="I97:I98"/>
    <mergeCell ref="J97:J98"/>
    <mergeCell ref="L97:L98"/>
    <mergeCell ref="K97:K98"/>
    <mergeCell ref="A62:A63"/>
    <mergeCell ref="B62:B63"/>
    <mergeCell ref="C62:C63"/>
    <mergeCell ref="O126:O127"/>
    <mergeCell ref="P126:P127"/>
    <mergeCell ref="A126:A127"/>
    <mergeCell ref="B126:B127"/>
    <mergeCell ref="C126:C127"/>
    <mergeCell ref="D126:E126"/>
    <mergeCell ref="F126:H126"/>
    <mergeCell ref="I126:I127"/>
    <mergeCell ref="J126:J127"/>
    <mergeCell ref="L126:L127"/>
    <mergeCell ref="K126:K127"/>
  </mergeCells>
  <hyperlinks>
    <hyperlink ref="J5" r:id="rId1" xr:uid="{00000000-0004-0000-0200-000000000000}"/>
    <hyperlink ref="J6" r:id="rId2" xr:uid="{00000000-0004-0000-0200-000001000000}"/>
    <hyperlink ref="L30" r:id="rId3" xr:uid="{00000000-0004-0000-0200-000002000000}"/>
    <hyperlink ref="P48" r:id="rId4" xr:uid="{00000000-0004-0000-0200-000003000000}"/>
  </hyperlinks>
  <pageMargins left="0.7" right="0.7" top="0.75" bottom="0.75" header="0.3" footer="0.3"/>
  <pageSetup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83"/>
  <sheetViews>
    <sheetView topLeftCell="A4" zoomScale="85" zoomScaleNormal="85" workbookViewId="0">
      <selection activeCell="B12" sqref="B12"/>
    </sheetView>
  </sheetViews>
  <sheetFormatPr defaultRowHeight="14.4" x14ac:dyDescent="0.3"/>
  <cols>
    <col min="2" max="2" width="64.88671875" bestFit="1" customWidth="1"/>
    <col min="4" max="4" width="10.33203125" bestFit="1" customWidth="1"/>
    <col min="5" max="5" width="10.109375" bestFit="1" customWidth="1"/>
    <col min="6" max="6" width="18.5546875" customWidth="1"/>
    <col min="7" max="7" width="13.109375" bestFit="1" customWidth="1"/>
    <col min="8" max="8" width="9.88671875" customWidth="1"/>
    <col min="9" max="9" width="13" bestFit="1" customWidth="1"/>
    <col min="10" max="10" width="14.5546875" customWidth="1"/>
    <col min="11" max="11" width="55.88671875" bestFit="1" customWidth="1"/>
  </cols>
  <sheetData>
    <row r="2" spans="2:16" x14ac:dyDescent="0.3">
      <c r="B2" s="23" t="s">
        <v>420</v>
      </c>
      <c r="N2" s="160" t="s">
        <v>374</v>
      </c>
      <c r="O2" s="160"/>
      <c r="P2" s="160"/>
    </row>
    <row r="3" spans="2:16" ht="28.8" x14ac:dyDescent="0.3">
      <c r="B3" s="24" t="s">
        <v>75</v>
      </c>
      <c r="C3" s="26" t="s">
        <v>205</v>
      </c>
      <c r="D3" s="26" t="s">
        <v>206</v>
      </c>
      <c r="E3" s="26" t="s">
        <v>207</v>
      </c>
      <c r="F3" s="26" t="s">
        <v>204</v>
      </c>
      <c r="G3" s="26" t="s">
        <v>2</v>
      </c>
      <c r="H3" s="26" t="s">
        <v>0</v>
      </c>
      <c r="I3" s="26" t="s">
        <v>64</v>
      </c>
      <c r="J3" s="26" t="s">
        <v>358</v>
      </c>
      <c r="K3" s="25" t="s">
        <v>5</v>
      </c>
    </row>
    <row r="4" spans="2:16" x14ac:dyDescent="0.3">
      <c r="B4" s="8" t="s">
        <v>359</v>
      </c>
      <c r="C4" s="29">
        <v>2.4620000000000002</v>
      </c>
      <c r="D4" s="29">
        <v>4</v>
      </c>
      <c r="E4" s="29">
        <f>AVERAGE(C4:D4)</f>
        <v>3.2309999999999999</v>
      </c>
      <c r="F4" s="14">
        <f>$C$17</f>
        <v>67.55</v>
      </c>
      <c r="G4" s="14">
        <f>E4*F4</f>
        <v>218.25404999999998</v>
      </c>
      <c r="H4" s="14">
        <v>0</v>
      </c>
      <c r="I4" s="14">
        <f>G4+H4</f>
        <v>218.25404999999998</v>
      </c>
      <c r="J4" s="14" t="s">
        <v>360</v>
      </c>
      <c r="K4" s="8" t="s">
        <v>210</v>
      </c>
    </row>
    <row r="5" spans="2:16" x14ac:dyDescent="0.3">
      <c r="B5" s="8" t="s">
        <v>361</v>
      </c>
      <c r="C5" s="29">
        <v>2</v>
      </c>
      <c r="D5" s="29">
        <v>4</v>
      </c>
      <c r="E5" s="29">
        <f t="shared" ref="E5" si="0">AVERAGE(C5:D5)</f>
        <v>3</v>
      </c>
      <c r="F5" s="14">
        <f>$C$17</f>
        <v>67.55</v>
      </c>
      <c r="G5" s="14">
        <f>E5*F5</f>
        <v>202.64999999999998</v>
      </c>
      <c r="H5" s="14">
        <v>0</v>
      </c>
      <c r="I5" s="14">
        <f>G5+H5</f>
        <v>202.64999999999998</v>
      </c>
      <c r="J5" s="14" t="s">
        <v>360</v>
      </c>
      <c r="K5" s="8" t="s">
        <v>209</v>
      </c>
    </row>
    <row r="6" spans="2:16" x14ac:dyDescent="0.3">
      <c r="B6" s="8" t="s">
        <v>66</v>
      </c>
      <c r="C6" s="29"/>
      <c r="D6" s="29"/>
      <c r="E6" s="29">
        <f>SUM(E4:E5)</f>
        <v>6.2309999999999999</v>
      </c>
      <c r="F6" s="14"/>
      <c r="G6" s="14">
        <f>ROUND(SUM(G4:G5),2)</f>
        <v>420.9</v>
      </c>
      <c r="H6" s="14">
        <f t="shared" ref="H6" si="1">SUM(H4:H5)</f>
        <v>0</v>
      </c>
      <c r="I6" s="14">
        <f>ROUND(SUM(I4:I5),2)</f>
        <v>420.9</v>
      </c>
      <c r="J6" s="14"/>
      <c r="K6" s="8"/>
    </row>
    <row r="7" spans="2:16" x14ac:dyDescent="0.3">
      <c r="B7" s="8" t="s">
        <v>392</v>
      </c>
      <c r="C7" s="20"/>
      <c r="D7" s="20"/>
      <c r="E7" s="123"/>
      <c r="F7" s="14"/>
      <c r="G7" s="14">
        <f>ROUND(G6/1.5,2)</f>
        <v>280.60000000000002</v>
      </c>
      <c r="H7" s="14">
        <f>ROUND(H6/1.5,2)</f>
        <v>0</v>
      </c>
      <c r="I7" s="14">
        <f>ROUND(I6/1.5,2)</f>
        <v>280.60000000000002</v>
      </c>
      <c r="J7" s="14"/>
      <c r="K7" s="6"/>
    </row>
    <row r="9" spans="2:16" x14ac:dyDescent="0.3">
      <c r="B9" s="101" t="s">
        <v>419</v>
      </c>
    </row>
    <row r="10" spans="2:16" ht="28.8" x14ac:dyDescent="0.3">
      <c r="B10" s="24" t="s">
        <v>75</v>
      </c>
      <c r="C10" s="26" t="s">
        <v>205</v>
      </c>
      <c r="D10" s="26" t="s">
        <v>206</v>
      </c>
      <c r="E10" s="26" t="s">
        <v>207</v>
      </c>
      <c r="F10" s="26" t="s">
        <v>204</v>
      </c>
      <c r="G10" s="26" t="s">
        <v>2</v>
      </c>
      <c r="H10" s="26" t="s">
        <v>0</v>
      </c>
      <c r="I10" s="26" t="s">
        <v>64</v>
      </c>
      <c r="J10" s="26" t="s">
        <v>358</v>
      </c>
      <c r="K10" s="25" t="s">
        <v>5</v>
      </c>
    </row>
    <row r="11" spans="2:16" x14ac:dyDescent="0.3">
      <c r="B11" s="8" t="s">
        <v>388</v>
      </c>
      <c r="C11" s="30">
        <v>9.4120000000000008</v>
      </c>
      <c r="D11" s="30">
        <v>10.667</v>
      </c>
      <c r="E11" s="29">
        <f t="shared" ref="E11:E13" si="2">AVERAGE(C11:D11)</f>
        <v>10.0395</v>
      </c>
      <c r="F11" s="14">
        <f>$C$17</f>
        <v>67.55</v>
      </c>
      <c r="G11" s="14">
        <f t="shared" ref="G11:G13" si="3">E11*F11</f>
        <v>678.16822500000001</v>
      </c>
      <c r="H11" s="14">
        <v>0</v>
      </c>
      <c r="I11" s="14">
        <f>G11+H11</f>
        <v>678.16822500000001</v>
      </c>
      <c r="J11" s="14" t="s">
        <v>360</v>
      </c>
      <c r="K11" s="6" t="s">
        <v>211</v>
      </c>
      <c r="L11" s="21"/>
      <c r="M11" s="21"/>
    </row>
    <row r="12" spans="2:16" x14ac:dyDescent="0.3">
      <c r="B12" s="105" t="s">
        <v>390</v>
      </c>
      <c r="C12" s="120">
        <v>0.8</v>
      </c>
      <c r="D12" s="120">
        <v>0.8</v>
      </c>
      <c r="E12" s="30">
        <v>0.8</v>
      </c>
      <c r="F12" s="7">
        <f>$C$17</f>
        <v>67.55</v>
      </c>
      <c r="G12" s="14">
        <f>E12*F12</f>
        <v>54.04</v>
      </c>
      <c r="H12" s="7">
        <v>206</v>
      </c>
      <c r="I12" s="7">
        <f>G12+H12</f>
        <v>260.04000000000002</v>
      </c>
      <c r="J12" s="14" t="s">
        <v>360</v>
      </c>
      <c r="K12" s="119" t="s">
        <v>368</v>
      </c>
      <c r="L12" s="121"/>
      <c r="M12" s="121"/>
    </row>
    <row r="13" spans="2:16" ht="28.8" x14ac:dyDescent="0.3">
      <c r="B13" s="105" t="s">
        <v>389</v>
      </c>
      <c r="C13" s="30">
        <v>1</v>
      </c>
      <c r="D13" s="30">
        <v>1</v>
      </c>
      <c r="E13" s="29">
        <f t="shared" si="2"/>
        <v>1</v>
      </c>
      <c r="F13" s="14">
        <f>$C$17</f>
        <v>67.55</v>
      </c>
      <c r="G13" s="14">
        <f t="shared" si="3"/>
        <v>67.55</v>
      </c>
      <c r="H13" s="14">
        <v>47.5</v>
      </c>
      <c r="I13" s="14">
        <f t="shared" ref="I13" si="4">G13+H13</f>
        <v>115.05</v>
      </c>
      <c r="J13" s="6" t="s">
        <v>360</v>
      </c>
      <c r="K13" s="6" t="s">
        <v>177</v>
      </c>
      <c r="L13" s="21"/>
      <c r="M13" s="21"/>
    </row>
    <row r="14" spans="2:16" x14ac:dyDescent="0.3">
      <c r="B14" s="8" t="s">
        <v>66</v>
      </c>
      <c r="C14" s="30"/>
      <c r="D14" s="30"/>
      <c r="E14" s="29">
        <f>SUM(E11:E13)</f>
        <v>11.839500000000001</v>
      </c>
      <c r="F14" s="7"/>
      <c r="G14" s="14">
        <f>ROUND(SUM(G11:G13),2)</f>
        <v>799.76</v>
      </c>
      <c r="H14" s="14">
        <f>ROUND(SUM(H11:H13),2)</f>
        <v>253.5</v>
      </c>
      <c r="I14" s="14">
        <f>ROUND(SUM(I11:I13),2)</f>
        <v>1053.26</v>
      </c>
      <c r="J14" s="14"/>
      <c r="K14" s="6"/>
    </row>
    <row r="15" spans="2:16" x14ac:dyDescent="0.3">
      <c r="B15" s="8" t="s">
        <v>392</v>
      </c>
      <c r="C15" s="20"/>
      <c r="D15" s="20"/>
      <c r="E15" s="123"/>
      <c r="F15" s="14"/>
      <c r="G15" s="14">
        <f>ROUND(G14/1.5,2)</f>
        <v>533.16999999999996</v>
      </c>
      <c r="H15" s="14">
        <f>ROUND(H14/1.5,2)</f>
        <v>169</v>
      </c>
      <c r="I15" s="14">
        <f>ROUND(I14/1.5,2)</f>
        <v>702.17</v>
      </c>
      <c r="J15" s="14"/>
      <c r="K15" s="6"/>
    </row>
    <row r="16" spans="2:16" x14ac:dyDescent="0.3">
      <c r="B16" s="28"/>
      <c r="C16" s="27"/>
      <c r="D16" s="27"/>
      <c r="E16" s="104"/>
      <c r="F16" s="103"/>
      <c r="G16" s="103"/>
      <c r="H16" s="103"/>
      <c r="I16" s="103"/>
      <c r="J16" s="103"/>
    </row>
    <row r="17" spans="2:17" x14ac:dyDescent="0.3">
      <c r="B17" s="6" t="s">
        <v>212</v>
      </c>
      <c r="C17" s="7">
        <v>67.55</v>
      </c>
    </row>
    <row r="18" spans="2:17" x14ac:dyDescent="0.3">
      <c r="B18" s="6" t="s">
        <v>362</v>
      </c>
      <c r="C18" s="7">
        <v>45.45</v>
      </c>
    </row>
    <row r="19" spans="2:17" x14ac:dyDescent="0.3">
      <c r="N19" s="161" t="s">
        <v>375</v>
      </c>
      <c r="O19" s="161"/>
      <c r="P19" s="161"/>
      <c r="Q19" s="161"/>
    </row>
    <row r="21" spans="2:17" x14ac:dyDescent="0.3">
      <c r="B21" s="101" t="s">
        <v>203</v>
      </c>
    </row>
    <row r="22" spans="2:17" ht="28.8" x14ac:dyDescent="0.3">
      <c r="B22" s="24" t="s">
        <v>63</v>
      </c>
      <c r="C22" s="26" t="s">
        <v>205</v>
      </c>
      <c r="D22" s="26" t="s">
        <v>206</v>
      </c>
      <c r="E22" s="26" t="s">
        <v>207</v>
      </c>
      <c r="F22" s="124" t="s">
        <v>208</v>
      </c>
      <c r="G22" s="124" t="s">
        <v>2</v>
      </c>
      <c r="H22" s="124" t="s">
        <v>0</v>
      </c>
      <c r="I22" s="124" t="s">
        <v>64</v>
      </c>
      <c r="J22" s="26" t="s">
        <v>358</v>
      </c>
      <c r="K22" s="128" t="s">
        <v>5</v>
      </c>
    </row>
    <row r="23" spans="2:17" x14ac:dyDescent="0.3">
      <c r="B23" s="6" t="s">
        <v>393</v>
      </c>
      <c r="C23" s="30">
        <v>4</v>
      </c>
      <c r="D23" s="30">
        <v>4</v>
      </c>
      <c r="E23" s="30">
        <f>AVERAGE(C23:D23)</f>
        <v>4</v>
      </c>
      <c r="F23" s="7">
        <f>$C$17</f>
        <v>67.55</v>
      </c>
      <c r="G23" s="7">
        <f>E23*F23</f>
        <v>270.2</v>
      </c>
      <c r="H23" s="7">
        <v>0</v>
      </c>
      <c r="I23" s="7">
        <f>G23+H23</f>
        <v>270.2</v>
      </c>
      <c r="J23" s="7" t="s">
        <v>394</v>
      </c>
      <c r="K23" s="6" t="s">
        <v>398</v>
      </c>
    </row>
    <row r="24" spans="2:17" x14ac:dyDescent="0.3">
      <c r="B24" s="6" t="s">
        <v>395</v>
      </c>
      <c r="C24" s="30">
        <v>0.5</v>
      </c>
      <c r="D24" s="30">
        <v>0.5</v>
      </c>
      <c r="E24" s="30">
        <f>AVERAGE(C24:D24)</f>
        <v>0.5</v>
      </c>
      <c r="F24" s="7">
        <f>$C$17</f>
        <v>67.55</v>
      </c>
      <c r="G24" s="7">
        <f>E24*F24</f>
        <v>33.774999999999999</v>
      </c>
      <c r="H24" s="7">
        <v>0</v>
      </c>
      <c r="I24" s="7">
        <f>G24+H24</f>
        <v>33.774999999999999</v>
      </c>
      <c r="J24" s="7" t="s">
        <v>394</v>
      </c>
      <c r="K24" s="6" t="s">
        <v>399</v>
      </c>
    </row>
    <row r="25" spans="2:17" x14ac:dyDescent="0.3">
      <c r="B25" s="6" t="s">
        <v>396</v>
      </c>
      <c r="C25" s="30">
        <f>0.009*6</f>
        <v>5.3999999999999992E-2</v>
      </c>
      <c r="D25" s="30">
        <f>0.009*12</f>
        <v>0.10799999999999998</v>
      </c>
      <c r="E25" s="30">
        <f>AVERAGE(C25:D25)</f>
        <v>8.0999999999999989E-2</v>
      </c>
      <c r="F25" s="7">
        <f>$C$18</f>
        <v>45.45</v>
      </c>
      <c r="G25" s="7">
        <f>E25*F25</f>
        <v>3.6814499999999999</v>
      </c>
      <c r="H25" s="7">
        <v>13.47</v>
      </c>
      <c r="I25" s="7">
        <f>G25+H25</f>
        <v>17.151450000000001</v>
      </c>
      <c r="J25" s="7" t="s">
        <v>394</v>
      </c>
      <c r="K25" s="129" t="s">
        <v>400</v>
      </c>
    </row>
    <row r="26" spans="2:17" x14ac:dyDescent="0.3">
      <c r="B26" s="6" t="s">
        <v>397</v>
      </c>
      <c r="C26" s="30">
        <f>0.006*6</f>
        <v>3.6000000000000004E-2</v>
      </c>
      <c r="D26" s="30">
        <f>0.006*12</f>
        <v>7.2000000000000008E-2</v>
      </c>
      <c r="E26" s="30">
        <f t="shared" ref="E26" si="5">AVERAGE(C26:D26)</f>
        <v>5.4000000000000006E-2</v>
      </c>
      <c r="F26" s="7">
        <f>$C$18</f>
        <v>45.45</v>
      </c>
      <c r="G26" s="7">
        <f t="shared" ref="G26" si="6">E26*F26</f>
        <v>2.4543000000000004</v>
      </c>
      <c r="H26" s="7">
        <v>0</v>
      </c>
      <c r="I26" s="7">
        <f>IF(H26="N/A",G26,SUM(G26,H26))</f>
        <v>2.4543000000000004</v>
      </c>
      <c r="J26" s="7" t="s">
        <v>394</v>
      </c>
      <c r="K26" s="6" t="s">
        <v>401</v>
      </c>
    </row>
    <row r="27" spans="2:17" x14ac:dyDescent="0.3">
      <c r="B27" s="8" t="s">
        <v>363</v>
      </c>
      <c r="C27" s="30"/>
      <c r="D27" s="30"/>
      <c r="E27" s="30">
        <v>0.25</v>
      </c>
      <c r="F27" s="7">
        <f>$C$17</f>
        <v>67.55</v>
      </c>
      <c r="G27" s="14">
        <f t="shared" ref="G27:G28" si="7">E27*F27</f>
        <v>16.887499999999999</v>
      </c>
      <c r="H27" s="7">
        <v>4</v>
      </c>
      <c r="I27" s="7">
        <f>G27+H27</f>
        <v>20.887499999999999</v>
      </c>
      <c r="J27" s="130" t="s">
        <v>203</v>
      </c>
      <c r="K27" s="126" t="s">
        <v>65</v>
      </c>
    </row>
    <row r="28" spans="2:17" ht="28.8" x14ac:dyDescent="0.3">
      <c r="B28" s="105" t="s">
        <v>67</v>
      </c>
      <c r="C28" s="6"/>
      <c r="D28" s="6"/>
      <c r="E28" s="6">
        <v>7.4039999999999999</v>
      </c>
      <c r="F28" s="7">
        <f>$C$17</f>
        <v>67.55</v>
      </c>
      <c r="G28" s="14">
        <f t="shared" si="7"/>
        <v>500.14019999999999</v>
      </c>
      <c r="H28" s="7">
        <v>550</v>
      </c>
      <c r="I28" s="7">
        <f t="shared" ref="I28" si="8">G28+H28</f>
        <v>1050.1402</v>
      </c>
      <c r="J28" s="130" t="s">
        <v>203</v>
      </c>
      <c r="K28" s="127" t="s">
        <v>68</v>
      </c>
    </row>
    <row r="29" spans="2:17" x14ac:dyDescent="0.3">
      <c r="B29" s="6" t="s">
        <v>66</v>
      </c>
      <c r="C29" s="30"/>
      <c r="D29" s="30"/>
      <c r="E29" s="30">
        <f>SUM(E23:E28)</f>
        <v>12.289000000000001</v>
      </c>
      <c r="F29" s="7"/>
      <c r="G29" s="7">
        <f t="shared" ref="G29" si="9">ROUND(SUM(G23:G28),2)</f>
        <v>827.14</v>
      </c>
      <c r="H29" s="7">
        <f>ROUND(SUM(H23:H28),2)</f>
        <v>567.47</v>
      </c>
      <c r="I29" s="7">
        <f t="shared" ref="I29" si="10">ROUND(SUM(I23:I28),2)</f>
        <v>1394.61</v>
      </c>
      <c r="J29" s="125"/>
      <c r="K29" s="125"/>
    </row>
    <row r="30" spans="2:17" x14ac:dyDescent="0.3">
      <c r="B30" s="8" t="s">
        <v>392</v>
      </c>
      <c r="C30" s="20"/>
      <c r="D30" s="20"/>
      <c r="E30" s="123"/>
      <c r="F30" s="14"/>
      <c r="G30" s="14">
        <f>ROUND(G29/1.5,2)</f>
        <v>551.42999999999995</v>
      </c>
      <c r="H30" s="14">
        <f>ROUND(H29/1.5,2)</f>
        <v>378.31</v>
      </c>
      <c r="I30" s="14">
        <f>ROUND(I29/1.5,2)</f>
        <v>929.74</v>
      </c>
      <c r="J30" s="14"/>
      <c r="K30" s="6"/>
    </row>
    <row r="33" spans="2:16" x14ac:dyDescent="0.3">
      <c r="B33" s="23" t="s">
        <v>407</v>
      </c>
      <c r="N33" s="160" t="s">
        <v>374</v>
      </c>
      <c r="O33" s="160"/>
      <c r="P33" s="160"/>
    </row>
    <row r="34" spans="2:16" ht="28.8" x14ac:dyDescent="0.3">
      <c r="B34" s="24" t="s">
        <v>75</v>
      </c>
      <c r="C34" s="26" t="s">
        <v>205</v>
      </c>
      <c r="D34" s="26" t="s">
        <v>206</v>
      </c>
      <c r="E34" s="26" t="s">
        <v>207</v>
      </c>
      <c r="F34" s="26" t="s">
        <v>204</v>
      </c>
      <c r="G34" s="26" t="s">
        <v>2</v>
      </c>
      <c r="H34" s="26" t="s">
        <v>0</v>
      </c>
      <c r="I34" s="26" t="s">
        <v>64</v>
      </c>
      <c r="J34" s="26" t="s">
        <v>358</v>
      </c>
      <c r="K34" s="124" t="s">
        <v>5</v>
      </c>
    </row>
    <row r="35" spans="2:16" x14ac:dyDescent="0.3">
      <c r="B35" s="8" t="s">
        <v>359</v>
      </c>
      <c r="C35" s="29">
        <v>2.4620000000000002</v>
      </c>
      <c r="D35" s="29">
        <v>4</v>
      </c>
      <c r="E35" s="29">
        <f>AVERAGE(C35:D35)</f>
        <v>3.2309999999999999</v>
      </c>
      <c r="F35" s="14">
        <f>$C$17</f>
        <v>67.55</v>
      </c>
      <c r="G35" s="14">
        <f>E35*F35</f>
        <v>218.25404999999998</v>
      </c>
      <c r="H35" s="14">
        <v>0</v>
      </c>
      <c r="I35" s="14">
        <f>G35+H35</f>
        <v>218.25404999999998</v>
      </c>
      <c r="J35" s="14" t="s">
        <v>360</v>
      </c>
      <c r="K35" s="8" t="s">
        <v>210</v>
      </c>
    </row>
    <row r="36" spans="2:16" x14ac:dyDescent="0.3">
      <c r="B36" s="8" t="s">
        <v>66</v>
      </c>
      <c r="C36" s="29"/>
      <c r="D36" s="29"/>
      <c r="E36" s="29">
        <f>SUM(E35:E35)</f>
        <v>3.2309999999999999</v>
      </c>
      <c r="F36" s="14"/>
      <c r="G36" s="14">
        <f>ROUND(SUM(G35:G35),2)</f>
        <v>218.25</v>
      </c>
      <c r="H36" s="14">
        <f>SUM(H35:H35)</f>
        <v>0</v>
      </c>
      <c r="I36" s="14">
        <f>ROUND(SUM(I35:I35),2)</f>
        <v>218.25</v>
      </c>
      <c r="J36" s="14"/>
      <c r="K36" s="8"/>
    </row>
    <row r="37" spans="2:16" x14ac:dyDescent="0.3">
      <c r="B37" s="8" t="s">
        <v>392</v>
      </c>
      <c r="C37" s="20"/>
      <c r="D37" s="20"/>
      <c r="E37" s="123"/>
      <c r="F37" s="14"/>
      <c r="G37" s="14">
        <f>ROUND(G36/1.5,2)</f>
        <v>145.5</v>
      </c>
      <c r="H37" s="14">
        <f>ROUND(H36/1.5,2)</f>
        <v>0</v>
      </c>
      <c r="I37" s="14">
        <f>ROUND(I36/1.5,2)</f>
        <v>145.5</v>
      </c>
      <c r="J37" s="14"/>
      <c r="K37" s="6"/>
    </row>
    <row r="39" spans="2:16" x14ac:dyDescent="0.3">
      <c r="B39" s="101" t="s">
        <v>408</v>
      </c>
    </row>
    <row r="40" spans="2:16" ht="28.8" x14ac:dyDescent="0.3">
      <c r="B40" s="24" t="s">
        <v>75</v>
      </c>
      <c r="C40" s="26" t="s">
        <v>205</v>
      </c>
      <c r="D40" s="26" t="s">
        <v>206</v>
      </c>
      <c r="E40" s="26" t="s">
        <v>207</v>
      </c>
      <c r="F40" s="26" t="s">
        <v>204</v>
      </c>
      <c r="G40" s="26" t="s">
        <v>2</v>
      </c>
      <c r="H40" s="26" t="s">
        <v>0</v>
      </c>
      <c r="I40" s="26" t="s">
        <v>64</v>
      </c>
      <c r="J40" s="26" t="s">
        <v>358</v>
      </c>
      <c r="K40" s="124" t="s">
        <v>5</v>
      </c>
    </row>
    <row r="41" spans="2:16" x14ac:dyDescent="0.3">
      <c r="B41" s="8" t="s">
        <v>388</v>
      </c>
      <c r="C41" s="30">
        <v>9.4120000000000008</v>
      </c>
      <c r="D41" s="30">
        <v>10.667</v>
      </c>
      <c r="E41" s="29">
        <f t="shared" ref="E41" si="11">AVERAGE(C41:D41)</f>
        <v>10.0395</v>
      </c>
      <c r="F41" s="14">
        <f>$C$17</f>
        <v>67.55</v>
      </c>
      <c r="G41" s="14">
        <f t="shared" ref="G41" si="12">E41*F41</f>
        <v>678.16822500000001</v>
      </c>
      <c r="H41" s="14">
        <v>0</v>
      </c>
      <c r="I41" s="14">
        <f>G41+H41</f>
        <v>678.16822500000001</v>
      </c>
      <c r="J41" s="14" t="s">
        <v>360</v>
      </c>
      <c r="K41" s="6" t="s">
        <v>211</v>
      </c>
      <c r="L41" s="21"/>
      <c r="M41" s="21"/>
    </row>
    <row r="42" spans="2:16" x14ac:dyDescent="0.3">
      <c r="B42" s="105" t="s">
        <v>390</v>
      </c>
      <c r="C42" s="120">
        <v>0.8</v>
      </c>
      <c r="D42" s="120">
        <v>0.8</v>
      </c>
      <c r="E42" s="30">
        <v>0.8</v>
      </c>
      <c r="F42" s="7">
        <f>$C$17</f>
        <v>67.55</v>
      </c>
      <c r="G42" s="14">
        <f>E42*F42</f>
        <v>54.04</v>
      </c>
      <c r="H42" s="7">
        <v>206</v>
      </c>
      <c r="I42" s="7">
        <f>G42+H42</f>
        <v>260.04000000000002</v>
      </c>
      <c r="J42" s="14" t="s">
        <v>360</v>
      </c>
      <c r="K42" s="125" t="s">
        <v>368</v>
      </c>
      <c r="L42" s="121"/>
      <c r="M42" s="121"/>
    </row>
    <row r="43" spans="2:16" ht="28.8" x14ac:dyDescent="0.3">
      <c r="B43" s="105" t="s">
        <v>389</v>
      </c>
      <c r="C43" s="30">
        <v>1</v>
      </c>
      <c r="D43" s="30">
        <v>1</v>
      </c>
      <c r="E43" s="29">
        <f t="shared" ref="E43" si="13">AVERAGE(C43:D43)</f>
        <v>1</v>
      </c>
      <c r="F43" s="14">
        <f>$C$17</f>
        <v>67.55</v>
      </c>
      <c r="G43" s="14">
        <f t="shared" ref="G43" si="14">E43*F43</f>
        <v>67.55</v>
      </c>
      <c r="H43" s="14">
        <v>47.5</v>
      </c>
      <c r="I43" s="14">
        <f t="shared" ref="I43" si="15">G43+H43</f>
        <v>115.05</v>
      </c>
      <c r="J43" s="6" t="s">
        <v>360</v>
      </c>
      <c r="K43" s="6" t="s">
        <v>177</v>
      </c>
      <c r="L43" s="21"/>
      <c r="M43" s="21"/>
    </row>
    <row r="44" spans="2:16" x14ac:dyDescent="0.3">
      <c r="B44" s="8" t="s">
        <v>66</v>
      </c>
      <c r="C44" s="30"/>
      <c r="D44" s="30"/>
      <c r="E44" s="29">
        <f>SUM(E41:E43)</f>
        <v>11.839500000000001</v>
      </c>
      <c r="F44" s="7"/>
      <c r="G44" s="14">
        <f>ROUND(SUM(G41:G43),2)</f>
        <v>799.76</v>
      </c>
      <c r="H44" s="14">
        <f>ROUND(SUM(H41:H43),2)</f>
        <v>253.5</v>
      </c>
      <c r="I44" s="14">
        <f>ROUND(SUM(I41:I43),2)</f>
        <v>1053.26</v>
      </c>
      <c r="J44" s="14"/>
      <c r="K44" s="6"/>
    </row>
    <row r="45" spans="2:16" x14ac:dyDescent="0.3">
      <c r="B45" s="8" t="s">
        <v>392</v>
      </c>
      <c r="C45" s="20"/>
      <c r="D45" s="20"/>
      <c r="E45" s="123"/>
      <c r="F45" s="14"/>
      <c r="G45" s="14">
        <f>ROUND(G44/1.5,2)</f>
        <v>533.16999999999996</v>
      </c>
      <c r="H45" s="14">
        <f>ROUND(H44/1.5,2)</f>
        <v>169</v>
      </c>
      <c r="I45" s="14">
        <f>ROUND(I44/1.5,2)</f>
        <v>702.17</v>
      </c>
      <c r="J45" s="14"/>
      <c r="K45" s="6"/>
    </row>
    <row r="46" spans="2:16" x14ac:dyDescent="0.3">
      <c r="B46" s="28"/>
      <c r="C46" s="27"/>
      <c r="D46" s="27"/>
      <c r="E46" s="104"/>
      <c r="F46" s="103"/>
      <c r="G46" s="103"/>
      <c r="H46" s="103"/>
      <c r="I46" s="103"/>
      <c r="J46" s="103"/>
    </row>
    <row r="47" spans="2:16" x14ac:dyDescent="0.3">
      <c r="B47" s="6" t="s">
        <v>212</v>
      </c>
      <c r="C47" s="7">
        <v>67.55</v>
      </c>
    </row>
    <row r="48" spans="2:16" x14ac:dyDescent="0.3">
      <c r="B48" s="6" t="s">
        <v>362</v>
      </c>
      <c r="C48" s="7">
        <v>45.45</v>
      </c>
    </row>
    <row r="49" spans="2:17" x14ac:dyDescent="0.3">
      <c r="N49" s="161" t="s">
        <v>375</v>
      </c>
      <c r="O49" s="161"/>
      <c r="P49" s="161"/>
      <c r="Q49" s="161"/>
    </row>
    <row r="51" spans="2:17" x14ac:dyDescent="0.3">
      <c r="B51" s="101" t="s">
        <v>409</v>
      </c>
    </row>
    <row r="52" spans="2:17" ht="28.8" x14ac:dyDescent="0.3">
      <c r="B52" s="24" t="s">
        <v>63</v>
      </c>
      <c r="C52" s="26" t="s">
        <v>205</v>
      </c>
      <c r="D52" s="26" t="s">
        <v>206</v>
      </c>
      <c r="E52" s="26" t="s">
        <v>207</v>
      </c>
      <c r="F52" s="124" t="s">
        <v>208</v>
      </c>
      <c r="G52" s="124" t="s">
        <v>2</v>
      </c>
      <c r="H52" s="124" t="s">
        <v>0</v>
      </c>
      <c r="I52" s="124" t="s">
        <v>64</v>
      </c>
      <c r="J52" s="26" t="s">
        <v>358</v>
      </c>
      <c r="K52" s="128" t="s">
        <v>5</v>
      </c>
    </row>
    <row r="53" spans="2:17" x14ac:dyDescent="0.3">
      <c r="B53" s="6" t="s">
        <v>393</v>
      </c>
      <c r="C53" s="30">
        <v>4</v>
      </c>
      <c r="D53" s="30">
        <v>4</v>
      </c>
      <c r="E53" s="30">
        <f>AVERAGE(C53:D53)</f>
        <v>4</v>
      </c>
      <c r="F53" s="7">
        <f>$C$17</f>
        <v>67.55</v>
      </c>
      <c r="G53" s="7">
        <f>E53*F53</f>
        <v>270.2</v>
      </c>
      <c r="H53" s="7">
        <v>0</v>
      </c>
      <c r="I53" s="7">
        <f>G53+H53</f>
        <v>270.2</v>
      </c>
      <c r="J53" s="7" t="s">
        <v>394</v>
      </c>
      <c r="K53" s="6" t="s">
        <v>398</v>
      </c>
    </row>
    <row r="54" spans="2:17" x14ac:dyDescent="0.3">
      <c r="B54" s="6" t="s">
        <v>396</v>
      </c>
      <c r="C54" s="30">
        <f>0.009*6</f>
        <v>5.3999999999999992E-2</v>
      </c>
      <c r="D54" s="30">
        <f>0.009*12</f>
        <v>0.10799999999999998</v>
      </c>
      <c r="E54" s="30">
        <f>AVERAGE(C54:D54)</f>
        <v>8.0999999999999989E-2</v>
      </c>
      <c r="F54" s="7">
        <f>$C$18</f>
        <v>45.45</v>
      </c>
      <c r="G54" s="7">
        <f>E54*F54</f>
        <v>3.6814499999999999</v>
      </c>
      <c r="H54" s="7">
        <v>13.47</v>
      </c>
      <c r="I54" s="7">
        <f>G54+H54</f>
        <v>17.151450000000001</v>
      </c>
      <c r="J54" s="7" t="s">
        <v>394</v>
      </c>
      <c r="K54" s="129" t="s">
        <v>400</v>
      </c>
    </row>
    <row r="55" spans="2:17" x14ac:dyDescent="0.3">
      <c r="B55" s="6" t="s">
        <v>397</v>
      </c>
      <c r="C55" s="30">
        <f>0.006*6</f>
        <v>3.6000000000000004E-2</v>
      </c>
      <c r="D55" s="30">
        <f>0.006*12</f>
        <v>7.2000000000000008E-2</v>
      </c>
      <c r="E55" s="30">
        <f t="shared" ref="E55" si="16">AVERAGE(C55:D55)</f>
        <v>5.4000000000000006E-2</v>
      </c>
      <c r="F55" s="7">
        <f>$C$18</f>
        <v>45.45</v>
      </c>
      <c r="G55" s="7">
        <f t="shared" ref="G55:G57" si="17">E55*F55</f>
        <v>2.4543000000000004</v>
      </c>
      <c r="H55" s="7">
        <v>0</v>
      </c>
      <c r="I55" s="7">
        <f>IF(H55="N/A",G55,SUM(G55,H55))</f>
        <v>2.4543000000000004</v>
      </c>
      <c r="J55" s="7" t="s">
        <v>394</v>
      </c>
      <c r="K55" s="6" t="s">
        <v>401</v>
      </c>
    </row>
    <row r="56" spans="2:17" x14ac:dyDescent="0.3">
      <c r="B56" s="8" t="s">
        <v>363</v>
      </c>
      <c r="C56" s="30"/>
      <c r="D56" s="30"/>
      <c r="E56" s="30">
        <v>0.25</v>
      </c>
      <c r="F56" s="7">
        <f>$C$17</f>
        <v>67.55</v>
      </c>
      <c r="G56" s="14">
        <f t="shared" si="17"/>
        <v>16.887499999999999</v>
      </c>
      <c r="H56" s="7">
        <v>4</v>
      </c>
      <c r="I56" s="7">
        <f>G56+H56</f>
        <v>20.887499999999999</v>
      </c>
      <c r="J56" s="130" t="s">
        <v>203</v>
      </c>
      <c r="K56" s="126" t="s">
        <v>65</v>
      </c>
    </row>
    <row r="57" spans="2:17" ht="28.8" x14ac:dyDescent="0.3">
      <c r="B57" s="105" t="s">
        <v>67</v>
      </c>
      <c r="C57" s="6"/>
      <c r="D57" s="6"/>
      <c r="E57" s="6">
        <v>7.4039999999999999</v>
      </c>
      <c r="F57" s="7">
        <f>$C$17</f>
        <v>67.55</v>
      </c>
      <c r="G57" s="14">
        <f t="shared" si="17"/>
        <v>500.14019999999999</v>
      </c>
      <c r="H57" s="7">
        <v>550</v>
      </c>
      <c r="I57" s="7">
        <f t="shared" ref="I57" si="18">G57+H57</f>
        <v>1050.1402</v>
      </c>
      <c r="J57" s="130" t="s">
        <v>203</v>
      </c>
      <c r="K57" s="127" t="s">
        <v>68</v>
      </c>
    </row>
    <row r="58" spans="2:17" x14ac:dyDescent="0.3">
      <c r="B58" s="6" t="s">
        <v>66</v>
      </c>
      <c r="C58" s="30"/>
      <c r="D58" s="30"/>
      <c r="E58" s="30">
        <f>SUM(E53:E57)</f>
        <v>11.789000000000001</v>
      </c>
      <c r="F58" s="7"/>
      <c r="G58" s="7">
        <f>ROUND(SUM(G53:G57),2)</f>
        <v>793.36</v>
      </c>
      <c r="H58" s="7">
        <f>ROUND(SUM(H53:H57),2)</f>
        <v>567.47</v>
      </c>
      <c r="I58" s="7">
        <f>ROUND(SUM(I53:I57),2)</f>
        <v>1360.83</v>
      </c>
      <c r="J58" s="125"/>
      <c r="K58" s="125"/>
    </row>
    <row r="59" spans="2:17" x14ac:dyDescent="0.3">
      <c r="B59" s="8" t="s">
        <v>392</v>
      </c>
      <c r="C59" s="20"/>
      <c r="D59" s="20"/>
      <c r="E59" s="123"/>
      <c r="F59" s="14"/>
      <c r="G59" s="14">
        <f>ROUND(G58/1.5,2)</f>
        <v>528.91</v>
      </c>
      <c r="H59" s="14">
        <f>ROUND(H58/1.5,2)</f>
        <v>378.31</v>
      </c>
      <c r="I59" s="14">
        <f>ROUND(I58/1.5,2)</f>
        <v>907.22</v>
      </c>
      <c r="J59" s="14"/>
      <c r="K59" s="6"/>
    </row>
    <row r="67" spans="14:17" x14ac:dyDescent="0.3">
      <c r="N67" s="161" t="s">
        <v>376</v>
      </c>
      <c r="O67" s="161"/>
      <c r="P67" s="161"/>
      <c r="Q67" s="161"/>
    </row>
    <row r="79" spans="14:17" x14ac:dyDescent="0.3">
      <c r="N79" t="s">
        <v>364</v>
      </c>
    </row>
    <row r="80" spans="14:17" x14ac:dyDescent="0.3">
      <c r="N80" t="s">
        <v>365</v>
      </c>
    </row>
    <row r="83" spans="14:15" x14ac:dyDescent="0.3">
      <c r="N83" s="161" t="s">
        <v>377</v>
      </c>
      <c r="O83" s="161"/>
    </row>
  </sheetData>
  <mergeCells count="6">
    <mergeCell ref="N2:P2"/>
    <mergeCell ref="N19:Q19"/>
    <mergeCell ref="N83:O83"/>
    <mergeCell ref="N67:Q67"/>
    <mergeCell ref="N33:P33"/>
    <mergeCell ref="N49:Q49"/>
  </mergeCells>
  <hyperlinks>
    <hyperlink ref="K25" r:id="rId1" display="Engineering Estimates for labor, Home Depot Material" xr:uid="{00000000-0004-0000-0300-000000000000}"/>
    <hyperlink ref="K27" r:id="rId2" xr:uid="{00000000-0004-0000-0300-000001000000}"/>
    <hyperlink ref="K54" r:id="rId3" display="Engineering Estimates for labor, Home Depot Material" xr:uid="{B68A55D0-1230-4382-849C-53148A032948}"/>
    <hyperlink ref="K56" r:id="rId4" xr:uid="{647A4B06-78CC-479F-A5DE-26AD667E04D2}"/>
  </hyperlinks>
  <pageMargins left="0.7" right="0.7" top="0.75" bottom="0.75" header="0.3" footer="0.3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58832413CBC4C949209D6D8A201B3" ma:contentTypeVersion="9" ma:contentTypeDescription="Create a new document." ma:contentTypeScope="" ma:versionID="0ba9426d38bf4fa60dae9de231fc0335">
  <xsd:schema xmlns:xsd="http://www.w3.org/2001/XMLSchema" xmlns:xs="http://www.w3.org/2001/XMLSchema" xmlns:p="http://schemas.microsoft.com/office/2006/metadata/properties" xmlns:ns3="774f7c07-d125-4429-a419-960ff606a9cc" targetNamespace="http://schemas.microsoft.com/office/2006/metadata/properties" ma:root="true" ma:fieldsID="48643ff40960768d5fe0bc94ff368bb4" ns3:_="">
    <xsd:import namespace="774f7c07-d125-4429-a419-960ff606a9c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4f7c07-d125-4429-a419-960ff606a9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B6F8BF-E3DA-4B7A-BDDF-DF2FD4BB60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C3C143-6058-415C-90DB-BF5D91077A6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4f7c07-d125-4429-a419-960ff606a9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5DE298-F24F-452D-A493-89691E7EF7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4f7c07-d125-4429-a419-960ff606a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RSMeans Facilities Construction</vt:lpstr>
      <vt:lpstr>Raw Data Cost</vt:lpstr>
      <vt:lpstr>Labor &amp; Infrastructure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Hur, Annie</dc:creator>
  <cp:lastModifiedBy>Casco, Lake</cp:lastModifiedBy>
  <dcterms:created xsi:type="dcterms:W3CDTF">2019-11-01T20:42:42Z</dcterms:created>
  <dcterms:modified xsi:type="dcterms:W3CDTF">2021-03-04T18:38:35Z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0x0101004B958832413CBC4C949209D6D8A201B3</vt:lpwstr>
  </property>
</Properties>
</file>