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ergada\Desktop\2020 Workpaper Updates\SWHC038-01 Fan Controller\SWHC029-01 Fan Controller_08.2_AF_06.03.19\"/>
    </mc:Choice>
  </mc:AlternateContent>
  <bookViews>
    <workbookView xWindow="0" yWindow="0" windowWidth="14400" windowHeight="16200"/>
  </bookViews>
  <sheets>
    <sheet name="Summary" sheetId="7" r:id="rId1"/>
    <sheet name="SFm" sheetId="1" r:id="rId2"/>
    <sheet name="MFm" sheetId="5" r:id="rId3"/>
    <sheet name="DMO" sheetId="2" r:id="rId4"/>
    <sheet name="MFm Temp Analysis" sheetId="3" r:id="rId5"/>
    <sheet name="Savings Comparison" sheetId="6" r:id="rId6"/>
  </sheets>
  <definedNames>
    <definedName name="_xlnm._FilterDatabase" localSheetId="1" hidden="1">SFm!$F$20:$Q$46</definedName>
    <definedName name="_xlnm._FilterDatabase" localSheetId="0" hidden="1">Summary!$B$2:$E$50</definedName>
    <definedName name="_xlnm.Print_Area" localSheetId="2">MFm!$B$2:$F$18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9" i="7" l="1"/>
  <c r="O9" i="7" s="1"/>
  <c r="N10" i="7"/>
  <c r="O10" i="7" s="1"/>
  <c r="N13" i="7"/>
  <c r="O13" i="7" s="1"/>
  <c r="N14" i="7"/>
  <c r="O14" i="7" s="1"/>
  <c r="N16" i="7"/>
  <c r="O16" i="7" s="1"/>
  <c r="N17" i="7"/>
  <c r="O17" i="7" s="1"/>
  <c r="N18" i="7"/>
  <c r="O18" i="7" s="1"/>
  <c r="S21" i="7"/>
  <c r="N4" i="7" s="1"/>
  <c r="O4" i="7" s="1"/>
  <c r="S22" i="7"/>
  <c r="N5" i="7" s="1"/>
  <c r="O5" i="7" s="1"/>
  <c r="S23" i="7"/>
  <c r="N6" i="7" s="1"/>
  <c r="O6" i="7" s="1"/>
  <c r="S24" i="7"/>
  <c r="N7" i="7" s="1"/>
  <c r="O7" i="7" s="1"/>
  <c r="S25" i="7"/>
  <c r="S26" i="7"/>
  <c r="S27" i="7"/>
  <c r="N15" i="7" s="1"/>
  <c r="O15" i="7" s="1"/>
  <c r="S28" i="7"/>
  <c r="S29" i="7"/>
  <c r="S30" i="7"/>
  <c r="S31" i="7"/>
  <c r="N8" i="7" s="1"/>
  <c r="O8" i="7" s="1"/>
  <c r="S32" i="7"/>
  <c r="S33" i="7"/>
  <c r="N11" i="7" s="1"/>
  <c r="O11" i="7" s="1"/>
  <c r="S34" i="7"/>
  <c r="N12" i="7" s="1"/>
  <c r="O12" i="7" s="1"/>
  <c r="S35" i="7"/>
  <c r="S36" i="7"/>
  <c r="S37" i="7"/>
  <c r="S38" i="7"/>
  <c r="S39" i="7"/>
  <c r="S40" i="7"/>
  <c r="S41" i="7"/>
  <c r="S42" i="7"/>
  <c r="S43" i="7"/>
  <c r="S44" i="7"/>
  <c r="S45" i="7"/>
  <c r="S46" i="7"/>
  <c r="S20" i="7"/>
  <c r="N3" i="7" s="1"/>
  <c r="O3" i="7" s="1"/>
  <c r="D36" i="7" l="1"/>
  <c r="E36" i="7"/>
  <c r="D37" i="7"/>
  <c r="E37" i="7"/>
  <c r="D38" i="7"/>
  <c r="E38" i="7"/>
  <c r="D39" i="7"/>
  <c r="E39" i="7"/>
  <c r="D40" i="7"/>
  <c r="E40" i="7"/>
  <c r="D41" i="7"/>
  <c r="E41" i="7"/>
  <c r="D42" i="7"/>
  <c r="E42" i="7"/>
  <c r="D43" i="7"/>
  <c r="E43" i="7"/>
  <c r="D44" i="7"/>
  <c r="E44" i="7"/>
  <c r="D45" i="7"/>
  <c r="E45" i="7"/>
  <c r="D46" i="7"/>
  <c r="E46" i="7"/>
  <c r="D47" i="7"/>
  <c r="E47" i="7"/>
  <c r="D48" i="7"/>
  <c r="E48" i="7"/>
  <c r="D49" i="7"/>
  <c r="E49" i="7"/>
  <c r="D50" i="7"/>
  <c r="E50" i="7"/>
  <c r="E35" i="7"/>
  <c r="D35" i="7"/>
  <c r="D20" i="7"/>
  <c r="E20" i="7"/>
  <c r="D21" i="7"/>
  <c r="E21" i="7"/>
  <c r="D22" i="7"/>
  <c r="E22" i="7"/>
  <c r="D23" i="7"/>
  <c r="E23" i="7"/>
  <c r="D24" i="7"/>
  <c r="E24" i="7"/>
  <c r="D25" i="7"/>
  <c r="E25" i="7"/>
  <c r="D26" i="7"/>
  <c r="E26" i="7"/>
  <c r="D27" i="7"/>
  <c r="E27" i="7"/>
  <c r="D28" i="7"/>
  <c r="E28" i="7"/>
  <c r="D29" i="7"/>
  <c r="E29" i="7"/>
  <c r="D30" i="7"/>
  <c r="E30" i="7"/>
  <c r="D31" i="7"/>
  <c r="E31" i="7"/>
  <c r="D32" i="7"/>
  <c r="E32" i="7"/>
  <c r="D33" i="7"/>
  <c r="E33" i="7"/>
  <c r="D34" i="7"/>
  <c r="E34" i="7"/>
  <c r="E19" i="7"/>
  <c r="D19" i="7"/>
  <c r="D4" i="7"/>
  <c r="E4" i="7"/>
  <c r="D5" i="7"/>
  <c r="E5" i="7"/>
  <c r="D6" i="7"/>
  <c r="E6" i="7"/>
  <c r="D7" i="7"/>
  <c r="E7" i="7"/>
  <c r="D8" i="7"/>
  <c r="E8" i="7"/>
  <c r="D9" i="7"/>
  <c r="E9" i="7"/>
  <c r="D10" i="7"/>
  <c r="E10" i="7"/>
  <c r="D11" i="7"/>
  <c r="E11" i="7"/>
  <c r="D12" i="7"/>
  <c r="E12" i="7"/>
  <c r="D13" i="7"/>
  <c r="E13" i="7"/>
  <c r="D14" i="7"/>
  <c r="E14" i="7"/>
  <c r="D15" i="7"/>
  <c r="E15" i="7"/>
  <c r="D16" i="7"/>
  <c r="E16" i="7"/>
  <c r="D17" i="7"/>
  <c r="E17" i="7"/>
  <c r="D18" i="7"/>
  <c r="E18" i="7"/>
  <c r="E3" i="7"/>
  <c r="D3" i="7"/>
  <c r="F15" i="5"/>
  <c r="F14" i="5" s="1"/>
  <c r="F13" i="5" s="1"/>
  <c r="F12" i="5" s="1"/>
  <c r="F11" i="5"/>
  <c r="F10" i="5" s="1"/>
  <c r="F9" i="5" s="1"/>
  <c r="F8" i="5" s="1"/>
  <c r="F7" i="5"/>
  <c r="F6" i="5" s="1"/>
  <c r="F5" i="5" s="1"/>
  <c r="F4" i="5" s="1"/>
  <c r="Q4" i="6" l="1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3" i="6"/>
  <c r="H36" i="6" l="1"/>
  <c r="J36" i="6" s="1"/>
  <c r="H37" i="6"/>
  <c r="J37" i="6" s="1"/>
  <c r="H38" i="6"/>
  <c r="J38" i="6" s="1"/>
  <c r="H39" i="6"/>
  <c r="J39" i="6" s="1"/>
  <c r="H40" i="6"/>
  <c r="J40" i="6" s="1"/>
  <c r="H41" i="6"/>
  <c r="J41" i="6" s="1"/>
  <c r="H42" i="6"/>
  <c r="J42" i="6" s="1"/>
  <c r="H43" i="6"/>
  <c r="J43" i="6" s="1"/>
  <c r="H44" i="6"/>
  <c r="J44" i="6" s="1"/>
  <c r="H45" i="6"/>
  <c r="J45" i="6" s="1"/>
  <c r="H46" i="6"/>
  <c r="J46" i="6" s="1"/>
  <c r="H47" i="6"/>
  <c r="J47" i="6" s="1"/>
  <c r="H48" i="6"/>
  <c r="J48" i="6" s="1"/>
  <c r="H49" i="6"/>
  <c r="J49" i="6" s="1"/>
  <c r="H50" i="6"/>
  <c r="J50" i="6" s="1"/>
  <c r="G36" i="6"/>
  <c r="I36" i="6" s="1"/>
  <c r="G37" i="6"/>
  <c r="I37" i="6" s="1"/>
  <c r="G38" i="6"/>
  <c r="I38" i="6" s="1"/>
  <c r="G39" i="6"/>
  <c r="I39" i="6" s="1"/>
  <c r="G40" i="6"/>
  <c r="I40" i="6" s="1"/>
  <c r="G41" i="6"/>
  <c r="I41" i="6" s="1"/>
  <c r="G42" i="6"/>
  <c r="I42" i="6" s="1"/>
  <c r="G43" i="6"/>
  <c r="I43" i="6" s="1"/>
  <c r="G44" i="6"/>
  <c r="I44" i="6" s="1"/>
  <c r="G45" i="6"/>
  <c r="I45" i="6" s="1"/>
  <c r="G46" i="6"/>
  <c r="I46" i="6" s="1"/>
  <c r="G47" i="6"/>
  <c r="I47" i="6" s="1"/>
  <c r="G48" i="6"/>
  <c r="I48" i="6" s="1"/>
  <c r="G49" i="6"/>
  <c r="I49" i="6" s="1"/>
  <c r="G50" i="6"/>
  <c r="I50" i="6" s="1"/>
  <c r="H35" i="6"/>
  <c r="G35" i="6"/>
  <c r="H4" i="6"/>
  <c r="J4" i="6" s="1"/>
  <c r="H5" i="6"/>
  <c r="J5" i="6" s="1"/>
  <c r="H6" i="6"/>
  <c r="J6" i="6" s="1"/>
  <c r="H7" i="6"/>
  <c r="J7" i="6" s="1"/>
  <c r="H8" i="6"/>
  <c r="J8" i="6" s="1"/>
  <c r="H9" i="6"/>
  <c r="J9" i="6" s="1"/>
  <c r="H10" i="6"/>
  <c r="J10" i="6" s="1"/>
  <c r="H11" i="6"/>
  <c r="J11" i="6" s="1"/>
  <c r="H12" i="6"/>
  <c r="J12" i="6" s="1"/>
  <c r="H13" i="6"/>
  <c r="J13" i="6" s="1"/>
  <c r="H14" i="6"/>
  <c r="J14" i="6" s="1"/>
  <c r="H15" i="6"/>
  <c r="J15" i="6" s="1"/>
  <c r="H16" i="6"/>
  <c r="J16" i="6" s="1"/>
  <c r="H17" i="6"/>
  <c r="J17" i="6" s="1"/>
  <c r="H18" i="6"/>
  <c r="J18" i="6" s="1"/>
  <c r="H3" i="6"/>
  <c r="G4" i="6"/>
  <c r="I4" i="6" s="1"/>
  <c r="G5" i="6"/>
  <c r="I5" i="6" s="1"/>
  <c r="G6" i="6"/>
  <c r="I6" i="6" s="1"/>
  <c r="G7" i="6"/>
  <c r="I7" i="6" s="1"/>
  <c r="G8" i="6"/>
  <c r="I8" i="6" s="1"/>
  <c r="G9" i="6"/>
  <c r="I9" i="6" s="1"/>
  <c r="G10" i="6"/>
  <c r="I10" i="6" s="1"/>
  <c r="G11" i="6"/>
  <c r="I11" i="6" s="1"/>
  <c r="G12" i="6"/>
  <c r="I12" i="6" s="1"/>
  <c r="G13" i="6"/>
  <c r="I13" i="6" s="1"/>
  <c r="G14" i="6"/>
  <c r="I14" i="6" s="1"/>
  <c r="G15" i="6"/>
  <c r="I15" i="6" s="1"/>
  <c r="G16" i="6"/>
  <c r="I16" i="6" s="1"/>
  <c r="G17" i="6"/>
  <c r="I17" i="6" s="1"/>
  <c r="G18" i="6"/>
  <c r="I18" i="6" s="1"/>
  <c r="G3" i="6"/>
  <c r="U9" i="1" l="1"/>
  <c r="R22" i="1"/>
  <c r="U4" i="1" s="1"/>
  <c r="R23" i="1"/>
  <c r="U5" i="1" s="1"/>
  <c r="R24" i="1"/>
  <c r="U6" i="1" s="1"/>
  <c r="R25" i="1"/>
  <c r="U7" i="1" s="1"/>
  <c r="R26" i="1"/>
  <c r="U13" i="1" s="1"/>
  <c r="R27" i="1"/>
  <c r="U14" i="1" s="1"/>
  <c r="R28" i="1"/>
  <c r="U15" i="1" s="1"/>
  <c r="R29" i="1"/>
  <c r="U18" i="1" s="1"/>
  <c r="R30" i="1"/>
  <c r="R31" i="1"/>
  <c r="R32" i="1"/>
  <c r="U8" i="1" s="1"/>
  <c r="R33" i="1"/>
  <c r="U10" i="1" s="1"/>
  <c r="R34" i="1"/>
  <c r="U11" i="1" s="1"/>
  <c r="R35" i="1"/>
  <c r="U12" i="1" s="1"/>
  <c r="R36" i="1"/>
  <c r="R37" i="1"/>
  <c r="U16" i="1" s="1"/>
  <c r="R38" i="1"/>
  <c r="U17" i="1" s="1"/>
  <c r="R39" i="1"/>
  <c r="R40" i="1"/>
  <c r="R41" i="1"/>
  <c r="R42" i="1"/>
  <c r="R43" i="1"/>
  <c r="R44" i="1"/>
  <c r="R45" i="1"/>
  <c r="R46" i="1"/>
  <c r="R21" i="1"/>
  <c r="U3" i="1" s="1"/>
  <c r="D20" i="6" l="1"/>
  <c r="N20" i="6" s="1"/>
  <c r="D21" i="6"/>
  <c r="N21" i="6" s="1"/>
  <c r="D22" i="6"/>
  <c r="N22" i="6" s="1"/>
  <c r="D23" i="6"/>
  <c r="N23" i="6" s="1"/>
  <c r="D24" i="6"/>
  <c r="N24" i="6" s="1"/>
  <c r="D25" i="6"/>
  <c r="N25" i="6" s="1"/>
  <c r="D26" i="6"/>
  <c r="N26" i="6" s="1"/>
  <c r="D27" i="6"/>
  <c r="N27" i="6" s="1"/>
  <c r="D28" i="6"/>
  <c r="N28" i="6" s="1"/>
  <c r="D29" i="6"/>
  <c r="N29" i="6" s="1"/>
  <c r="D30" i="6"/>
  <c r="N30" i="6" s="1"/>
  <c r="D31" i="6"/>
  <c r="N31" i="6" s="1"/>
  <c r="D32" i="6"/>
  <c r="N32" i="6" s="1"/>
  <c r="D33" i="6"/>
  <c r="N33" i="6" s="1"/>
  <c r="D34" i="6"/>
  <c r="N34" i="6" s="1"/>
  <c r="D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19" i="6"/>
  <c r="R19" i="6" s="1"/>
  <c r="R4" i="1"/>
  <c r="D4" i="6" s="1"/>
  <c r="N4" i="6" s="1"/>
  <c r="R5" i="1"/>
  <c r="R6" i="1"/>
  <c r="R7" i="1"/>
  <c r="R8" i="1"/>
  <c r="D8" i="6" s="1"/>
  <c r="N8" i="6" s="1"/>
  <c r="R9" i="1"/>
  <c r="D9" i="6" s="1"/>
  <c r="N9" i="6" s="1"/>
  <c r="R10" i="1"/>
  <c r="R11" i="1"/>
  <c r="D11" i="6" s="1"/>
  <c r="N11" i="6" s="1"/>
  <c r="R12" i="1"/>
  <c r="D12" i="6" s="1"/>
  <c r="N12" i="6" s="1"/>
  <c r="R13" i="1"/>
  <c r="R14" i="1"/>
  <c r="R15" i="1"/>
  <c r="D15" i="6" s="1"/>
  <c r="N15" i="6" s="1"/>
  <c r="R16" i="1"/>
  <c r="D16" i="6" s="1"/>
  <c r="N16" i="6" s="1"/>
  <c r="R17" i="1"/>
  <c r="D17" i="6" s="1"/>
  <c r="N17" i="6" s="1"/>
  <c r="R18" i="1"/>
  <c r="R3" i="1"/>
  <c r="D3" i="6" s="1"/>
  <c r="Q4" i="1"/>
  <c r="V4" i="1" s="1"/>
  <c r="Q5" i="1"/>
  <c r="V5" i="1" s="1"/>
  <c r="Q6" i="1"/>
  <c r="V6" i="1" s="1"/>
  <c r="Q7" i="1"/>
  <c r="V7" i="1" s="1"/>
  <c r="Q8" i="1"/>
  <c r="V8" i="1" s="1"/>
  <c r="Q9" i="1"/>
  <c r="V9" i="1" s="1"/>
  <c r="Q10" i="1"/>
  <c r="V10" i="1" s="1"/>
  <c r="Q11" i="1"/>
  <c r="V11" i="1" s="1"/>
  <c r="Q12" i="1"/>
  <c r="V12" i="1" s="1"/>
  <c r="Q13" i="1"/>
  <c r="V13" i="1" s="1"/>
  <c r="Q14" i="1"/>
  <c r="V14" i="1" s="1"/>
  <c r="Q15" i="1"/>
  <c r="Q16" i="1"/>
  <c r="V16" i="1" s="1"/>
  <c r="Q17" i="1"/>
  <c r="V17" i="1" s="1"/>
  <c r="Q18" i="1"/>
  <c r="V18" i="1" s="1"/>
  <c r="Q3" i="1"/>
  <c r="V3" i="1" s="1"/>
  <c r="D5" i="6"/>
  <c r="N5" i="6" s="1"/>
  <c r="D6" i="6"/>
  <c r="N6" i="6" s="1"/>
  <c r="D7" i="6"/>
  <c r="N7" i="6" s="1"/>
  <c r="D10" i="6"/>
  <c r="N10" i="6" s="1"/>
  <c r="D13" i="6"/>
  <c r="N13" i="6" s="1"/>
  <c r="D14" i="6"/>
  <c r="N14" i="6" s="1"/>
  <c r="D18" i="6"/>
  <c r="N18" i="6" s="1"/>
  <c r="C5" i="6"/>
  <c r="C6" i="6"/>
  <c r="C10" i="6"/>
  <c r="C13" i="6"/>
  <c r="C14" i="6"/>
  <c r="C18" i="6"/>
  <c r="A18" i="6"/>
  <c r="A16" i="6"/>
  <c r="A17" i="6"/>
  <c r="A4" i="6"/>
  <c r="A5" i="6"/>
  <c r="A6" i="6"/>
  <c r="A7" i="6"/>
  <c r="A8" i="6"/>
  <c r="A9" i="6"/>
  <c r="A10" i="6"/>
  <c r="A11" i="6"/>
  <c r="A12" i="6"/>
  <c r="A13" i="6"/>
  <c r="A14" i="6"/>
  <c r="A15" i="6"/>
  <c r="A3" i="6"/>
  <c r="Q4" i="2"/>
  <c r="C36" i="6" s="1"/>
  <c r="Q5" i="2"/>
  <c r="C37" i="6" s="1"/>
  <c r="Q6" i="2"/>
  <c r="C38" i="6" s="1"/>
  <c r="Q7" i="2"/>
  <c r="C39" i="6" s="1"/>
  <c r="Q8" i="2"/>
  <c r="C40" i="6" s="1"/>
  <c r="Q9" i="2"/>
  <c r="C41" i="6" s="1"/>
  <c r="Q10" i="2"/>
  <c r="C42" i="6" s="1"/>
  <c r="Q11" i="2"/>
  <c r="C43" i="6" s="1"/>
  <c r="Q12" i="2"/>
  <c r="C44" i="6" s="1"/>
  <c r="Q13" i="2"/>
  <c r="C45" i="6" s="1"/>
  <c r="Q14" i="2"/>
  <c r="C46" i="6" s="1"/>
  <c r="Q15" i="2"/>
  <c r="C47" i="6" s="1"/>
  <c r="Q16" i="2"/>
  <c r="C48" i="6" s="1"/>
  <c r="Q17" i="2"/>
  <c r="C49" i="6" s="1"/>
  <c r="Q18" i="2"/>
  <c r="C50" i="6" s="1"/>
  <c r="Q3" i="2"/>
  <c r="C35" i="6" s="1"/>
  <c r="R35" i="6" s="1"/>
  <c r="R4" i="2"/>
  <c r="D36" i="6" s="1"/>
  <c r="N36" i="6" s="1"/>
  <c r="R5" i="2"/>
  <c r="D37" i="6" s="1"/>
  <c r="N37" i="6" s="1"/>
  <c r="R6" i="2"/>
  <c r="D38" i="6" s="1"/>
  <c r="N38" i="6" s="1"/>
  <c r="R7" i="2"/>
  <c r="D39" i="6" s="1"/>
  <c r="N39" i="6" s="1"/>
  <c r="R8" i="2"/>
  <c r="D40" i="6" s="1"/>
  <c r="N40" i="6" s="1"/>
  <c r="R9" i="2"/>
  <c r="D41" i="6" s="1"/>
  <c r="N41" i="6" s="1"/>
  <c r="R10" i="2"/>
  <c r="D42" i="6" s="1"/>
  <c r="N42" i="6" s="1"/>
  <c r="R11" i="2"/>
  <c r="D43" i="6" s="1"/>
  <c r="N43" i="6" s="1"/>
  <c r="R12" i="2"/>
  <c r="D44" i="6" s="1"/>
  <c r="N44" i="6" s="1"/>
  <c r="R13" i="2"/>
  <c r="D45" i="6" s="1"/>
  <c r="N45" i="6" s="1"/>
  <c r="R14" i="2"/>
  <c r="D46" i="6" s="1"/>
  <c r="N46" i="6" s="1"/>
  <c r="R15" i="2"/>
  <c r="D47" i="6" s="1"/>
  <c r="N47" i="6" s="1"/>
  <c r="R16" i="2"/>
  <c r="D48" i="6" s="1"/>
  <c r="N48" i="6" s="1"/>
  <c r="R17" i="2"/>
  <c r="D49" i="6" s="1"/>
  <c r="N49" i="6" s="1"/>
  <c r="R18" i="2"/>
  <c r="D50" i="6" s="1"/>
  <c r="N50" i="6" s="1"/>
  <c r="R3" i="2"/>
  <c r="D35" i="6" s="1"/>
  <c r="C3" i="6" l="1"/>
  <c r="R3" i="6" s="1"/>
  <c r="M44" i="6"/>
  <c r="R44" i="6"/>
  <c r="M36" i="6"/>
  <c r="R36" i="6"/>
  <c r="M40" i="6"/>
  <c r="R40" i="6"/>
  <c r="M48" i="6"/>
  <c r="R48" i="6"/>
  <c r="M50" i="6"/>
  <c r="R50" i="6"/>
  <c r="M42" i="6"/>
  <c r="R42" i="6"/>
  <c r="M18" i="6"/>
  <c r="R18" i="6"/>
  <c r="M31" i="6"/>
  <c r="R31" i="6"/>
  <c r="M23" i="6"/>
  <c r="R23" i="6"/>
  <c r="M43" i="6"/>
  <c r="R43" i="6"/>
  <c r="M49" i="6"/>
  <c r="R49" i="6"/>
  <c r="M41" i="6"/>
  <c r="R41" i="6"/>
  <c r="C17" i="6"/>
  <c r="M30" i="6"/>
  <c r="R30" i="6"/>
  <c r="M22" i="6"/>
  <c r="R22" i="6"/>
  <c r="M14" i="6"/>
  <c r="R14" i="6"/>
  <c r="M29" i="6"/>
  <c r="R29" i="6"/>
  <c r="M21" i="6"/>
  <c r="R21" i="6"/>
  <c r="M47" i="6"/>
  <c r="R47" i="6"/>
  <c r="M28" i="6"/>
  <c r="R28" i="6"/>
  <c r="M20" i="6"/>
  <c r="R20" i="6"/>
  <c r="M13" i="6"/>
  <c r="R13" i="6"/>
  <c r="M46" i="6"/>
  <c r="R46" i="6"/>
  <c r="M38" i="6"/>
  <c r="R38" i="6"/>
  <c r="M10" i="6"/>
  <c r="R10" i="6"/>
  <c r="M27" i="6"/>
  <c r="R27" i="6"/>
  <c r="M39" i="6"/>
  <c r="R39" i="6"/>
  <c r="M45" i="6"/>
  <c r="R45" i="6"/>
  <c r="M37" i="6"/>
  <c r="R37" i="6"/>
  <c r="C9" i="6"/>
  <c r="M34" i="6"/>
  <c r="R34" i="6"/>
  <c r="M26" i="6"/>
  <c r="R26" i="6"/>
  <c r="M6" i="6"/>
  <c r="R6" i="6"/>
  <c r="M33" i="6"/>
  <c r="R33" i="6"/>
  <c r="M25" i="6"/>
  <c r="R25" i="6"/>
  <c r="M5" i="6"/>
  <c r="R5" i="6"/>
  <c r="M32" i="6"/>
  <c r="R32" i="6"/>
  <c r="M24" i="6"/>
  <c r="R24" i="6"/>
  <c r="C12" i="6"/>
  <c r="C8" i="6"/>
  <c r="C4" i="6"/>
  <c r="C15" i="6"/>
  <c r="V15" i="1"/>
  <c r="C16" i="6"/>
  <c r="C11" i="6"/>
  <c r="C7" i="6"/>
  <c r="D9" i="3"/>
  <c r="D10" i="3" s="1"/>
  <c r="E9" i="3"/>
  <c r="E10" i="3" s="1"/>
  <c r="F9" i="3"/>
  <c r="F10" i="3" s="1"/>
  <c r="C9" i="3"/>
  <c r="C10" i="3" s="1"/>
  <c r="M4" i="6" l="1"/>
  <c r="R4" i="6"/>
  <c r="M12" i="6"/>
  <c r="R12" i="6"/>
  <c r="M7" i="6"/>
  <c r="R7" i="6"/>
  <c r="M11" i="6"/>
  <c r="R11" i="6"/>
  <c r="M17" i="6"/>
  <c r="R17" i="6"/>
  <c r="M16" i="6"/>
  <c r="R16" i="6"/>
  <c r="M15" i="6"/>
  <c r="R15" i="6"/>
  <c r="M8" i="6"/>
  <c r="R8" i="6"/>
  <c r="M9" i="6"/>
  <c r="R9" i="6"/>
  <c r="F18" i="5"/>
  <c r="F17" i="5"/>
  <c r="F16" i="5"/>
</calcChain>
</file>

<file path=xl/sharedStrings.xml><?xml version="1.0" encoding="utf-8"?>
<sst xmlns="http://schemas.openxmlformats.org/spreadsheetml/2006/main" count="687" uniqueCount="110">
  <si>
    <t>Climate Zone</t>
  </si>
  <si>
    <t>Annual A/C Cooling Energy Savings (kWh/yr)</t>
  </si>
  <si>
    <t>Peak Demand Reduction (kW)</t>
  </si>
  <si>
    <t>T1</t>
  </si>
  <si>
    <t>T2</t>
  </si>
  <si>
    <t>T3</t>
  </si>
  <si>
    <t>T4</t>
  </si>
  <si>
    <t>T5</t>
  </si>
  <si>
    <t>t1wt</t>
  </si>
  <si>
    <t>t2wt</t>
  </si>
  <si>
    <t>t3wt</t>
  </si>
  <si>
    <t>t4wt</t>
  </si>
  <si>
    <t>t5wt</t>
  </si>
  <si>
    <t>Annual A/C Cooling Energy Savings Weighted Average (kWh/yr)</t>
  </si>
  <si>
    <t>Peak Demand Reduction Weighted Average (kW)</t>
  </si>
  <si>
    <t>Region</t>
  </si>
  <si>
    <t>NC</t>
  </si>
  <si>
    <t>SC</t>
  </si>
  <si>
    <t>SI</t>
  </si>
  <si>
    <t>CV</t>
  </si>
  <si>
    <t>DE</t>
  </si>
  <si>
    <t>Morn</t>
  </si>
  <si>
    <t>Day</t>
  </si>
  <si>
    <t>Evening</t>
  </si>
  <si>
    <t>Night</t>
  </si>
  <si>
    <t>Average</t>
  </si>
  <si>
    <t>Annual A/C Run Time (hours/yr)</t>
  </si>
  <si>
    <t>Annual A/C Cooling Energy (kWh/yr)</t>
  </si>
  <si>
    <t>Annual Savings Percentage (%)</t>
  </si>
  <si>
    <t>CZ</t>
  </si>
  <si>
    <t>kWh savings</t>
  </si>
  <si>
    <t>kW savings</t>
  </si>
  <si>
    <t>Bldg Type</t>
  </si>
  <si>
    <t>SFm</t>
  </si>
  <si>
    <t>MFm</t>
  </si>
  <si>
    <t>DMo</t>
  </si>
  <si>
    <t>% HIGHER</t>
  </si>
  <si>
    <t>RE-HV-ResAC-lt45kBtuh-15S</t>
  </si>
  <si>
    <t>DEER2020</t>
  </si>
  <si>
    <t>D20v1</t>
  </si>
  <si>
    <t>Ex</t>
  </si>
  <si>
    <t>rDXGF</t>
  </si>
  <si>
    <t>CZ01</t>
  </si>
  <si>
    <t>Cap-Tons</t>
  </si>
  <si>
    <t>None</t>
  </si>
  <si>
    <t>CZ02</t>
  </si>
  <si>
    <t>CZ03</t>
  </si>
  <si>
    <t>CZ04</t>
  </si>
  <si>
    <t>CZ05</t>
  </si>
  <si>
    <t>CZ11</t>
  </si>
  <si>
    <t>CZ12</t>
  </si>
  <si>
    <t>CZ13</t>
  </si>
  <si>
    <t>CZ16</t>
  </si>
  <si>
    <t>IOU</t>
  </si>
  <si>
    <t>CZ06</t>
  </si>
  <si>
    <t>CZ08</t>
  </si>
  <si>
    <t>CZ09</t>
  </si>
  <si>
    <t>CZ10</t>
  </si>
  <si>
    <t>CZ14</t>
  </si>
  <si>
    <t>CZ15</t>
  </si>
  <si>
    <t>EnergyImpactID</t>
  </si>
  <si>
    <t>Version</t>
  </si>
  <si>
    <t>VersionSource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</si>
  <si>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</si>
  <si>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</si>
  <si>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</si>
  <si>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</si>
  <si>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</si>
  <si>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</si>
  <si>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</si>
  <si>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</si>
  <si>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APreWBkWh</t>
  </si>
  <si>
    <t>CZ07</t>
  </si>
  <si>
    <t xml:space="preserve">SWHC029-01 w DEER defaults and tstat-3 </t>
  </si>
  <si>
    <t xml:space="preserve">2018 workpaper SCE17HC052.0 </t>
  </si>
  <si>
    <t>% higher with DEER modifiactions</t>
  </si>
  <si>
    <t>SWHC029-01 w DEER modification and wtg tstat (SFm and DMo) and RASS data for MFm</t>
  </si>
  <si>
    <t>kWh/ton</t>
  </si>
  <si>
    <t>Average Savings for all SEER upgrades RE-HV-ResAC-lt45kBtuh from READi(v2.5.1)</t>
  </si>
  <si>
    <t>ton</t>
  </si>
  <si>
    <t>kWh Savings</t>
  </si>
  <si>
    <t>FDC savings% of AC retrofit savings</t>
  </si>
  <si>
    <t>%</t>
  </si>
  <si>
    <t>SWHC029-01 wDEER modification and t-stat3</t>
  </si>
  <si>
    <t>PLR</t>
  </si>
  <si>
    <t>Savings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</si>
  <si>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</si>
  <si>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</si>
  <si>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</si>
  <si>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</si>
  <si>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</si>
  <si>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</si>
  <si>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</si>
  <si>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</si>
  <si>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</si>
  <si>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</si>
  <si>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</si>
  <si>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</si>
  <si>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</si>
  <si>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</si>
  <si>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</si>
  <si>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</si>
  <si>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kWh/year</t>
  </si>
  <si>
    <t>Peak kW</t>
  </si>
  <si>
    <t>DMO</t>
  </si>
  <si>
    <t xml:space="preserve">MFm </t>
  </si>
  <si>
    <t xml:space="preserve">SFM </t>
  </si>
  <si>
    <t xml:space="preserve">SFM DEER sample measure </t>
  </si>
  <si>
    <t xml:space="preserve">(Savings validation) </t>
  </si>
  <si>
    <t>SFM DEER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</si>
</sst>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,##0.000000"/>
    <numFmt numFmtId="165" formatCode="0.0"/>
    <numFmt numFmtId="166" formatCode="0.0%"/>
    <numFmt numFmtId="167" formatCode="#,##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 wrapText="1"/>
    </xf>
    <xf numFmtId="2" fontId="0" fillId="0" borderId="0" xfId="0" applyNumberFormat="1"/>
    <xf numFmtId="165" fontId="0" fillId="0" borderId="0" xfId="0" applyNumberFormat="1"/>
    <xf numFmtId="166" fontId="0" fillId="0" borderId="0" xfId="1" applyNumberFormat="1" applyFont="1"/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7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9" fontId="0" fillId="2" borderId="6" xfId="1" applyFont="1" applyFill="1" applyBorder="1" applyAlignment="1">
      <alignment horizontal="center" vertical="center" wrapText="1"/>
    </xf>
    <xf numFmtId="43" fontId="0" fillId="2" borderId="7" xfId="2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9" fontId="0" fillId="0" borderId="0" xfId="1" applyFont="1"/>
    <xf numFmtId="2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quotePrefix="1"/>
    <xf numFmtId="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3">
    <cellStyle name="Comma" xfId="2" builtinId="3"/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Summary!$K$2</c:f>
              <c:strCache>
                <c:ptCount val="1"/>
                <c:pt idx="0">
                  <c:v>DMO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Summary!$J$3:$J$18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xVal>
          <c:yVal>
            <c:numRef>
              <c:f>Summary!$K$3:$K$18</c:f>
              <c:numCache>
                <c:formatCode>General</c:formatCode>
                <c:ptCount val="16"/>
                <c:pt idx="0">
                  <c:v>0</c:v>
                </c:pt>
                <c:pt idx="1">
                  <c:v>173.11</c:v>
                </c:pt>
                <c:pt idx="2">
                  <c:v>56.08</c:v>
                </c:pt>
                <c:pt idx="3">
                  <c:v>204.03</c:v>
                </c:pt>
                <c:pt idx="4">
                  <c:v>39.04</c:v>
                </c:pt>
                <c:pt idx="5">
                  <c:v>179.65</c:v>
                </c:pt>
                <c:pt idx="6">
                  <c:v>249.56</c:v>
                </c:pt>
                <c:pt idx="7">
                  <c:v>366.03</c:v>
                </c:pt>
                <c:pt idx="8">
                  <c:v>296.17</c:v>
                </c:pt>
                <c:pt idx="9">
                  <c:v>399.31</c:v>
                </c:pt>
                <c:pt idx="10">
                  <c:v>410.2</c:v>
                </c:pt>
                <c:pt idx="11">
                  <c:v>262.26</c:v>
                </c:pt>
                <c:pt idx="12">
                  <c:v>428.85</c:v>
                </c:pt>
                <c:pt idx="13">
                  <c:v>475.62</c:v>
                </c:pt>
                <c:pt idx="14">
                  <c:v>723.21</c:v>
                </c:pt>
                <c:pt idx="15">
                  <c:v>100.64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Summary!$L$2</c:f>
              <c:strCache>
                <c:ptCount val="1"/>
                <c:pt idx="0">
                  <c:v>MFm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Summary!$J$3:$J$18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xVal>
          <c:yVal>
            <c:numRef>
              <c:f>Summary!$L$3:$L$18</c:f>
              <c:numCache>
                <c:formatCode>General</c:formatCode>
                <c:ptCount val="16"/>
                <c:pt idx="0">
                  <c:v>0</c:v>
                </c:pt>
                <c:pt idx="1">
                  <c:v>63.9</c:v>
                </c:pt>
                <c:pt idx="2">
                  <c:v>27.07</c:v>
                </c:pt>
                <c:pt idx="3">
                  <c:v>82.92</c:v>
                </c:pt>
                <c:pt idx="4">
                  <c:v>14.35</c:v>
                </c:pt>
                <c:pt idx="5">
                  <c:v>120.42</c:v>
                </c:pt>
                <c:pt idx="6">
                  <c:v>103.19</c:v>
                </c:pt>
                <c:pt idx="7">
                  <c:v>156.47999999999999</c:v>
                </c:pt>
                <c:pt idx="8">
                  <c:v>138.28</c:v>
                </c:pt>
                <c:pt idx="9">
                  <c:v>144.34</c:v>
                </c:pt>
                <c:pt idx="10">
                  <c:v>158.84</c:v>
                </c:pt>
                <c:pt idx="11">
                  <c:v>116.93</c:v>
                </c:pt>
                <c:pt idx="12">
                  <c:v>171.21</c:v>
                </c:pt>
                <c:pt idx="13">
                  <c:v>170.92</c:v>
                </c:pt>
                <c:pt idx="14">
                  <c:v>311.01</c:v>
                </c:pt>
                <c:pt idx="15">
                  <c:v>90.85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Summary!$M$2</c:f>
              <c:strCache>
                <c:ptCount val="1"/>
                <c:pt idx="0">
                  <c:v>SFM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Summary!$J$3:$J$18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xVal>
          <c:yVal>
            <c:numRef>
              <c:f>Summary!$M$3:$M$18</c:f>
              <c:numCache>
                <c:formatCode>0.00</c:formatCode>
                <c:ptCount val="16"/>
                <c:pt idx="0">
                  <c:v>0</c:v>
                </c:pt>
                <c:pt idx="1">
                  <c:v>77.709999999999994</c:v>
                </c:pt>
                <c:pt idx="2">
                  <c:v>26.3</c:v>
                </c:pt>
                <c:pt idx="3">
                  <c:v>137.61000000000001</c:v>
                </c:pt>
                <c:pt idx="4">
                  <c:v>15.51</c:v>
                </c:pt>
                <c:pt idx="5">
                  <c:v>127.59</c:v>
                </c:pt>
                <c:pt idx="6">
                  <c:v>146.94999999999999</c:v>
                </c:pt>
                <c:pt idx="7">
                  <c:v>285.97000000000003</c:v>
                </c:pt>
                <c:pt idx="8">
                  <c:v>195.27</c:v>
                </c:pt>
                <c:pt idx="9">
                  <c:v>263.88</c:v>
                </c:pt>
                <c:pt idx="10">
                  <c:v>302.67</c:v>
                </c:pt>
                <c:pt idx="11">
                  <c:v>156.91</c:v>
                </c:pt>
                <c:pt idx="12">
                  <c:v>304.88</c:v>
                </c:pt>
                <c:pt idx="13">
                  <c:v>553.20000000000005</c:v>
                </c:pt>
                <c:pt idx="14">
                  <c:v>853.89</c:v>
                </c:pt>
                <c:pt idx="15">
                  <c:v>58.86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Summary!$N$2</c:f>
              <c:strCache>
                <c:ptCount val="1"/>
                <c:pt idx="0">
                  <c:v>SFM DEER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Summary!$J$3:$J$18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xVal>
          <c:yVal>
            <c:numRef>
              <c:f>Summary!$N$3:$N$18</c:f>
              <c:numCache>
                <c:formatCode>General</c:formatCode>
                <c:ptCount val="16"/>
                <c:pt idx="0">
                  <c:v>33.319000000000003</c:v>
                </c:pt>
                <c:pt idx="1">
                  <c:v>106.964</c:v>
                </c:pt>
                <c:pt idx="2">
                  <c:v>57.494</c:v>
                </c:pt>
                <c:pt idx="3">
                  <c:v>165.47400000000002</c:v>
                </c:pt>
                <c:pt idx="4">
                  <c:v>57.865000000000002</c:v>
                </c:pt>
                <c:pt idx="5">
                  <c:v>138.345</c:v>
                </c:pt>
                <c:pt idx="6">
                  <c:v>#N/A</c:v>
                </c:pt>
                <c:pt idx="7">
                  <c:v>310.64800000000002</c:v>
                </c:pt>
                <c:pt idx="8">
                  <c:v>301.952</c:v>
                </c:pt>
                <c:pt idx="9">
                  <c:v>288.41999999999996</c:v>
                </c:pt>
                <c:pt idx="10">
                  <c:v>316.54000000000002</c:v>
                </c:pt>
                <c:pt idx="11">
                  <c:v>192.90700000000001</c:v>
                </c:pt>
                <c:pt idx="12">
                  <c:v>351.9</c:v>
                </c:pt>
                <c:pt idx="13">
                  <c:v>657.28</c:v>
                </c:pt>
                <c:pt idx="14">
                  <c:v>693.6</c:v>
                </c:pt>
                <c:pt idx="15">
                  <c:v>90.971999999999994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377960"/>
        <c:axId val="195200688"/>
      </c:scatterChart>
      <c:valAx>
        <c:axId val="45337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200688"/>
        <c:crosses val="autoZero"/>
        <c:crossBetween val="midCat"/>
      </c:valAx>
      <c:valAx>
        <c:axId val="19520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377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322729</xdr:colOff>
      <xdr:row>2</xdr:row>
      <xdr:rowOff>89646</xdr:rowOff>
    </xdr:from>
    <xdr:to>
      <xdr:col>23</xdr:col>
      <xdr:colOff>17929</xdr:colOff>
      <xdr:row>17</xdr:row>
      <xdr:rowOff>143434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0</xdr:rowOff>
    </xdr:from>
    <xdr:to>
      <xdr:col>20</xdr:col>
      <xdr:colOff>456457</xdr:colOff>
      <xdr:row>11</xdr:row>
      <xdr:rowOff>95000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40624CC5-1C07-4C33-938A-627E8A5EB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05600" y="190500"/>
          <a:ext cx="5942857" cy="20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0"/>
  <sheetViews>
    <sheetView tabSelected="1" zoomScale="70" zoomScaleNormal="70" workbookViewId="0">
      <selection activeCell="K38" sqref="K38"/>
    </sheetView>
  </sheetViews>
  <sheetFormatPr defaultRowHeight="14.4" x14ac:dyDescent="0.3"/>
  <sheetData>
    <row r="1" spans="2:15" x14ac:dyDescent="0.3">
      <c r="D1" s="33" t="s">
        <v>85</v>
      </c>
      <c r="E1" s="33"/>
      <c r="N1" t="s">
        <v>108</v>
      </c>
    </row>
    <row r="2" spans="2:15" x14ac:dyDescent="0.3">
      <c r="B2" t="s">
        <v>32</v>
      </c>
      <c r="C2" t="s">
        <v>29</v>
      </c>
      <c r="D2" t="s">
        <v>102</v>
      </c>
      <c r="E2" t="s">
        <v>103</v>
      </c>
      <c r="K2" t="s">
        <v>104</v>
      </c>
      <c r="L2" t="s">
        <v>105</v>
      </c>
      <c r="M2" t="s">
        <v>106</v>
      </c>
      <c r="N2" s="31" t="s">
        <v>109</v>
      </c>
      <c r="O2" s="31" t="s">
        <v>107</v>
      </c>
    </row>
    <row r="3" spans="2:15" x14ac:dyDescent="0.3">
      <c r="B3" t="s">
        <v>35</v>
      </c>
      <c r="C3" s="28" t="s">
        <v>86</v>
      </c>
      <c r="D3" s="7">
        <f>ROUND(DMO!Q3,2)</f>
        <v>0</v>
      </c>
      <c r="E3" s="7">
        <f>ROUND(DMO!R3,2)</f>
        <v>0</v>
      </c>
      <c r="J3" t="s">
        <v>42</v>
      </c>
      <c r="K3" s="30">
        <v>0</v>
      </c>
      <c r="L3" s="30">
        <v>0</v>
      </c>
      <c r="M3" s="32">
        <v>0</v>
      </c>
      <c r="N3" s="31">
        <f>VLOOKUP(J3,$M$20:$S$46,7,FALSE)</f>
        <v>33.319000000000003</v>
      </c>
      <c r="O3" s="31">
        <f>M3/N3</f>
        <v>0</v>
      </c>
    </row>
    <row r="4" spans="2:15" x14ac:dyDescent="0.3">
      <c r="B4" t="s">
        <v>35</v>
      </c>
      <c r="C4" s="28" t="s">
        <v>87</v>
      </c>
      <c r="D4" s="7">
        <f>ROUND(DMO!Q4,2)</f>
        <v>173.11</v>
      </c>
      <c r="E4" s="7">
        <f>ROUND(DMO!R4,2)</f>
        <v>0.21</v>
      </c>
      <c r="J4" t="s">
        <v>45</v>
      </c>
      <c r="K4" s="30">
        <v>173.11</v>
      </c>
      <c r="L4" s="30">
        <v>63.9</v>
      </c>
      <c r="M4" s="32">
        <v>77.709999999999994</v>
      </c>
      <c r="N4" s="31">
        <f>VLOOKUP(J4,$M$20:$S$46,7,FALSE)</f>
        <v>106.964</v>
      </c>
      <c r="O4" s="31">
        <f>M4/N4</f>
        <v>0.7265061142066489</v>
      </c>
    </row>
    <row r="5" spans="2:15" x14ac:dyDescent="0.3">
      <c r="B5" t="s">
        <v>35</v>
      </c>
      <c r="C5" s="28" t="s">
        <v>88</v>
      </c>
      <c r="D5" s="7">
        <f>ROUND(DMO!Q5,2)</f>
        <v>56.08</v>
      </c>
      <c r="E5" s="7">
        <f>ROUND(DMO!R5,2)</f>
        <v>0.2</v>
      </c>
      <c r="J5" t="s">
        <v>46</v>
      </c>
      <c r="K5" s="30">
        <v>56.08</v>
      </c>
      <c r="L5" s="30">
        <v>27.07</v>
      </c>
      <c r="M5" s="32">
        <v>26.3</v>
      </c>
      <c r="N5" s="31">
        <f>VLOOKUP(J5,$M$20:$S$46,7,FALSE)</f>
        <v>57.494</v>
      </c>
      <c r="O5" s="31">
        <f>M5/N5</f>
        <v>0.45743903711691658</v>
      </c>
    </row>
    <row r="6" spans="2:15" x14ac:dyDescent="0.3">
      <c r="B6" t="s">
        <v>35</v>
      </c>
      <c r="C6" s="28" t="s">
        <v>89</v>
      </c>
      <c r="D6" s="7">
        <f>ROUND(DMO!Q6,2)</f>
        <v>204.03</v>
      </c>
      <c r="E6" s="7">
        <f>ROUND(DMO!R6,2)</f>
        <v>0.22</v>
      </c>
      <c r="J6" t="s">
        <v>47</v>
      </c>
      <c r="K6" s="30">
        <v>204.03</v>
      </c>
      <c r="L6" s="30">
        <v>82.92</v>
      </c>
      <c r="M6" s="32">
        <v>137.61000000000001</v>
      </c>
      <c r="N6" s="31">
        <f>VLOOKUP(J6,$M$20:$S$46,7,FALSE)</f>
        <v>165.47400000000002</v>
      </c>
      <c r="O6" s="31">
        <f>M6/N6</f>
        <v>0.83161100837593815</v>
      </c>
    </row>
    <row r="7" spans="2:15" x14ac:dyDescent="0.3">
      <c r="B7" t="s">
        <v>35</v>
      </c>
      <c r="C7" s="28" t="s">
        <v>90</v>
      </c>
      <c r="D7" s="7">
        <f>ROUND(DMO!Q7,2)</f>
        <v>39.04</v>
      </c>
      <c r="E7" s="7">
        <f>ROUND(DMO!R7,2)</f>
        <v>0.14000000000000001</v>
      </c>
      <c r="J7" t="s">
        <v>48</v>
      </c>
      <c r="K7" s="30">
        <v>39.04</v>
      </c>
      <c r="L7" s="30">
        <v>14.35</v>
      </c>
      <c r="M7" s="32">
        <v>15.51</v>
      </c>
      <c r="N7" s="31">
        <f>VLOOKUP(J7,$M$20:$S$46,7,FALSE)</f>
        <v>57.865000000000002</v>
      </c>
      <c r="O7" s="31">
        <f>M7/N7</f>
        <v>0.26803767389613753</v>
      </c>
    </row>
    <row r="8" spans="2:15" x14ac:dyDescent="0.3">
      <c r="B8" t="s">
        <v>35</v>
      </c>
      <c r="C8" s="28" t="s">
        <v>91</v>
      </c>
      <c r="D8" s="7">
        <f>ROUND(DMO!Q8,2)</f>
        <v>179.65</v>
      </c>
      <c r="E8" s="7">
        <f>ROUND(DMO!R8,2)</f>
        <v>0.19</v>
      </c>
      <c r="J8" t="s">
        <v>54</v>
      </c>
      <c r="K8" s="30">
        <v>179.65</v>
      </c>
      <c r="L8" s="30">
        <v>120.42</v>
      </c>
      <c r="M8" s="32">
        <v>127.59</v>
      </c>
      <c r="N8" s="31">
        <f>VLOOKUP(J8,$M$20:$S$46,7,FALSE)</f>
        <v>138.345</v>
      </c>
      <c r="O8" s="31">
        <f>M8/N8</f>
        <v>0.92225956847012902</v>
      </c>
    </row>
    <row r="9" spans="2:15" x14ac:dyDescent="0.3">
      <c r="B9" t="s">
        <v>35</v>
      </c>
      <c r="C9" s="28" t="s">
        <v>92</v>
      </c>
      <c r="D9" s="7">
        <f>ROUND(DMO!Q9,2)</f>
        <v>249.56</v>
      </c>
      <c r="E9" s="7">
        <f>ROUND(DMO!R9,2)</f>
        <v>0.2</v>
      </c>
      <c r="J9" t="s">
        <v>72</v>
      </c>
      <c r="K9" s="30">
        <v>249.56</v>
      </c>
      <c r="L9" s="30">
        <v>103.19</v>
      </c>
      <c r="M9" s="32">
        <v>146.94999999999999</v>
      </c>
      <c r="N9" s="31" t="e">
        <f>VLOOKUP(J9,$M$20:$S$46,7,FALSE)</f>
        <v>#N/A</v>
      </c>
      <c r="O9" s="31" t="e">
        <f>M9/N9</f>
        <v>#N/A</v>
      </c>
    </row>
    <row r="10" spans="2:15" x14ac:dyDescent="0.3">
      <c r="B10" t="s">
        <v>35</v>
      </c>
      <c r="C10" s="28" t="s">
        <v>93</v>
      </c>
      <c r="D10" s="7">
        <f>ROUND(DMO!Q10,2)</f>
        <v>366.03</v>
      </c>
      <c r="E10" s="7">
        <f>ROUND(DMO!R10,2)</f>
        <v>0.22</v>
      </c>
      <c r="J10" t="s">
        <v>55</v>
      </c>
      <c r="K10" s="30">
        <v>366.03</v>
      </c>
      <c r="L10" s="30">
        <v>156.47999999999999</v>
      </c>
      <c r="M10" s="32">
        <v>285.97000000000003</v>
      </c>
      <c r="N10" s="31">
        <f>VLOOKUP(J10,$M$20:$S$46,7,FALSE)</f>
        <v>310.64800000000002</v>
      </c>
      <c r="O10" s="31">
        <f>M10/N10</f>
        <v>0.92055960443975171</v>
      </c>
    </row>
    <row r="11" spans="2:15" x14ac:dyDescent="0.3">
      <c r="B11" t="s">
        <v>35</v>
      </c>
      <c r="C11" s="28" t="s">
        <v>94</v>
      </c>
      <c r="D11" s="7">
        <f>ROUND(DMO!Q11,2)</f>
        <v>296.17</v>
      </c>
      <c r="E11" s="7">
        <f>ROUND(DMO!R11,2)</f>
        <v>0.12</v>
      </c>
      <c r="J11" t="s">
        <v>56</v>
      </c>
      <c r="K11" s="30">
        <v>296.17</v>
      </c>
      <c r="L11" s="30">
        <v>138.28</v>
      </c>
      <c r="M11" s="32">
        <v>195.27</v>
      </c>
      <c r="N11" s="31">
        <f>VLOOKUP(J11,$M$20:$S$46,7,FALSE)</f>
        <v>301.952</v>
      </c>
      <c r="O11" s="31">
        <f>M11/N11</f>
        <v>0.64669218948707086</v>
      </c>
    </row>
    <row r="12" spans="2:15" x14ac:dyDescent="0.3">
      <c r="B12" t="s">
        <v>35</v>
      </c>
      <c r="C12" s="28" t="s">
        <v>95</v>
      </c>
      <c r="D12" s="7">
        <f>ROUND(DMO!Q12,2)</f>
        <v>399.31</v>
      </c>
      <c r="E12" s="7">
        <f>ROUND(DMO!R12,2)</f>
        <v>0.14000000000000001</v>
      </c>
      <c r="J12" t="s">
        <v>57</v>
      </c>
      <c r="K12" s="30">
        <v>399.31</v>
      </c>
      <c r="L12" s="30">
        <v>144.34</v>
      </c>
      <c r="M12" s="32">
        <v>263.88</v>
      </c>
      <c r="N12" s="31">
        <f>VLOOKUP(J12,$M$20:$S$46,7,FALSE)</f>
        <v>288.41999999999996</v>
      </c>
      <c r="O12" s="31">
        <f>M12/N12</f>
        <v>0.91491574786769303</v>
      </c>
    </row>
    <row r="13" spans="2:15" x14ac:dyDescent="0.3">
      <c r="B13" t="s">
        <v>35</v>
      </c>
      <c r="C13" s="28" t="s">
        <v>96</v>
      </c>
      <c r="D13" s="7">
        <f>ROUND(DMO!Q13,2)</f>
        <v>410.2</v>
      </c>
      <c r="E13" s="7">
        <f>ROUND(DMO!R13,2)</f>
        <v>0.13</v>
      </c>
      <c r="J13" t="s">
        <v>49</v>
      </c>
      <c r="K13" s="30">
        <v>410.2</v>
      </c>
      <c r="L13" s="30">
        <v>158.84</v>
      </c>
      <c r="M13" s="32">
        <v>302.67</v>
      </c>
      <c r="N13" s="31">
        <f>VLOOKUP(J13,$M$20:$S$46,7,FALSE)</f>
        <v>316.54000000000002</v>
      </c>
      <c r="O13" s="31">
        <f>M13/N13</f>
        <v>0.95618247298919568</v>
      </c>
    </row>
    <row r="14" spans="2:15" x14ac:dyDescent="0.3">
      <c r="B14" t="s">
        <v>35</v>
      </c>
      <c r="C14" s="28" t="s">
        <v>97</v>
      </c>
      <c r="D14" s="7">
        <f>ROUND(DMO!Q14,2)</f>
        <v>262.26</v>
      </c>
      <c r="E14" s="7">
        <f>ROUND(DMO!R14,2)</f>
        <v>0.16</v>
      </c>
      <c r="J14" t="s">
        <v>50</v>
      </c>
      <c r="K14" s="30">
        <v>262.26</v>
      </c>
      <c r="L14" s="30">
        <v>116.93</v>
      </c>
      <c r="M14" s="32">
        <v>156.91</v>
      </c>
      <c r="N14" s="31">
        <f>VLOOKUP(J14,$M$20:$S$46,7,FALSE)</f>
        <v>192.90700000000001</v>
      </c>
      <c r="O14" s="31">
        <f>M14/N14</f>
        <v>0.81339712918660279</v>
      </c>
    </row>
    <row r="15" spans="2:15" x14ac:dyDescent="0.3">
      <c r="B15" t="s">
        <v>35</v>
      </c>
      <c r="C15" s="28" t="s">
        <v>98</v>
      </c>
      <c r="D15" s="7">
        <f>ROUND(DMO!Q15,2)</f>
        <v>428.85</v>
      </c>
      <c r="E15" s="7">
        <f>ROUND(DMO!R15,2)</f>
        <v>0.17</v>
      </c>
      <c r="J15" t="s">
        <v>51</v>
      </c>
      <c r="K15" s="30">
        <v>428.85</v>
      </c>
      <c r="L15" s="30">
        <v>171.21</v>
      </c>
      <c r="M15" s="32">
        <v>304.88</v>
      </c>
      <c r="N15" s="31">
        <f>VLOOKUP(J15,$M$20:$S$46,7,FALSE)</f>
        <v>351.9</v>
      </c>
      <c r="O15" s="31">
        <f>M15/N15</f>
        <v>0.86638249502699638</v>
      </c>
    </row>
    <row r="16" spans="2:15" x14ac:dyDescent="0.3">
      <c r="B16" t="s">
        <v>35</v>
      </c>
      <c r="C16" s="28" t="s">
        <v>99</v>
      </c>
      <c r="D16" s="7">
        <f>ROUND(DMO!Q16,2)</f>
        <v>475.62</v>
      </c>
      <c r="E16" s="7">
        <f>ROUND(DMO!R16,2)</f>
        <v>0.14000000000000001</v>
      </c>
      <c r="J16" t="s">
        <v>58</v>
      </c>
      <c r="K16" s="30">
        <v>475.62</v>
      </c>
      <c r="L16" s="30">
        <v>170.92</v>
      </c>
      <c r="M16" s="32">
        <v>553.20000000000005</v>
      </c>
      <c r="N16" s="31">
        <f>VLOOKUP(J16,$M$20:$S$46,7,FALSE)</f>
        <v>657.28</v>
      </c>
      <c r="O16" s="31">
        <f>M16/N16</f>
        <v>0.84165043816942564</v>
      </c>
    </row>
    <row r="17" spans="2:20" x14ac:dyDescent="0.3">
      <c r="B17" t="s">
        <v>35</v>
      </c>
      <c r="C17" s="28" t="s">
        <v>100</v>
      </c>
      <c r="D17" s="7">
        <f>ROUND(DMO!Q17,2)</f>
        <v>723.21</v>
      </c>
      <c r="E17" s="7">
        <f>ROUND(DMO!R17,2)</f>
        <v>0.18</v>
      </c>
      <c r="J17" t="s">
        <v>59</v>
      </c>
      <c r="K17" s="30">
        <v>723.21</v>
      </c>
      <c r="L17" s="30">
        <v>311.01</v>
      </c>
      <c r="M17" s="32">
        <v>853.89</v>
      </c>
      <c r="N17" s="31">
        <f>VLOOKUP(J17,$M$20:$S$46,7,FALSE)</f>
        <v>693.6</v>
      </c>
      <c r="O17" s="31">
        <f>M17/N17</f>
        <v>1.231098615916955</v>
      </c>
    </row>
    <row r="18" spans="2:20" x14ac:dyDescent="0.3">
      <c r="B18" t="s">
        <v>35</v>
      </c>
      <c r="C18" s="28" t="s">
        <v>101</v>
      </c>
      <c r="D18" s="7">
        <f>ROUND(DMO!Q18,2)</f>
        <v>100.64</v>
      </c>
      <c r="E18" s="7">
        <f>ROUND(DMO!R18,2)</f>
        <v>0.22</v>
      </c>
      <c r="J18" t="s">
        <v>52</v>
      </c>
      <c r="K18" s="30">
        <v>100.64</v>
      </c>
      <c r="L18" s="30">
        <v>90.85</v>
      </c>
      <c r="M18" s="32">
        <v>58.86</v>
      </c>
      <c r="N18" s="31">
        <f>VLOOKUP(J18,$M$20:$S$46,7,FALSE)</f>
        <v>90.971999999999994</v>
      </c>
      <c r="O18" s="31">
        <f>M18/N18</f>
        <v>0.64701226751088248</v>
      </c>
    </row>
    <row r="19" spans="2:20" x14ac:dyDescent="0.3">
      <c r="B19" t="s">
        <v>34</v>
      </c>
      <c r="C19" s="28" t="s">
        <v>86</v>
      </c>
      <c r="D19" s="29">
        <f>ROUND(MFm!E3,2)</f>
        <v>0</v>
      </c>
      <c r="E19" s="29">
        <f>ROUND(MFm!G3,2)</f>
        <v>0</v>
      </c>
    </row>
    <row r="20" spans="2:20" x14ac:dyDescent="0.3">
      <c r="B20" t="s">
        <v>34</v>
      </c>
      <c r="C20" s="28" t="s">
        <v>87</v>
      </c>
      <c r="D20" s="29">
        <f>ROUND(MFm!E4,2)</f>
        <v>63.9</v>
      </c>
      <c r="E20" s="29">
        <f>ROUND(MFm!G4,2)</f>
        <v>0.04</v>
      </c>
      <c r="J20" s="31" t="s">
        <v>33</v>
      </c>
      <c r="K20" s="31" t="s">
        <v>40</v>
      </c>
      <c r="L20" s="31" t="s">
        <v>41</v>
      </c>
      <c r="M20" s="31" t="s">
        <v>42</v>
      </c>
      <c r="N20" s="31" t="s">
        <v>43</v>
      </c>
      <c r="O20" s="31">
        <v>2.33</v>
      </c>
      <c r="P20" s="31">
        <v>2300</v>
      </c>
      <c r="Q20" s="31" t="s">
        <v>44</v>
      </c>
      <c r="R20" s="31">
        <v>14.3</v>
      </c>
      <c r="S20" s="31">
        <f>O20*R20</f>
        <v>33.319000000000003</v>
      </c>
      <c r="T20" s="31"/>
    </row>
    <row r="21" spans="2:20" x14ac:dyDescent="0.3">
      <c r="B21" t="s">
        <v>34</v>
      </c>
      <c r="C21" s="28" t="s">
        <v>88</v>
      </c>
      <c r="D21" s="29">
        <f>ROUND(MFm!E5,2)</f>
        <v>27.07</v>
      </c>
      <c r="E21" s="29">
        <f>ROUND(MFm!G5,2)</f>
        <v>0.05</v>
      </c>
      <c r="J21" s="31" t="s">
        <v>33</v>
      </c>
      <c r="K21" s="31" t="s">
        <v>40</v>
      </c>
      <c r="L21" s="31" t="s">
        <v>41</v>
      </c>
      <c r="M21" s="31" t="s">
        <v>45</v>
      </c>
      <c r="N21" s="31" t="s">
        <v>43</v>
      </c>
      <c r="O21" s="31">
        <v>2.21</v>
      </c>
      <c r="P21" s="31">
        <v>1950</v>
      </c>
      <c r="Q21" s="31" t="s">
        <v>44</v>
      </c>
      <c r="R21" s="31">
        <v>48.4</v>
      </c>
      <c r="S21" s="31">
        <f t="shared" ref="S21:S46" si="0">O21*R21</f>
        <v>106.964</v>
      </c>
      <c r="T21" s="31"/>
    </row>
    <row r="22" spans="2:20" x14ac:dyDescent="0.3">
      <c r="B22" t="s">
        <v>34</v>
      </c>
      <c r="C22" s="28" t="s">
        <v>89</v>
      </c>
      <c r="D22" s="29">
        <f>ROUND(MFm!E6,2)</f>
        <v>82.92</v>
      </c>
      <c r="E22" s="29">
        <f>ROUND(MFm!G6,2)</f>
        <v>0.04</v>
      </c>
      <c r="J22" s="31" t="s">
        <v>33</v>
      </c>
      <c r="K22" s="31" t="s">
        <v>40</v>
      </c>
      <c r="L22" s="31" t="s">
        <v>41</v>
      </c>
      <c r="M22" s="31" t="s">
        <v>46</v>
      </c>
      <c r="N22" s="31" t="s">
        <v>43</v>
      </c>
      <c r="O22" s="31">
        <v>3.23</v>
      </c>
      <c r="P22" s="31">
        <v>2300</v>
      </c>
      <c r="Q22" s="31" t="s">
        <v>44</v>
      </c>
      <c r="R22" s="31">
        <v>17.8</v>
      </c>
      <c r="S22" s="31">
        <f t="shared" si="0"/>
        <v>57.494</v>
      </c>
      <c r="T22" s="31"/>
    </row>
    <row r="23" spans="2:20" x14ac:dyDescent="0.3">
      <c r="B23" t="s">
        <v>34</v>
      </c>
      <c r="C23" s="28" t="s">
        <v>90</v>
      </c>
      <c r="D23" s="29">
        <f>ROUND(MFm!E7,2)</f>
        <v>14.35</v>
      </c>
      <c r="E23" s="29">
        <f>ROUND(MFm!G7,2)</f>
        <v>0.04</v>
      </c>
      <c r="J23" s="31" t="s">
        <v>33</v>
      </c>
      <c r="K23" s="31" t="s">
        <v>40</v>
      </c>
      <c r="L23" s="31" t="s">
        <v>41</v>
      </c>
      <c r="M23" s="31" t="s">
        <v>47</v>
      </c>
      <c r="N23" s="31" t="s">
        <v>43</v>
      </c>
      <c r="O23" s="31">
        <v>3.17</v>
      </c>
      <c r="P23" s="31">
        <v>2300</v>
      </c>
      <c r="Q23" s="31" t="s">
        <v>44</v>
      </c>
      <c r="R23" s="31">
        <v>52.2</v>
      </c>
      <c r="S23" s="31">
        <f t="shared" si="0"/>
        <v>165.47400000000002</v>
      </c>
      <c r="T23" s="31"/>
    </row>
    <row r="24" spans="2:20" x14ac:dyDescent="0.3">
      <c r="B24" t="s">
        <v>34</v>
      </c>
      <c r="C24" s="28" t="s">
        <v>91</v>
      </c>
      <c r="D24" s="29">
        <f>ROUND(MFm!E8,2)</f>
        <v>120.42</v>
      </c>
      <c r="E24" s="29">
        <f>ROUND(MFm!G8,2)</f>
        <v>7.0000000000000007E-2</v>
      </c>
      <c r="J24" s="31" t="s">
        <v>33</v>
      </c>
      <c r="K24" s="31" t="s">
        <v>40</v>
      </c>
      <c r="L24" s="31" t="s">
        <v>41</v>
      </c>
      <c r="M24" s="31" t="s">
        <v>48</v>
      </c>
      <c r="N24" s="31" t="s">
        <v>43</v>
      </c>
      <c r="O24" s="31">
        <v>3.55</v>
      </c>
      <c r="P24" s="31">
        <v>2300</v>
      </c>
      <c r="Q24" s="31" t="s">
        <v>44</v>
      </c>
      <c r="R24" s="31">
        <v>16.3</v>
      </c>
      <c r="S24" s="31">
        <f t="shared" si="0"/>
        <v>57.865000000000002</v>
      </c>
      <c r="T24" s="31"/>
    </row>
    <row r="25" spans="2:20" x14ac:dyDescent="0.3">
      <c r="B25" t="s">
        <v>34</v>
      </c>
      <c r="C25" s="28" t="s">
        <v>92</v>
      </c>
      <c r="D25" s="29">
        <f>ROUND(MFm!E9,2)</f>
        <v>103.19</v>
      </c>
      <c r="E25" s="29">
        <f>ROUND(MFm!G9,2)</f>
        <v>0.06</v>
      </c>
      <c r="J25" s="31" t="s">
        <v>33</v>
      </c>
      <c r="K25" s="31" t="s">
        <v>40</v>
      </c>
      <c r="L25" s="31" t="s">
        <v>41</v>
      </c>
      <c r="M25" s="31" t="s">
        <v>49</v>
      </c>
      <c r="N25" s="31" t="s">
        <v>43</v>
      </c>
      <c r="O25" s="31">
        <v>2.66</v>
      </c>
      <c r="P25" s="31">
        <v>1950</v>
      </c>
      <c r="Q25" s="31" t="s">
        <v>44</v>
      </c>
      <c r="R25" s="31">
        <v>119</v>
      </c>
      <c r="S25" s="31">
        <f t="shared" si="0"/>
        <v>316.54000000000002</v>
      </c>
      <c r="T25" s="31"/>
    </row>
    <row r="26" spans="2:20" x14ac:dyDescent="0.3">
      <c r="B26" t="s">
        <v>34</v>
      </c>
      <c r="C26" s="28" t="s">
        <v>93</v>
      </c>
      <c r="D26" s="29">
        <f>ROUND(MFm!E10,2)</f>
        <v>156.47999999999999</v>
      </c>
      <c r="E26" s="29">
        <f>ROUND(MFm!G10,2)</f>
        <v>0.06</v>
      </c>
      <c r="J26" s="31" t="s">
        <v>33</v>
      </c>
      <c r="K26" s="31" t="s">
        <v>40</v>
      </c>
      <c r="L26" s="31" t="s">
        <v>41</v>
      </c>
      <c r="M26" s="31" t="s">
        <v>50</v>
      </c>
      <c r="N26" s="31" t="s">
        <v>43</v>
      </c>
      <c r="O26" s="31">
        <v>2.4700000000000002</v>
      </c>
      <c r="P26" s="31">
        <v>1950</v>
      </c>
      <c r="Q26" s="31" t="s">
        <v>44</v>
      </c>
      <c r="R26" s="31">
        <v>78.099999999999994</v>
      </c>
      <c r="S26" s="31">
        <f t="shared" si="0"/>
        <v>192.90700000000001</v>
      </c>
      <c r="T26" s="31"/>
    </row>
    <row r="27" spans="2:20" x14ac:dyDescent="0.3">
      <c r="B27" t="s">
        <v>34</v>
      </c>
      <c r="C27" s="28" t="s">
        <v>94</v>
      </c>
      <c r="D27" s="29">
        <f>ROUND(MFm!E11,2)</f>
        <v>138.28</v>
      </c>
      <c r="E27" s="29">
        <f>ROUND(MFm!G11,2)</f>
        <v>0.02</v>
      </c>
      <c r="J27" s="31" t="s">
        <v>33</v>
      </c>
      <c r="K27" s="31" t="s">
        <v>40</v>
      </c>
      <c r="L27" s="31" t="s">
        <v>41</v>
      </c>
      <c r="M27" s="31" t="s">
        <v>51</v>
      </c>
      <c r="N27" s="31" t="s">
        <v>43</v>
      </c>
      <c r="O27" s="31">
        <v>2.5499999999999998</v>
      </c>
      <c r="P27" s="31">
        <v>1950</v>
      </c>
      <c r="Q27" s="31" t="s">
        <v>44</v>
      </c>
      <c r="R27" s="31">
        <v>138</v>
      </c>
      <c r="S27" s="31">
        <f t="shared" si="0"/>
        <v>351.9</v>
      </c>
      <c r="T27" s="31"/>
    </row>
    <row r="28" spans="2:20" x14ac:dyDescent="0.3">
      <c r="B28" t="s">
        <v>34</v>
      </c>
      <c r="C28" s="28" t="s">
        <v>95</v>
      </c>
      <c r="D28" s="29">
        <f>ROUND(MFm!E12,2)</f>
        <v>144.34</v>
      </c>
      <c r="E28" s="29">
        <f>ROUND(MFm!G12,2)</f>
        <v>0.03</v>
      </c>
      <c r="J28" s="31" t="s">
        <v>33</v>
      </c>
      <c r="K28" s="31" t="s">
        <v>40</v>
      </c>
      <c r="L28" s="31" t="s">
        <v>41</v>
      </c>
      <c r="M28" s="31" t="s">
        <v>52</v>
      </c>
      <c r="N28" s="31" t="s">
        <v>43</v>
      </c>
      <c r="O28" s="31">
        <v>3.61</v>
      </c>
      <c r="P28" s="31">
        <v>2300</v>
      </c>
      <c r="Q28" s="31" t="s">
        <v>44</v>
      </c>
      <c r="R28" s="31">
        <v>25.2</v>
      </c>
      <c r="S28" s="31">
        <f t="shared" si="0"/>
        <v>90.971999999999994</v>
      </c>
      <c r="T28" s="31"/>
    </row>
    <row r="29" spans="2:20" x14ac:dyDescent="0.3">
      <c r="B29" t="s">
        <v>34</v>
      </c>
      <c r="C29" s="28" t="s">
        <v>96</v>
      </c>
      <c r="D29" s="29">
        <f>ROUND(MFm!E13,2)</f>
        <v>158.84</v>
      </c>
      <c r="E29" s="29">
        <f>ROUND(MFm!G13,2)</f>
        <v>0.03</v>
      </c>
      <c r="J29" s="31" t="s">
        <v>33</v>
      </c>
      <c r="K29" s="31" t="s">
        <v>40</v>
      </c>
      <c r="L29" s="31" t="s">
        <v>41</v>
      </c>
      <c r="M29" s="31" t="s">
        <v>53</v>
      </c>
      <c r="N29" s="31" t="s">
        <v>43</v>
      </c>
      <c r="O29" s="31">
        <v>2.69</v>
      </c>
      <c r="P29" s="31">
        <v>2050</v>
      </c>
      <c r="Q29" s="31" t="s">
        <v>44</v>
      </c>
      <c r="R29" s="31">
        <v>78.599999999999994</v>
      </c>
      <c r="S29" s="31">
        <f t="shared" si="0"/>
        <v>211.43399999999997</v>
      </c>
      <c r="T29" s="31"/>
    </row>
    <row r="30" spans="2:20" x14ac:dyDescent="0.3">
      <c r="B30" t="s">
        <v>34</v>
      </c>
      <c r="C30" s="28" t="s">
        <v>97</v>
      </c>
      <c r="D30" s="29">
        <f>ROUND(MFm!E14,2)</f>
        <v>116.93</v>
      </c>
      <c r="E30" s="29">
        <f>ROUND(MFm!G14,2)</f>
        <v>0.03</v>
      </c>
      <c r="J30" s="31" t="s">
        <v>33</v>
      </c>
      <c r="K30" s="31" t="s">
        <v>40</v>
      </c>
      <c r="L30" s="31" t="s">
        <v>41</v>
      </c>
      <c r="M30" s="31" t="s">
        <v>48</v>
      </c>
      <c r="N30" s="31" t="s">
        <v>43</v>
      </c>
      <c r="O30" s="31">
        <v>3.55</v>
      </c>
      <c r="P30" s="31">
        <v>2300</v>
      </c>
      <c r="Q30" s="31" t="s">
        <v>44</v>
      </c>
      <c r="R30" s="31">
        <v>16.399999999999999</v>
      </c>
      <c r="S30" s="31">
        <f t="shared" si="0"/>
        <v>58.219999999999992</v>
      </c>
      <c r="T30" s="31"/>
    </row>
    <row r="31" spans="2:20" x14ac:dyDescent="0.3">
      <c r="B31" t="s">
        <v>34</v>
      </c>
      <c r="C31" s="28" t="s">
        <v>98</v>
      </c>
      <c r="D31" s="29">
        <f>ROUND(MFm!E15,2)</f>
        <v>171.21</v>
      </c>
      <c r="E31" s="29">
        <f>ROUND(MFm!G15,2)</f>
        <v>0.03</v>
      </c>
      <c r="J31" s="31" t="s">
        <v>33</v>
      </c>
      <c r="K31" s="31" t="s">
        <v>40</v>
      </c>
      <c r="L31" s="31" t="s">
        <v>41</v>
      </c>
      <c r="M31" s="31" t="s">
        <v>54</v>
      </c>
      <c r="N31" s="31" t="s">
        <v>43</v>
      </c>
      <c r="O31" s="31">
        <v>4.01</v>
      </c>
      <c r="P31" s="31">
        <v>2390</v>
      </c>
      <c r="Q31" s="31" t="s">
        <v>44</v>
      </c>
      <c r="R31" s="31">
        <v>34.5</v>
      </c>
      <c r="S31" s="31">
        <f t="shared" si="0"/>
        <v>138.345</v>
      </c>
      <c r="T31" s="31"/>
    </row>
    <row r="32" spans="2:20" x14ac:dyDescent="0.3">
      <c r="B32" t="s">
        <v>34</v>
      </c>
      <c r="C32" s="28" t="s">
        <v>99</v>
      </c>
      <c r="D32" s="29">
        <f>ROUND(MFm!E16,2)</f>
        <v>170.92</v>
      </c>
      <c r="E32" s="29">
        <f>ROUND(MFm!G16,2)</f>
        <v>0.04</v>
      </c>
      <c r="J32" s="31" t="s">
        <v>33</v>
      </c>
      <c r="K32" s="31" t="s">
        <v>40</v>
      </c>
      <c r="L32" s="31" t="s">
        <v>41</v>
      </c>
      <c r="M32" s="31" t="s">
        <v>55</v>
      </c>
      <c r="N32" s="31" t="s">
        <v>43</v>
      </c>
      <c r="O32" s="31">
        <v>3.77</v>
      </c>
      <c r="P32" s="31">
        <v>2390</v>
      </c>
      <c r="Q32" s="31" t="s">
        <v>44</v>
      </c>
      <c r="R32" s="31">
        <v>82.4</v>
      </c>
      <c r="S32" s="31">
        <f t="shared" si="0"/>
        <v>310.64800000000002</v>
      </c>
      <c r="T32" s="31"/>
    </row>
    <row r="33" spans="2:20" x14ac:dyDescent="0.3">
      <c r="B33" t="s">
        <v>34</v>
      </c>
      <c r="C33" s="28" t="s">
        <v>100</v>
      </c>
      <c r="D33" s="29">
        <f>ROUND(MFm!E17,2)</f>
        <v>311.01</v>
      </c>
      <c r="E33" s="29">
        <f>ROUND(MFm!G17,2)</f>
        <v>0.02</v>
      </c>
      <c r="J33" s="31" t="s">
        <v>33</v>
      </c>
      <c r="K33" s="31" t="s">
        <v>40</v>
      </c>
      <c r="L33" s="31" t="s">
        <v>41</v>
      </c>
      <c r="M33" s="31" t="s">
        <v>56</v>
      </c>
      <c r="N33" s="31" t="s">
        <v>43</v>
      </c>
      <c r="O33" s="31">
        <v>3.37</v>
      </c>
      <c r="P33" s="31">
        <v>2420</v>
      </c>
      <c r="Q33" s="31" t="s">
        <v>44</v>
      </c>
      <c r="R33" s="31">
        <v>89.6</v>
      </c>
      <c r="S33" s="31">
        <f t="shared" si="0"/>
        <v>301.952</v>
      </c>
      <c r="T33" s="31"/>
    </row>
    <row r="34" spans="2:20" x14ac:dyDescent="0.3">
      <c r="B34" t="s">
        <v>34</v>
      </c>
      <c r="C34" s="28" t="s">
        <v>101</v>
      </c>
      <c r="D34" s="29">
        <f>ROUND(MFm!E18,2)</f>
        <v>90.85</v>
      </c>
      <c r="E34" s="29">
        <f>ROUND(MFm!G18,2)</f>
        <v>0.05</v>
      </c>
      <c r="J34" s="31" t="s">
        <v>33</v>
      </c>
      <c r="K34" s="31" t="s">
        <v>40</v>
      </c>
      <c r="L34" s="31" t="s">
        <v>41</v>
      </c>
      <c r="M34" s="31" t="s">
        <v>57</v>
      </c>
      <c r="N34" s="31" t="s">
        <v>43</v>
      </c>
      <c r="O34" s="31">
        <v>2.5299999999999998</v>
      </c>
      <c r="P34" s="31">
        <v>1950</v>
      </c>
      <c r="Q34" s="31" t="s">
        <v>44</v>
      </c>
      <c r="R34" s="31">
        <v>114</v>
      </c>
      <c r="S34" s="31">
        <f t="shared" si="0"/>
        <v>288.41999999999996</v>
      </c>
      <c r="T34" s="31"/>
    </row>
    <row r="35" spans="2:20" x14ac:dyDescent="0.3">
      <c r="B35" t="s">
        <v>33</v>
      </c>
      <c r="C35" s="28" t="s">
        <v>86</v>
      </c>
      <c r="D35" s="7">
        <f>ROUND(SFm!Q3,2)</f>
        <v>0</v>
      </c>
      <c r="E35" s="7">
        <f>ROUND(SFm!R3,2)</f>
        <v>0</v>
      </c>
      <c r="J35" s="31" t="s">
        <v>33</v>
      </c>
      <c r="K35" s="31" t="s">
        <v>40</v>
      </c>
      <c r="L35" s="31" t="s">
        <v>41</v>
      </c>
      <c r="M35" s="31" t="s">
        <v>51</v>
      </c>
      <c r="N35" s="31" t="s">
        <v>43</v>
      </c>
      <c r="O35" s="31">
        <v>2.5499999999999998</v>
      </c>
      <c r="P35" s="31">
        <v>1950</v>
      </c>
      <c r="Q35" s="31" t="s">
        <v>44</v>
      </c>
      <c r="R35" s="31">
        <v>138</v>
      </c>
      <c r="S35" s="31">
        <f t="shared" si="0"/>
        <v>351.9</v>
      </c>
      <c r="T35" s="31"/>
    </row>
    <row r="36" spans="2:20" x14ac:dyDescent="0.3">
      <c r="B36" t="s">
        <v>33</v>
      </c>
      <c r="C36" s="28" t="s">
        <v>87</v>
      </c>
      <c r="D36" s="7">
        <f>ROUND(SFm!Q4,2)</f>
        <v>77.709999999999994</v>
      </c>
      <c r="E36" s="7">
        <f>ROUND(SFm!R4,2)</f>
        <v>0.09</v>
      </c>
      <c r="J36" s="31" t="s">
        <v>33</v>
      </c>
      <c r="K36" s="31" t="s">
        <v>40</v>
      </c>
      <c r="L36" s="31" t="s">
        <v>41</v>
      </c>
      <c r="M36" s="31" t="s">
        <v>58</v>
      </c>
      <c r="N36" s="31" t="s">
        <v>43</v>
      </c>
      <c r="O36" s="31">
        <v>3.16</v>
      </c>
      <c r="P36" s="31">
        <v>2160</v>
      </c>
      <c r="Q36" s="31" t="s">
        <v>44</v>
      </c>
      <c r="R36" s="31">
        <v>208</v>
      </c>
      <c r="S36" s="31">
        <f t="shared" si="0"/>
        <v>657.28</v>
      </c>
      <c r="T36" s="31"/>
    </row>
    <row r="37" spans="2:20" x14ac:dyDescent="0.3">
      <c r="B37" t="s">
        <v>33</v>
      </c>
      <c r="C37" s="28" t="s">
        <v>88</v>
      </c>
      <c r="D37" s="7">
        <f>ROUND(SFm!Q5,2)</f>
        <v>26.3</v>
      </c>
      <c r="E37" s="7">
        <f>ROUND(SFm!R5,2)</f>
        <v>0.14000000000000001</v>
      </c>
      <c r="J37" s="31" t="s">
        <v>33</v>
      </c>
      <c r="K37" s="31" t="s">
        <v>40</v>
      </c>
      <c r="L37" s="31" t="s">
        <v>41</v>
      </c>
      <c r="M37" s="31" t="s">
        <v>59</v>
      </c>
      <c r="N37" s="31" t="s">
        <v>43</v>
      </c>
      <c r="O37" s="31">
        <v>3.4</v>
      </c>
      <c r="P37" s="31">
        <v>2160</v>
      </c>
      <c r="Q37" s="31" t="s">
        <v>44</v>
      </c>
      <c r="R37" s="31">
        <v>204</v>
      </c>
      <c r="S37" s="31">
        <f t="shared" si="0"/>
        <v>693.6</v>
      </c>
      <c r="T37" s="31"/>
    </row>
    <row r="38" spans="2:20" x14ac:dyDescent="0.3">
      <c r="B38" t="s">
        <v>33</v>
      </c>
      <c r="C38" s="28" t="s">
        <v>89</v>
      </c>
      <c r="D38" s="7">
        <f>ROUND(SFm!Q6,2)</f>
        <v>137.61000000000001</v>
      </c>
      <c r="E38" s="7">
        <f>ROUND(SFm!R6,2)</f>
        <v>0.13</v>
      </c>
      <c r="J38" s="31" t="s">
        <v>33</v>
      </c>
      <c r="K38" s="31" t="s">
        <v>40</v>
      </c>
      <c r="L38" s="31" t="s">
        <v>41</v>
      </c>
      <c r="M38" s="31" t="s">
        <v>52</v>
      </c>
      <c r="N38" s="31" t="s">
        <v>43</v>
      </c>
      <c r="O38" s="31">
        <v>3.61</v>
      </c>
      <c r="P38" s="31">
        <v>2300</v>
      </c>
      <c r="Q38" s="31" t="s">
        <v>44</v>
      </c>
      <c r="R38" s="31">
        <v>25.2</v>
      </c>
      <c r="S38" s="31">
        <f t="shared" si="0"/>
        <v>90.971999999999994</v>
      </c>
      <c r="T38" s="31"/>
    </row>
    <row r="39" spans="2:20" x14ac:dyDescent="0.3">
      <c r="B39" t="s">
        <v>33</v>
      </c>
      <c r="C39" s="28" t="s">
        <v>90</v>
      </c>
      <c r="D39" s="7">
        <f>ROUND(SFm!Q7,2)</f>
        <v>15.51</v>
      </c>
      <c r="E39" s="7">
        <f>ROUND(SFm!R7,2)</f>
        <v>0.1</v>
      </c>
      <c r="J39" s="31" t="s">
        <v>33</v>
      </c>
      <c r="K39" s="31" t="s">
        <v>40</v>
      </c>
      <c r="L39" s="31" t="s">
        <v>41</v>
      </c>
      <c r="M39" s="31" t="s">
        <v>53</v>
      </c>
      <c r="N39" s="31" t="s">
        <v>43</v>
      </c>
      <c r="O39" s="31">
        <v>3.1</v>
      </c>
      <c r="P39" s="31">
        <v>2160</v>
      </c>
      <c r="Q39" s="31" t="s">
        <v>44</v>
      </c>
      <c r="R39" s="31">
        <v>101</v>
      </c>
      <c r="S39" s="31">
        <f t="shared" si="0"/>
        <v>313.10000000000002</v>
      </c>
      <c r="T39" s="31"/>
    </row>
    <row r="40" spans="2:20" x14ac:dyDescent="0.3">
      <c r="B40" t="s">
        <v>33</v>
      </c>
      <c r="C40" s="28" t="s">
        <v>91</v>
      </c>
      <c r="D40" s="7">
        <f>ROUND(SFm!Q8,2)</f>
        <v>127.59</v>
      </c>
      <c r="E40" s="7">
        <f>ROUND(SFm!R8,2)</f>
        <v>0.17</v>
      </c>
      <c r="J40" s="31" t="s">
        <v>33</v>
      </c>
      <c r="K40" s="31" t="s">
        <v>40</v>
      </c>
      <c r="L40" s="31" t="s">
        <v>41</v>
      </c>
      <c r="M40" s="31" t="s">
        <v>47</v>
      </c>
      <c r="N40" s="31" t="s">
        <v>43</v>
      </c>
      <c r="O40" s="31">
        <v>3.17</v>
      </c>
      <c r="P40" s="31">
        <v>2300</v>
      </c>
      <c r="Q40" s="31" t="s">
        <v>44</v>
      </c>
      <c r="R40" s="31">
        <v>52.2</v>
      </c>
      <c r="S40" s="31">
        <f t="shared" si="0"/>
        <v>165.47400000000002</v>
      </c>
      <c r="T40" s="31"/>
    </row>
    <row r="41" spans="2:20" x14ac:dyDescent="0.3">
      <c r="B41" t="s">
        <v>33</v>
      </c>
      <c r="C41" s="28" t="s">
        <v>92</v>
      </c>
      <c r="D41" s="7">
        <f>ROUND(SFm!Q9,2)</f>
        <v>146.94999999999999</v>
      </c>
      <c r="E41" s="7">
        <f>ROUND(SFm!R9,2)</f>
        <v>0.14000000000000001</v>
      </c>
      <c r="J41" s="31" t="s">
        <v>33</v>
      </c>
      <c r="K41" s="31" t="s">
        <v>40</v>
      </c>
      <c r="L41" s="31" t="s">
        <v>41</v>
      </c>
      <c r="M41" s="31" t="s">
        <v>48</v>
      </c>
      <c r="N41" s="31" t="s">
        <v>43</v>
      </c>
      <c r="O41" s="31">
        <v>3.55</v>
      </c>
      <c r="P41" s="31">
        <v>2300</v>
      </c>
      <c r="Q41" s="31" t="s">
        <v>44</v>
      </c>
      <c r="R41" s="31">
        <v>16.3</v>
      </c>
      <c r="S41" s="31">
        <f t="shared" si="0"/>
        <v>57.865000000000002</v>
      </c>
      <c r="T41" s="31"/>
    </row>
    <row r="42" spans="2:20" x14ac:dyDescent="0.3">
      <c r="B42" t="s">
        <v>33</v>
      </c>
      <c r="C42" s="28" t="s">
        <v>93</v>
      </c>
      <c r="D42" s="7">
        <f>ROUND(SFm!Q10,2)</f>
        <v>285.97000000000003</v>
      </c>
      <c r="E42" s="7">
        <f>ROUND(SFm!R10,2)</f>
        <v>0.17</v>
      </c>
      <c r="J42" s="31" t="s">
        <v>33</v>
      </c>
      <c r="K42" s="31" t="s">
        <v>40</v>
      </c>
      <c r="L42" s="31" t="s">
        <v>41</v>
      </c>
      <c r="M42" s="31" t="s">
        <v>54</v>
      </c>
      <c r="N42" s="31" t="s">
        <v>43</v>
      </c>
      <c r="O42" s="31">
        <v>4.01</v>
      </c>
      <c r="P42" s="31">
        <v>2390</v>
      </c>
      <c r="Q42" s="31" t="s">
        <v>44</v>
      </c>
      <c r="R42" s="31">
        <v>34.5</v>
      </c>
      <c r="S42" s="31">
        <f t="shared" si="0"/>
        <v>138.345</v>
      </c>
      <c r="T42" s="31"/>
    </row>
    <row r="43" spans="2:20" x14ac:dyDescent="0.3">
      <c r="B43" t="s">
        <v>33</v>
      </c>
      <c r="C43" s="28" t="s">
        <v>94</v>
      </c>
      <c r="D43" s="7">
        <f>ROUND(SFm!Q11,2)</f>
        <v>195.27</v>
      </c>
      <c r="E43" s="7">
        <f>ROUND(SFm!R11,2)</f>
        <v>0.04</v>
      </c>
      <c r="J43" s="31" t="s">
        <v>33</v>
      </c>
      <c r="K43" s="31" t="s">
        <v>40</v>
      </c>
      <c r="L43" s="31" t="s">
        <v>41</v>
      </c>
      <c r="M43" s="31" t="s">
        <v>55</v>
      </c>
      <c r="N43" s="31" t="s">
        <v>43</v>
      </c>
      <c r="O43" s="31">
        <v>3.77</v>
      </c>
      <c r="P43" s="31">
        <v>2390</v>
      </c>
      <c r="Q43" s="31" t="s">
        <v>44</v>
      </c>
      <c r="R43" s="31">
        <v>82.4</v>
      </c>
      <c r="S43" s="31">
        <f t="shared" si="0"/>
        <v>310.64800000000002</v>
      </c>
      <c r="T43" s="31"/>
    </row>
    <row r="44" spans="2:20" x14ac:dyDescent="0.3">
      <c r="B44" t="s">
        <v>33</v>
      </c>
      <c r="C44" s="28" t="s">
        <v>95</v>
      </c>
      <c r="D44" s="7">
        <f>ROUND(SFm!Q12,2)</f>
        <v>263.88</v>
      </c>
      <c r="E44" s="7">
        <f>ROUND(SFm!R12,2)</f>
        <v>0.09</v>
      </c>
      <c r="J44" s="31" t="s">
        <v>33</v>
      </c>
      <c r="K44" s="31" t="s">
        <v>40</v>
      </c>
      <c r="L44" s="31" t="s">
        <v>41</v>
      </c>
      <c r="M44" s="31" t="s">
        <v>56</v>
      </c>
      <c r="N44" s="31" t="s">
        <v>43</v>
      </c>
      <c r="O44" s="31">
        <v>3.37</v>
      </c>
      <c r="P44" s="31">
        <v>2420</v>
      </c>
      <c r="Q44" s="31" t="s">
        <v>44</v>
      </c>
      <c r="R44" s="31">
        <v>89.6</v>
      </c>
      <c r="S44" s="31">
        <f t="shared" si="0"/>
        <v>301.952</v>
      </c>
      <c r="T44" s="31"/>
    </row>
    <row r="45" spans="2:20" x14ac:dyDescent="0.3">
      <c r="B45" t="s">
        <v>33</v>
      </c>
      <c r="C45" s="28" t="s">
        <v>96</v>
      </c>
      <c r="D45" s="7">
        <f>ROUND(SFm!Q13,2)</f>
        <v>302.67</v>
      </c>
      <c r="E45" s="7">
        <f>ROUND(SFm!R13,2)</f>
        <v>0.15</v>
      </c>
      <c r="J45" s="31" t="s">
        <v>33</v>
      </c>
      <c r="K45" s="31" t="s">
        <v>40</v>
      </c>
      <c r="L45" s="31" t="s">
        <v>41</v>
      </c>
      <c r="M45" s="31" t="s">
        <v>57</v>
      </c>
      <c r="N45" s="31" t="s">
        <v>43</v>
      </c>
      <c r="O45" s="31">
        <v>2.5299999999999998</v>
      </c>
      <c r="P45" s="31">
        <v>1950</v>
      </c>
      <c r="Q45" s="31" t="s">
        <v>44</v>
      </c>
      <c r="R45" s="31">
        <v>114</v>
      </c>
      <c r="S45" s="31">
        <f t="shared" si="0"/>
        <v>288.41999999999996</v>
      </c>
      <c r="T45" s="31"/>
    </row>
    <row r="46" spans="2:20" x14ac:dyDescent="0.3">
      <c r="B46" t="s">
        <v>33</v>
      </c>
      <c r="C46" s="28" t="s">
        <v>97</v>
      </c>
      <c r="D46" s="7">
        <f>ROUND(SFm!Q14,2)</f>
        <v>156.91</v>
      </c>
      <c r="E46" s="7">
        <f>ROUND(SFm!R14,2)</f>
        <v>0.1</v>
      </c>
      <c r="J46" s="31" t="s">
        <v>33</v>
      </c>
      <c r="K46" s="31" t="s">
        <v>40</v>
      </c>
      <c r="L46" s="31" t="s">
        <v>41</v>
      </c>
      <c r="M46" s="31" t="s">
        <v>51</v>
      </c>
      <c r="N46" s="31" t="s">
        <v>43</v>
      </c>
      <c r="O46" s="31">
        <v>2.5499999999999998</v>
      </c>
      <c r="P46" s="31">
        <v>1950</v>
      </c>
      <c r="Q46" s="31" t="s">
        <v>44</v>
      </c>
      <c r="R46" s="31">
        <v>138</v>
      </c>
      <c r="S46" s="31">
        <f t="shared" si="0"/>
        <v>351.9</v>
      </c>
      <c r="T46" s="31"/>
    </row>
    <row r="47" spans="2:20" x14ac:dyDescent="0.3">
      <c r="B47" t="s">
        <v>33</v>
      </c>
      <c r="C47" s="28" t="s">
        <v>98</v>
      </c>
      <c r="D47" s="7">
        <f>ROUND(SFm!Q15,2)</f>
        <v>304.88</v>
      </c>
      <c r="E47" s="7">
        <f>ROUND(SFm!R15,2)</f>
        <v>0.13</v>
      </c>
    </row>
    <row r="48" spans="2:20" x14ac:dyDescent="0.3">
      <c r="B48" t="s">
        <v>33</v>
      </c>
      <c r="C48" s="28" t="s">
        <v>99</v>
      </c>
      <c r="D48" s="7">
        <f>ROUND(SFm!Q16,2)</f>
        <v>553.20000000000005</v>
      </c>
      <c r="E48" s="7">
        <f>ROUND(SFm!R16,2)</f>
        <v>0.17</v>
      </c>
    </row>
    <row r="49" spans="2:5" x14ac:dyDescent="0.3">
      <c r="B49" t="s">
        <v>33</v>
      </c>
      <c r="C49" s="28" t="s">
        <v>100</v>
      </c>
      <c r="D49" s="7">
        <f>ROUND(SFm!Q17,2)</f>
        <v>853.89</v>
      </c>
      <c r="E49" s="7">
        <f>ROUND(SFm!R17,2)</f>
        <v>0.33</v>
      </c>
    </row>
    <row r="50" spans="2:5" x14ac:dyDescent="0.3">
      <c r="B50" t="s">
        <v>33</v>
      </c>
      <c r="C50" s="28" t="s">
        <v>101</v>
      </c>
      <c r="D50" s="7">
        <f>ROUND(SFm!Q18,2)</f>
        <v>58.86</v>
      </c>
      <c r="E50" s="7">
        <f>ROUND(SFm!R18,2)</f>
        <v>0.14000000000000001</v>
      </c>
    </row>
  </sheetData>
  <autoFilter ref="B2:E50"/>
  <mergeCells count="1">
    <mergeCell ref="D1:E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topLeftCell="F7" workbookViewId="0">
      <selection activeCell="N7" sqref="N7"/>
    </sheetView>
  </sheetViews>
  <sheetFormatPr defaultRowHeight="14.4" x14ac:dyDescent="0.3"/>
  <cols>
    <col min="2" max="2" width="16" customWidth="1"/>
    <col min="3" max="3" width="17.5546875" customWidth="1"/>
    <col min="4" max="4" width="16.6640625" customWidth="1"/>
    <col min="5" max="5" width="16.33203125" customWidth="1"/>
    <col min="6" max="6" width="15.6640625" customWidth="1"/>
    <col min="7" max="7" width="15.109375" customWidth="1"/>
    <col min="8" max="10" width="17.109375" customWidth="1"/>
    <col min="11" max="11" width="15.44140625" customWidth="1"/>
    <col min="12" max="16" width="9.109375" customWidth="1"/>
    <col min="17" max="17" width="21.5546875" style="7" customWidth="1"/>
    <col min="18" max="18" width="17" style="7" customWidth="1"/>
  </cols>
  <sheetData>
    <row r="1" spans="1:22" x14ac:dyDescent="0.3">
      <c r="A1" s="1"/>
      <c r="B1" s="34" t="s">
        <v>3</v>
      </c>
      <c r="C1" s="34"/>
      <c r="D1" s="34" t="s">
        <v>4</v>
      </c>
      <c r="E1" s="34"/>
      <c r="F1" s="34" t="s">
        <v>5</v>
      </c>
      <c r="G1" s="34"/>
      <c r="H1" s="34" t="s">
        <v>6</v>
      </c>
      <c r="I1" s="34"/>
      <c r="J1" s="34" t="s">
        <v>7</v>
      </c>
      <c r="K1" s="34"/>
      <c r="L1" s="3"/>
      <c r="M1" s="3"/>
      <c r="N1" s="3"/>
      <c r="O1" s="3"/>
      <c r="P1" s="3"/>
      <c r="Q1" s="5"/>
      <c r="R1" s="5"/>
    </row>
    <row r="2" spans="1:22" ht="57.6" x14ac:dyDescent="0.3">
      <c r="A2" s="1" t="s">
        <v>0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  <c r="J2" s="1" t="s">
        <v>1</v>
      </c>
      <c r="K2" s="1" t="s">
        <v>2</v>
      </c>
      <c r="L2" s="4" t="s">
        <v>8</v>
      </c>
      <c r="M2" s="4" t="s">
        <v>9</v>
      </c>
      <c r="N2" s="4" t="s">
        <v>10</v>
      </c>
      <c r="O2" s="4" t="s">
        <v>11</v>
      </c>
      <c r="P2" s="4" t="s">
        <v>12</v>
      </c>
      <c r="Q2" s="6" t="s">
        <v>13</v>
      </c>
      <c r="R2" s="6" t="s">
        <v>14</v>
      </c>
    </row>
    <row r="3" spans="1:22" x14ac:dyDescent="0.3">
      <c r="A3" s="1">
        <v>1</v>
      </c>
      <c r="B3" s="26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3">
        <v>0.45950000000000002</v>
      </c>
      <c r="M3" s="3">
        <v>0.10970000000000001</v>
      </c>
      <c r="N3" s="3">
        <v>0.2215</v>
      </c>
      <c r="O3" s="3">
        <v>0.11</v>
      </c>
      <c r="P3" s="3">
        <v>9.9299999999999999E-2</v>
      </c>
      <c r="Q3" s="5">
        <f>ROUND(SUM(B3*L3,D3*M3,F3*N3,H3*O3,J3*P3),2)</f>
        <v>0</v>
      </c>
      <c r="R3" s="5">
        <f>ROUND(SUM(C3*L3,E3*M3,G3*N3,I3*O3,K3*P3),2)</f>
        <v>0</v>
      </c>
      <c r="T3" t="s">
        <v>42</v>
      </c>
      <c r="U3">
        <f>VLOOKUP(T3,$L$21:$R$46,7,FALSE)</f>
        <v>33.319000000000003</v>
      </c>
      <c r="V3" t="e">
        <f>U3/Q3</f>
        <v>#DIV/0!</v>
      </c>
    </row>
    <row r="4" spans="1:22" x14ac:dyDescent="0.3">
      <c r="A4" s="1">
        <v>2</v>
      </c>
      <c r="B4" s="26">
        <v>121.27</v>
      </c>
      <c r="C4" s="1">
        <v>0.06</v>
      </c>
      <c r="D4" s="1">
        <v>59.87</v>
      </c>
      <c r="E4" s="1">
        <v>7.0000000000000007E-2</v>
      </c>
      <c r="F4" s="1">
        <v>45.08</v>
      </c>
      <c r="G4" s="1">
        <v>0.14000000000000001</v>
      </c>
      <c r="H4" s="1">
        <v>19.420000000000002</v>
      </c>
      <c r="I4" s="1">
        <v>0.12</v>
      </c>
      <c r="J4" s="1">
        <v>24.36</v>
      </c>
      <c r="K4" s="1">
        <v>0.16</v>
      </c>
      <c r="L4" s="3">
        <v>0.46500000000000002</v>
      </c>
      <c r="M4" s="3">
        <v>0.2135</v>
      </c>
      <c r="N4" s="3">
        <v>5.0700000000000002E-2</v>
      </c>
      <c r="O4" s="3">
        <v>7.0199999999999999E-2</v>
      </c>
      <c r="P4" s="3">
        <v>0.2006</v>
      </c>
      <c r="Q4" s="5">
        <f t="shared" ref="Q4:Q18" si="0">ROUND(SUM(B4*L4,D4*M4,F4*N4,H4*O4,J4*P4),2)</f>
        <v>77.709999999999994</v>
      </c>
      <c r="R4" s="5">
        <f t="shared" ref="R4:R18" si="1">ROUND(SUM(C4*L4,E4*M4,G4*N4,I4*O4,K4*P4),2)</f>
        <v>0.09</v>
      </c>
      <c r="T4" t="s">
        <v>45</v>
      </c>
      <c r="U4">
        <f t="shared" ref="U4:U18" si="2">VLOOKUP(T4,$L$21:$R$46,7,FALSE)</f>
        <v>106.964</v>
      </c>
      <c r="V4">
        <f t="shared" ref="V4:V18" si="3">U4/Q4</f>
        <v>1.3764509072191482</v>
      </c>
    </row>
    <row r="5" spans="1:22" x14ac:dyDescent="0.3">
      <c r="A5" s="1">
        <v>3</v>
      </c>
      <c r="B5" s="26">
        <v>43.8</v>
      </c>
      <c r="C5" s="1">
        <v>0.17</v>
      </c>
      <c r="D5" s="1">
        <v>17.22</v>
      </c>
      <c r="E5" s="1">
        <v>0.12</v>
      </c>
      <c r="F5" s="1">
        <v>14.62</v>
      </c>
      <c r="G5" s="1">
        <v>0.11</v>
      </c>
      <c r="H5" s="1">
        <v>24.3</v>
      </c>
      <c r="I5" s="1">
        <v>0.13</v>
      </c>
      <c r="J5" s="1">
        <v>29.38</v>
      </c>
      <c r="K5" s="1">
        <v>0.16</v>
      </c>
      <c r="L5" s="3">
        <v>0.13389999999999999</v>
      </c>
      <c r="M5" s="3">
        <v>0.16500000000000001</v>
      </c>
      <c r="N5" s="3">
        <v>5.28E-2</v>
      </c>
      <c r="O5" s="3">
        <v>0.43709999999999999</v>
      </c>
      <c r="P5" s="3">
        <v>0.2112</v>
      </c>
      <c r="Q5" s="5">
        <f t="shared" si="0"/>
        <v>26.3</v>
      </c>
      <c r="R5" s="5">
        <f t="shared" si="1"/>
        <v>0.14000000000000001</v>
      </c>
      <c r="T5" t="s">
        <v>46</v>
      </c>
      <c r="U5">
        <f t="shared" si="2"/>
        <v>57.494</v>
      </c>
      <c r="V5">
        <f t="shared" si="3"/>
        <v>2.1860836501901142</v>
      </c>
    </row>
    <row r="6" spans="1:22" x14ac:dyDescent="0.3">
      <c r="A6" s="1">
        <v>4</v>
      </c>
      <c r="B6" s="26">
        <v>197.03</v>
      </c>
      <c r="C6" s="1">
        <v>0.11</v>
      </c>
      <c r="D6" s="1">
        <v>101.41</v>
      </c>
      <c r="E6" s="1">
        <v>0.11</v>
      </c>
      <c r="F6" s="1">
        <v>134.54</v>
      </c>
      <c r="G6" s="1">
        <v>0.15</v>
      </c>
      <c r="H6" s="1">
        <v>33.22</v>
      </c>
      <c r="I6" s="1">
        <v>0.16</v>
      </c>
      <c r="J6" s="1">
        <v>40.61</v>
      </c>
      <c r="K6" s="1">
        <v>0.2</v>
      </c>
      <c r="L6" s="3">
        <v>0.43709999999999999</v>
      </c>
      <c r="M6" s="3">
        <v>8.5300000000000001E-2</v>
      </c>
      <c r="N6" s="3">
        <v>0.26269999999999999</v>
      </c>
      <c r="O6" s="3">
        <v>0.1666</v>
      </c>
      <c r="P6" s="3">
        <v>4.8300000000000003E-2</v>
      </c>
      <c r="Q6" s="5">
        <f t="shared" si="0"/>
        <v>137.61000000000001</v>
      </c>
      <c r="R6" s="5">
        <f t="shared" si="1"/>
        <v>0.13</v>
      </c>
      <c r="T6" t="s">
        <v>47</v>
      </c>
      <c r="U6">
        <f t="shared" si="2"/>
        <v>165.47400000000002</v>
      </c>
      <c r="V6">
        <f t="shared" si="3"/>
        <v>1.202485284499673</v>
      </c>
    </row>
    <row r="7" spans="1:22" x14ac:dyDescent="0.3">
      <c r="A7" s="1">
        <v>5</v>
      </c>
      <c r="B7" s="26">
        <v>16.07</v>
      </c>
      <c r="C7" s="1">
        <v>0.11</v>
      </c>
      <c r="D7" s="1">
        <v>13.44</v>
      </c>
      <c r="E7" s="1">
        <v>0.11</v>
      </c>
      <c r="F7" s="1">
        <v>11.11</v>
      </c>
      <c r="G7" s="1">
        <v>0.1</v>
      </c>
      <c r="H7" s="1">
        <v>15.82</v>
      </c>
      <c r="I7" s="1">
        <v>0.1</v>
      </c>
      <c r="J7" s="1">
        <v>16.07</v>
      </c>
      <c r="K7" s="1">
        <v>0.11</v>
      </c>
      <c r="L7" s="3">
        <v>8.4400000000000003E-2</v>
      </c>
      <c r="M7" s="3">
        <v>0.05</v>
      </c>
      <c r="N7" s="3">
        <v>0.05</v>
      </c>
      <c r="O7" s="3">
        <v>0.73409999999999997</v>
      </c>
      <c r="P7" s="3">
        <v>8.1500000000000003E-2</v>
      </c>
      <c r="Q7" s="5">
        <f t="shared" si="0"/>
        <v>15.51</v>
      </c>
      <c r="R7" s="5">
        <f t="shared" si="1"/>
        <v>0.1</v>
      </c>
      <c r="T7" t="s">
        <v>48</v>
      </c>
      <c r="U7">
        <f t="shared" si="2"/>
        <v>57.865000000000002</v>
      </c>
      <c r="V7">
        <f t="shared" si="3"/>
        <v>3.7308188265635076</v>
      </c>
    </row>
    <row r="8" spans="1:22" x14ac:dyDescent="0.3">
      <c r="A8" s="1">
        <v>6</v>
      </c>
      <c r="B8" s="26">
        <v>254.58</v>
      </c>
      <c r="C8" s="1">
        <v>0.18</v>
      </c>
      <c r="D8" s="1">
        <v>126.98</v>
      </c>
      <c r="E8" s="1">
        <v>0.16</v>
      </c>
      <c r="F8" s="1">
        <v>68.69</v>
      </c>
      <c r="G8" s="1">
        <v>0.21</v>
      </c>
      <c r="H8" s="1">
        <v>26.04</v>
      </c>
      <c r="I8" s="1">
        <v>0.18</v>
      </c>
      <c r="J8" s="1">
        <v>29.36</v>
      </c>
      <c r="K8" s="1">
        <v>0.2</v>
      </c>
      <c r="L8" s="3">
        <v>0.10489999999999999</v>
      </c>
      <c r="M8" s="3">
        <v>0.74570000000000003</v>
      </c>
      <c r="N8" s="3">
        <v>5.0099999999999999E-2</v>
      </c>
      <c r="O8" s="3">
        <v>0.05</v>
      </c>
      <c r="P8" s="3">
        <v>4.9299999999999997E-2</v>
      </c>
      <c r="Q8" s="5">
        <f t="shared" si="0"/>
        <v>127.59</v>
      </c>
      <c r="R8" s="5">
        <f t="shared" si="1"/>
        <v>0.17</v>
      </c>
      <c r="T8" t="s">
        <v>54</v>
      </c>
      <c r="U8">
        <f t="shared" si="2"/>
        <v>138.345</v>
      </c>
      <c r="V8">
        <f t="shared" si="3"/>
        <v>1.084293439924759</v>
      </c>
    </row>
    <row r="9" spans="1:22" x14ac:dyDescent="0.3">
      <c r="A9" s="1">
        <v>7</v>
      </c>
      <c r="B9" s="26">
        <v>173.81</v>
      </c>
      <c r="C9" s="1">
        <v>0.15</v>
      </c>
      <c r="D9" s="1">
        <v>69.819999999999993</v>
      </c>
      <c r="E9" s="1">
        <v>0.13</v>
      </c>
      <c r="F9" s="1">
        <v>69.290000000000006</v>
      </c>
      <c r="G9" s="1">
        <v>0.13</v>
      </c>
      <c r="H9" s="1">
        <v>173.76</v>
      </c>
      <c r="I9" s="1">
        <v>0.15</v>
      </c>
      <c r="J9" s="1">
        <v>101.78</v>
      </c>
      <c r="K9" s="1">
        <v>0.12</v>
      </c>
      <c r="L9" s="3">
        <v>0.66700000000000004</v>
      </c>
      <c r="M9" s="3">
        <v>0.17460000000000001</v>
      </c>
      <c r="N9" s="3">
        <v>5.0099999999999999E-2</v>
      </c>
      <c r="O9" s="3">
        <v>6.0199999999999997E-2</v>
      </c>
      <c r="P9" s="3">
        <v>4.8099999999999997E-2</v>
      </c>
      <c r="Q9" s="5">
        <f t="shared" si="0"/>
        <v>146.94999999999999</v>
      </c>
      <c r="R9" s="5">
        <f t="shared" si="1"/>
        <v>0.14000000000000001</v>
      </c>
      <c r="T9" t="s">
        <v>72</v>
      </c>
      <c r="U9" t="e">
        <f t="shared" si="2"/>
        <v>#N/A</v>
      </c>
      <c r="V9" t="e">
        <f t="shared" si="3"/>
        <v>#N/A</v>
      </c>
    </row>
    <row r="10" spans="1:22" x14ac:dyDescent="0.3">
      <c r="A10" s="1">
        <v>8</v>
      </c>
      <c r="B10" s="26">
        <v>341.75</v>
      </c>
      <c r="C10" s="1">
        <v>0.17</v>
      </c>
      <c r="D10" s="1">
        <v>207.07</v>
      </c>
      <c r="E10" s="1">
        <v>0.15</v>
      </c>
      <c r="F10" s="1">
        <v>166.29</v>
      </c>
      <c r="G10" s="1">
        <v>0.2</v>
      </c>
      <c r="H10" s="1">
        <v>141.72</v>
      </c>
      <c r="I10" s="1">
        <v>0.16</v>
      </c>
      <c r="J10" s="1">
        <v>166.29</v>
      </c>
      <c r="K10" s="1">
        <v>0.2</v>
      </c>
      <c r="L10" s="3">
        <v>0.67920000000000003</v>
      </c>
      <c r="M10" s="3">
        <v>5.0999999999999997E-2</v>
      </c>
      <c r="N10" s="3">
        <v>9.5600000000000004E-2</v>
      </c>
      <c r="O10" s="3">
        <v>6.3799999999999996E-2</v>
      </c>
      <c r="P10" s="3">
        <v>0.1104</v>
      </c>
      <c r="Q10" s="5">
        <f t="shared" si="0"/>
        <v>285.97000000000003</v>
      </c>
      <c r="R10" s="5">
        <f t="shared" si="1"/>
        <v>0.17</v>
      </c>
      <c r="T10" t="s">
        <v>55</v>
      </c>
      <c r="U10">
        <f t="shared" si="2"/>
        <v>310.64800000000002</v>
      </c>
      <c r="V10">
        <f t="shared" si="3"/>
        <v>1.0862957652900653</v>
      </c>
    </row>
    <row r="11" spans="1:22" x14ac:dyDescent="0.3">
      <c r="A11" s="1">
        <v>9</v>
      </c>
      <c r="B11" s="26">
        <v>223.45</v>
      </c>
      <c r="C11" s="1">
        <v>0.08</v>
      </c>
      <c r="D11" s="1">
        <v>197.81</v>
      </c>
      <c r="E11" s="1">
        <v>0.03</v>
      </c>
      <c r="F11" s="1">
        <v>207.14</v>
      </c>
      <c r="G11" s="1">
        <v>0.11</v>
      </c>
      <c r="H11" s="1">
        <v>160.35</v>
      </c>
      <c r="I11" s="1">
        <v>0.06</v>
      </c>
      <c r="J11" s="1">
        <v>148.21</v>
      </c>
      <c r="K11" s="1">
        <v>0.14000000000000001</v>
      </c>
      <c r="L11" s="3">
        <v>5.1400000000000001E-2</v>
      </c>
      <c r="M11" s="3">
        <v>0.79910000000000003</v>
      </c>
      <c r="N11" s="3">
        <v>5.0099999999999999E-2</v>
      </c>
      <c r="O11" s="3">
        <v>5.0200000000000002E-2</v>
      </c>
      <c r="P11" s="3">
        <v>4.9200000000000001E-2</v>
      </c>
      <c r="Q11" s="5">
        <f t="shared" si="0"/>
        <v>195.27</v>
      </c>
      <c r="R11" s="5">
        <f t="shared" si="1"/>
        <v>0.04</v>
      </c>
      <c r="T11" t="s">
        <v>56</v>
      </c>
      <c r="U11">
        <f t="shared" si="2"/>
        <v>301.952</v>
      </c>
      <c r="V11">
        <f t="shared" si="3"/>
        <v>1.5463307215650124</v>
      </c>
    </row>
    <row r="12" spans="1:22" x14ac:dyDescent="0.3">
      <c r="A12" s="1">
        <v>10</v>
      </c>
      <c r="B12" s="26">
        <v>329.35</v>
      </c>
      <c r="C12" s="1">
        <v>0.08</v>
      </c>
      <c r="D12" s="1">
        <v>199.99</v>
      </c>
      <c r="E12" s="1">
        <v>0.06</v>
      </c>
      <c r="F12" s="1">
        <v>227.36</v>
      </c>
      <c r="G12" s="1">
        <v>0.11</v>
      </c>
      <c r="H12" s="1">
        <v>203.12</v>
      </c>
      <c r="I12" s="1">
        <v>0.08</v>
      </c>
      <c r="J12" s="1">
        <v>271.57</v>
      </c>
      <c r="K12" s="1">
        <v>0.11</v>
      </c>
      <c r="L12" s="3">
        <v>0.35620000000000002</v>
      </c>
      <c r="M12" s="3">
        <v>6.54E-2</v>
      </c>
      <c r="N12" s="3">
        <v>0.1477</v>
      </c>
      <c r="O12" s="3">
        <v>0.24929999999999999</v>
      </c>
      <c r="P12" s="3">
        <v>0.18140000000000001</v>
      </c>
      <c r="Q12" s="5">
        <f t="shared" si="0"/>
        <v>263.88</v>
      </c>
      <c r="R12" s="5">
        <f t="shared" si="1"/>
        <v>0.09</v>
      </c>
      <c r="T12" t="s">
        <v>57</v>
      </c>
      <c r="U12">
        <f t="shared" si="2"/>
        <v>288.41999999999996</v>
      </c>
      <c r="V12">
        <f t="shared" si="3"/>
        <v>1.0929968167348794</v>
      </c>
    </row>
    <row r="13" spans="1:22" x14ac:dyDescent="0.3">
      <c r="A13" s="1">
        <v>11</v>
      </c>
      <c r="B13" s="26">
        <v>230.57</v>
      </c>
      <c r="C13" s="1">
        <v>7.0000000000000007E-2</v>
      </c>
      <c r="D13" s="1">
        <v>197.46</v>
      </c>
      <c r="E13" s="1">
        <v>0.16</v>
      </c>
      <c r="F13" s="1">
        <v>320.35000000000002</v>
      </c>
      <c r="G13" s="1">
        <v>0.15</v>
      </c>
      <c r="H13" s="1">
        <v>206.66</v>
      </c>
      <c r="I13" s="1">
        <v>0.17</v>
      </c>
      <c r="J13" s="1">
        <v>293.14999999999998</v>
      </c>
      <c r="K13" s="1">
        <v>0.17</v>
      </c>
      <c r="L13" s="3">
        <v>0.05</v>
      </c>
      <c r="M13" s="3">
        <v>0.05</v>
      </c>
      <c r="N13" s="3">
        <v>0.8</v>
      </c>
      <c r="O13" s="3">
        <v>0.05</v>
      </c>
      <c r="P13" s="3">
        <v>0.05</v>
      </c>
      <c r="Q13" s="5">
        <f t="shared" si="0"/>
        <v>302.67</v>
      </c>
      <c r="R13" s="5">
        <f t="shared" si="1"/>
        <v>0.15</v>
      </c>
      <c r="T13" t="s">
        <v>49</v>
      </c>
      <c r="U13">
        <f t="shared" si="2"/>
        <v>316.54000000000002</v>
      </c>
      <c r="V13">
        <f t="shared" si="3"/>
        <v>1.0458254865034526</v>
      </c>
    </row>
    <row r="14" spans="1:22" x14ac:dyDescent="0.3">
      <c r="A14" s="1">
        <v>12</v>
      </c>
      <c r="B14" s="26">
        <v>279.83</v>
      </c>
      <c r="C14" s="1">
        <v>0.06</v>
      </c>
      <c r="D14" s="1">
        <v>157.12</v>
      </c>
      <c r="E14" s="1">
        <v>0.06</v>
      </c>
      <c r="F14" s="1">
        <v>167.98</v>
      </c>
      <c r="G14" s="1">
        <v>0.12</v>
      </c>
      <c r="H14" s="1">
        <v>94.22</v>
      </c>
      <c r="I14" s="1">
        <v>0.14000000000000001</v>
      </c>
      <c r="J14" s="1">
        <v>120.66</v>
      </c>
      <c r="K14" s="1">
        <v>0.15</v>
      </c>
      <c r="L14" s="3">
        <v>7.3099999999999998E-2</v>
      </c>
      <c r="M14" s="3">
        <v>0.34399999999999997</v>
      </c>
      <c r="N14" s="3">
        <v>0.30790000000000001</v>
      </c>
      <c r="O14" s="3">
        <v>9.4500000000000001E-2</v>
      </c>
      <c r="P14" s="3">
        <v>0.18049999999999999</v>
      </c>
      <c r="Q14" s="5">
        <f t="shared" si="0"/>
        <v>156.91</v>
      </c>
      <c r="R14" s="5">
        <f t="shared" si="1"/>
        <v>0.1</v>
      </c>
      <c r="T14" t="s">
        <v>50</v>
      </c>
      <c r="U14">
        <f t="shared" si="2"/>
        <v>192.90700000000001</v>
      </c>
      <c r="V14">
        <f t="shared" si="3"/>
        <v>1.2294117647058824</v>
      </c>
    </row>
    <row r="15" spans="1:22" x14ac:dyDescent="0.3">
      <c r="A15" s="1">
        <v>13</v>
      </c>
      <c r="B15" s="26">
        <v>434.94</v>
      </c>
      <c r="C15" s="1">
        <v>0.09</v>
      </c>
      <c r="D15" s="1">
        <v>221.3</v>
      </c>
      <c r="E15" s="1">
        <v>7.0000000000000007E-2</v>
      </c>
      <c r="F15" s="1">
        <v>332.76</v>
      </c>
      <c r="G15" s="1">
        <v>0.16</v>
      </c>
      <c r="H15" s="1">
        <v>211.88</v>
      </c>
      <c r="I15" s="1">
        <v>0.16</v>
      </c>
      <c r="J15" s="1">
        <v>275.95</v>
      </c>
      <c r="K15" s="1">
        <v>0.18</v>
      </c>
      <c r="L15" s="3">
        <v>0.24279999999999999</v>
      </c>
      <c r="M15" s="3">
        <v>0.218</v>
      </c>
      <c r="N15" s="3">
        <v>9.5899999999999999E-2</v>
      </c>
      <c r="O15" s="3">
        <v>0.05</v>
      </c>
      <c r="P15" s="3">
        <v>0.39329999999999998</v>
      </c>
      <c r="Q15" s="5">
        <f t="shared" si="0"/>
        <v>304.88</v>
      </c>
      <c r="R15" s="5">
        <f t="shared" si="1"/>
        <v>0.13</v>
      </c>
      <c r="T15" t="s">
        <v>51</v>
      </c>
      <c r="U15">
        <f t="shared" si="2"/>
        <v>351.9</v>
      </c>
      <c r="V15">
        <f t="shared" si="3"/>
        <v>1.1542246129624769</v>
      </c>
    </row>
    <row r="16" spans="1:22" x14ac:dyDescent="0.3">
      <c r="A16" s="1">
        <v>14</v>
      </c>
      <c r="B16" s="26">
        <v>616.11</v>
      </c>
      <c r="C16" s="1">
        <v>0.19</v>
      </c>
      <c r="D16" s="1">
        <v>536.97</v>
      </c>
      <c r="E16" s="1">
        <v>0.14000000000000001</v>
      </c>
      <c r="F16" s="1">
        <v>424.32</v>
      </c>
      <c r="G16" s="1">
        <v>0.14000000000000001</v>
      </c>
      <c r="H16" s="1">
        <v>344.34</v>
      </c>
      <c r="I16" s="1">
        <v>7.0000000000000007E-2</v>
      </c>
      <c r="J16" s="1">
        <v>519.02</v>
      </c>
      <c r="K16" s="1">
        <v>0.18</v>
      </c>
      <c r="L16" s="3">
        <v>0.47810000000000002</v>
      </c>
      <c r="M16" s="3">
        <v>9.4399999999999998E-2</v>
      </c>
      <c r="N16" s="3">
        <v>5.16E-2</v>
      </c>
      <c r="O16" s="3">
        <v>5.1799999999999999E-2</v>
      </c>
      <c r="P16" s="3">
        <v>0.3241</v>
      </c>
      <c r="Q16" s="5">
        <f t="shared" si="0"/>
        <v>553.20000000000005</v>
      </c>
      <c r="R16" s="5">
        <f t="shared" si="1"/>
        <v>0.17</v>
      </c>
      <c r="T16" t="s">
        <v>58</v>
      </c>
      <c r="U16">
        <f t="shared" si="2"/>
        <v>657.28</v>
      </c>
      <c r="V16">
        <f t="shared" si="3"/>
        <v>1.1881417208966014</v>
      </c>
    </row>
    <row r="17" spans="1:22" x14ac:dyDescent="0.3">
      <c r="A17" s="1">
        <v>15</v>
      </c>
      <c r="B17" s="26">
        <v>865.63</v>
      </c>
      <c r="C17" s="1">
        <v>0.32</v>
      </c>
      <c r="D17" s="1">
        <v>922.74</v>
      </c>
      <c r="E17" s="1">
        <v>0.31</v>
      </c>
      <c r="F17" s="1">
        <v>860.55</v>
      </c>
      <c r="G17" s="1">
        <v>0.34</v>
      </c>
      <c r="H17" s="1">
        <v>502.16</v>
      </c>
      <c r="I17" s="1">
        <v>0.4</v>
      </c>
      <c r="J17" s="1">
        <v>767.06</v>
      </c>
      <c r="K17" s="1">
        <v>0.37</v>
      </c>
      <c r="L17" s="3">
        <v>0.64280000000000004</v>
      </c>
      <c r="M17" s="3">
        <v>0.2054</v>
      </c>
      <c r="N17" s="3">
        <v>5.21E-2</v>
      </c>
      <c r="O17" s="3">
        <v>5.0500000000000003E-2</v>
      </c>
      <c r="P17" s="3">
        <v>4.9200000000000001E-2</v>
      </c>
      <c r="Q17" s="5">
        <f t="shared" si="0"/>
        <v>853.89</v>
      </c>
      <c r="R17" s="5">
        <f t="shared" si="1"/>
        <v>0.33</v>
      </c>
      <c r="T17" t="s">
        <v>59</v>
      </c>
      <c r="U17">
        <f t="shared" si="2"/>
        <v>693.6</v>
      </c>
      <c r="V17">
        <f t="shared" si="3"/>
        <v>0.81228261251449252</v>
      </c>
    </row>
    <row r="18" spans="1:22" x14ac:dyDescent="0.3">
      <c r="A18" s="1">
        <v>16</v>
      </c>
      <c r="B18" s="26">
        <v>40.43</v>
      </c>
      <c r="C18" s="1">
        <v>0.14000000000000001</v>
      </c>
      <c r="D18" s="1">
        <v>65.03</v>
      </c>
      <c r="E18" s="1">
        <v>0.13</v>
      </c>
      <c r="F18" s="1">
        <v>63.49</v>
      </c>
      <c r="G18" s="1">
        <v>0.15</v>
      </c>
      <c r="H18" s="1">
        <v>45.58</v>
      </c>
      <c r="I18" s="1">
        <v>0.13</v>
      </c>
      <c r="J18" s="1">
        <v>12.35</v>
      </c>
      <c r="K18" s="1">
        <v>0.09</v>
      </c>
      <c r="L18" s="3">
        <v>0.05</v>
      </c>
      <c r="M18" s="3">
        <v>0.05</v>
      </c>
      <c r="N18" s="3">
        <v>0.79800000000000004</v>
      </c>
      <c r="O18" s="3">
        <v>0.05</v>
      </c>
      <c r="P18" s="3">
        <v>5.1999999999999998E-2</v>
      </c>
      <c r="Q18" s="5">
        <f t="shared" si="0"/>
        <v>58.86</v>
      </c>
      <c r="R18" s="5">
        <f t="shared" si="1"/>
        <v>0.14000000000000001</v>
      </c>
      <c r="T18" t="s">
        <v>52</v>
      </c>
      <c r="U18">
        <f t="shared" si="2"/>
        <v>90.971999999999994</v>
      </c>
      <c r="V18">
        <f t="shared" si="3"/>
        <v>1.545565749235474</v>
      </c>
    </row>
    <row r="20" spans="1:22" x14ac:dyDescent="0.3">
      <c r="F20" t="s">
        <v>60</v>
      </c>
      <c r="G20" t="s">
        <v>61</v>
      </c>
      <c r="H20" t="s">
        <v>62</v>
      </c>
      <c r="I20" t="s">
        <v>63</v>
      </c>
      <c r="J20" t="s">
        <v>64</v>
      </c>
      <c r="K20" t="s">
        <v>65</v>
      </c>
      <c r="L20" t="s">
        <v>66</v>
      </c>
      <c r="M20" t="s">
        <v>67</v>
      </c>
      <c r="N20" t="s">
        <v>68</v>
      </c>
      <c r="O20" t="s">
        <v>69</v>
      </c>
      <c r="P20" t="s">
        <v>70</v>
      </c>
      <c r="Q20" s="7" t="s">
        <v>71</v>
      </c>
    </row>
    <row r="21" spans="1:22" x14ac:dyDescent="0.3">
      <c r="F21" t="s">
        <v>37</v>
      </c>
      <c r="G21" t="s">
        <v>38</v>
      </c>
      <c r="H21" t="s">
        <v>39</v>
      </c>
      <c r="I21" t="s">
        <v>33</v>
      </c>
      <c r="J21" t="s">
        <v>40</v>
      </c>
      <c r="K21" t="s">
        <v>41</v>
      </c>
      <c r="L21" t="s">
        <v>42</v>
      </c>
      <c r="M21" t="s">
        <v>43</v>
      </c>
      <c r="N21">
        <v>2.33</v>
      </c>
      <c r="O21">
        <v>2300</v>
      </c>
      <c r="P21" t="s">
        <v>44</v>
      </c>
      <c r="Q21" s="7">
        <v>14.3</v>
      </c>
      <c r="R21" s="7">
        <f>N21*Q21</f>
        <v>33.319000000000003</v>
      </c>
    </row>
    <row r="22" spans="1:22" x14ac:dyDescent="0.3">
      <c r="F22" t="s">
        <v>37</v>
      </c>
      <c r="G22" t="s">
        <v>38</v>
      </c>
      <c r="H22" t="s">
        <v>39</v>
      </c>
      <c r="I22" t="s">
        <v>33</v>
      </c>
      <c r="J22" t="s">
        <v>40</v>
      </c>
      <c r="K22" t="s">
        <v>41</v>
      </c>
      <c r="L22" t="s">
        <v>45</v>
      </c>
      <c r="M22" t="s">
        <v>43</v>
      </c>
      <c r="N22">
        <v>2.21</v>
      </c>
      <c r="O22">
        <v>1950</v>
      </c>
      <c r="P22" t="s">
        <v>44</v>
      </c>
      <c r="Q22" s="7">
        <v>48.4</v>
      </c>
      <c r="R22" s="7">
        <f t="shared" ref="R22:R46" si="4">N22*Q22</f>
        <v>106.964</v>
      </c>
    </row>
    <row r="23" spans="1:22" x14ac:dyDescent="0.3">
      <c r="F23" t="s">
        <v>37</v>
      </c>
      <c r="G23" t="s">
        <v>38</v>
      </c>
      <c r="H23" t="s">
        <v>39</v>
      </c>
      <c r="I23" t="s">
        <v>33</v>
      </c>
      <c r="J23" t="s">
        <v>40</v>
      </c>
      <c r="K23" t="s">
        <v>41</v>
      </c>
      <c r="L23" s="2" t="s">
        <v>46</v>
      </c>
      <c r="M23" t="s">
        <v>43</v>
      </c>
      <c r="N23">
        <v>3.23</v>
      </c>
      <c r="O23">
        <v>2300</v>
      </c>
      <c r="P23" t="s">
        <v>44</v>
      </c>
      <c r="Q23" s="7">
        <v>17.8</v>
      </c>
      <c r="R23" s="7">
        <f t="shared" si="4"/>
        <v>57.494</v>
      </c>
    </row>
    <row r="24" spans="1:22" x14ac:dyDescent="0.3">
      <c r="F24" t="s">
        <v>37</v>
      </c>
      <c r="G24" t="s">
        <v>38</v>
      </c>
      <c r="H24" t="s">
        <v>39</v>
      </c>
      <c r="I24" t="s">
        <v>33</v>
      </c>
      <c r="J24" t="s">
        <v>40</v>
      </c>
      <c r="K24" t="s">
        <v>41</v>
      </c>
      <c r="L24" t="s">
        <v>47</v>
      </c>
      <c r="M24" t="s">
        <v>43</v>
      </c>
      <c r="N24">
        <v>3.17</v>
      </c>
      <c r="O24">
        <v>2300</v>
      </c>
      <c r="P24" t="s">
        <v>44</v>
      </c>
      <c r="Q24" s="7">
        <v>52.2</v>
      </c>
      <c r="R24" s="7">
        <f t="shared" si="4"/>
        <v>165.47400000000002</v>
      </c>
    </row>
    <row r="25" spans="1:22" x14ac:dyDescent="0.3">
      <c r="F25" t="s">
        <v>37</v>
      </c>
      <c r="G25" t="s">
        <v>38</v>
      </c>
      <c r="H25" t="s">
        <v>39</v>
      </c>
      <c r="I25" t="s">
        <v>33</v>
      </c>
      <c r="J25" t="s">
        <v>40</v>
      </c>
      <c r="K25" t="s">
        <v>41</v>
      </c>
      <c r="L25" t="s">
        <v>48</v>
      </c>
      <c r="M25" t="s">
        <v>43</v>
      </c>
      <c r="N25">
        <v>3.55</v>
      </c>
      <c r="O25">
        <v>2300</v>
      </c>
      <c r="P25" t="s">
        <v>44</v>
      </c>
      <c r="Q25" s="7">
        <v>16.3</v>
      </c>
      <c r="R25" s="7">
        <f t="shared" si="4"/>
        <v>57.865000000000002</v>
      </c>
    </row>
    <row r="26" spans="1:22" x14ac:dyDescent="0.3">
      <c r="F26" t="s">
        <v>37</v>
      </c>
      <c r="G26" t="s">
        <v>38</v>
      </c>
      <c r="H26" t="s">
        <v>39</v>
      </c>
      <c r="I26" t="s">
        <v>33</v>
      </c>
      <c r="J26" t="s">
        <v>40</v>
      </c>
      <c r="K26" t="s">
        <v>41</v>
      </c>
      <c r="L26" t="s">
        <v>49</v>
      </c>
      <c r="M26" t="s">
        <v>43</v>
      </c>
      <c r="N26">
        <v>2.66</v>
      </c>
      <c r="O26">
        <v>1950</v>
      </c>
      <c r="P26" t="s">
        <v>44</v>
      </c>
      <c r="Q26" s="7">
        <v>119</v>
      </c>
      <c r="R26" s="7">
        <f t="shared" si="4"/>
        <v>316.54000000000002</v>
      </c>
    </row>
    <row r="27" spans="1:22" x14ac:dyDescent="0.3">
      <c r="F27" t="s">
        <v>37</v>
      </c>
      <c r="G27" t="s">
        <v>38</v>
      </c>
      <c r="H27" t="s">
        <v>39</v>
      </c>
      <c r="I27" t="s">
        <v>33</v>
      </c>
      <c r="J27" t="s">
        <v>40</v>
      </c>
      <c r="K27" t="s">
        <v>41</v>
      </c>
      <c r="L27" t="s">
        <v>50</v>
      </c>
      <c r="M27" t="s">
        <v>43</v>
      </c>
      <c r="N27">
        <v>2.4700000000000002</v>
      </c>
      <c r="O27">
        <v>1950</v>
      </c>
      <c r="P27" t="s">
        <v>44</v>
      </c>
      <c r="Q27" s="7">
        <v>78.099999999999994</v>
      </c>
      <c r="R27" s="7">
        <f t="shared" si="4"/>
        <v>192.90700000000001</v>
      </c>
    </row>
    <row r="28" spans="1:22" x14ac:dyDescent="0.3">
      <c r="F28" t="s">
        <v>37</v>
      </c>
      <c r="G28" t="s">
        <v>38</v>
      </c>
      <c r="H28" t="s">
        <v>39</v>
      </c>
      <c r="I28" t="s">
        <v>33</v>
      </c>
      <c r="J28" t="s">
        <v>40</v>
      </c>
      <c r="K28" t="s">
        <v>41</v>
      </c>
      <c r="L28" t="s">
        <v>51</v>
      </c>
      <c r="M28" t="s">
        <v>43</v>
      </c>
      <c r="N28">
        <v>2.5499999999999998</v>
      </c>
      <c r="O28">
        <v>1950</v>
      </c>
      <c r="P28" t="s">
        <v>44</v>
      </c>
      <c r="Q28" s="7">
        <v>138</v>
      </c>
      <c r="R28" s="7">
        <f t="shared" si="4"/>
        <v>351.9</v>
      </c>
    </row>
    <row r="29" spans="1:22" x14ac:dyDescent="0.3">
      <c r="F29" t="s">
        <v>37</v>
      </c>
      <c r="G29" t="s">
        <v>38</v>
      </c>
      <c r="H29" t="s">
        <v>39</v>
      </c>
      <c r="I29" t="s">
        <v>33</v>
      </c>
      <c r="J29" t="s">
        <v>40</v>
      </c>
      <c r="K29" t="s">
        <v>41</v>
      </c>
      <c r="L29" t="s">
        <v>52</v>
      </c>
      <c r="M29" t="s">
        <v>43</v>
      </c>
      <c r="N29">
        <v>3.61</v>
      </c>
      <c r="O29">
        <v>2300</v>
      </c>
      <c r="P29" t="s">
        <v>44</v>
      </c>
      <c r="Q29" s="7">
        <v>25.2</v>
      </c>
      <c r="R29" s="7">
        <f t="shared" si="4"/>
        <v>90.971999999999994</v>
      </c>
    </row>
    <row r="30" spans="1:22" x14ac:dyDescent="0.3">
      <c r="F30" t="s">
        <v>37</v>
      </c>
      <c r="G30" t="s">
        <v>38</v>
      </c>
      <c r="H30" t="s">
        <v>39</v>
      </c>
      <c r="I30" t="s">
        <v>33</v>
      </c>
      <c r="J30" t="s">
        <v>40</v>
      </c>
      <c r="K30" t="s">
        <v>41</v>
      </c>
      <c r="L30" t="s">
        <v>53</v>
      </c>
      <c r="M30" t="s">
        <v>43</v>
      </c>
      <c r="N30">
        <v>2.69</v>
      </c>
      <c r="O30">
        <v>2050</v>
      </c>
      <c r="P30" t="s">
        <v>44</v>
      </c>
      <c r="Q30" s="7">
        <v>78.599999999999994</v>
      </c>
      <c r="R30" s="7">
        <f t="shared" si="4"/>
        <v>211.43399999999997</v>
      </c>
    </row>
    <row r="31" spans="1:22" x14ac:dyDescent="0.3">
      <c r="F31" t="s">
        <v>37</v>
      </c>
      <c r="G31" t="s">
        <v>38</v>
      </c>
      <c r="H31" t="s">
        <v>39</v>
      </c>
      <c r="I31" t="s">
        <v>33</v>
      </c>
      <c r="J31" t="s">
        <v>40</v>
      </c>
      <c r="K31" t="s">
        <v>41</v>
      </c>
      <c r="L31" t="s">
        <v>48</v>
      </c>
      <c r="M31" t="s">
        <v>43</v>
      </c>
      <c r="N31">
        <v>3.55</v>
      </c>
      <c r="O31">
        <v>2300</v>
      </c>
      <c r="P31" t="s">
        <v>44</v>
      </c>
      <c r="Q31" s="7">
        <v>16.399999999999999</v>
      </c>
      <c r="R31" s="7">
        <f t="shared" si="4"/>
        <v>58.219999999999992</v>
      </c>
    </row>
    <row r="32" spans="1:22" x14ac:dyDescent="0.3">
      <c r="F32" t="s">
        <v>37</v>
      </c>
      <c r="G32" t="s">
        <v>38</v>
      </c>
      <c r="H32" t="s">
        <v>39</v>
      </c>
      <c r="I32" t="s">
        <v>33</v>
      </c>
      <c r="J32" t="s">
        <v>40</v>
      </c>
      <c r="K32" t="s">
        <v>41</v>
      </c>
      <c r="L32" t="s">
        <v>54</v>
      </c>
      <c r="M32" t="s">
        <v>43</v>
      </c>
      <c r="N32">
        <v>4.01</v>
      </c>
      <c r="O32">
        <v>2390</v>
      </c>
      <c r="P32" t="s">
        <v>44</v>
      </c>
      <c r="Q32" s="7">
        <v>34.5</v>
      </c>
      <c r="R32" s="7">
        <f t="shared" si="4"/>
        <v>138.345</v>
      </c>
    </row>
    <row r="33" spans="6:18" x14ac:dyDescent="0.3">
      <c r="F33" t="s">
        <v>37</v>
      </c>
      <c r="G33" t="s">
        <v>38</v>
      </c>
      <c r="H33" t="s">
        <v>39</v>
      </c>
      <c r="I33" t="s">
        <v>33</v>
      </c>
      <c r="J33" t="s">
        <v>40</v>
      </c>
      <c r="K33" t="s">
        <v>41</v>
      </c>
      <c r="L33" t="s">
        <v>55</v>
      </c>
      <c r="M33" t="s">
        <v>43</v>
      </c>
      <c r="N33">
        <v>3.77</v>
      </c>
      <c r="O33">
        <v>2390</v>
      </c>
      <c r="P33" t="s">
        <v>44</v>
      </c>
      <c r="Q33" s="7">
        <v>82.4</v>
      </c>
      <c r="R33" s="7">
        <f t="shared" si="4"/>
        <v>310.64800000000002</v>
      </c>
    </row>
    <row r="34" spans="6:18" x14ac:dyDescent="0.3">
      <c r="F34" t="s">
        <v>37</v>
      </c>
      <c r="G34" t="s">
        <v>38</v>
      </c>
      <c r="H34" t="s">
        <v>39</v>
      </c>
      <c r="I34" t="s">
        <v>33</v>
      </c>
      <c r="J34" t="s">
        <v>40</v>
      </c>
      <c r="K34" t="s">
        <v>41</v>
      </c>
      <c r="L34" t="s">
        <v>56</v>
      </c>
      <c r="M34" t="s">
        <v>43</v>
      </c>
      <c r="N34">
        <v>3.37</v>
      </c>
      <c r="O34">
        <v>2420</v>
      </c>
      <c r="P34" t="s">
        <v>44</v>
      </c>
      <c r="Q34" s="7">
        <v>89.6</v>
      </c>
      <c r="R34" s="7">
        <f t="shared" si="4"/>
        <v>301.952</v>
      </c>
    </row>
    <row r="35" spans="6:18" x14ac:dyDescent="0.3">
      <c r="F35" t="s">
        <v>37</v>
      </c>
      <c r="G35" t="s">
        <v>38</v>
      </c>
      <c r="H35" t="s">
        <v>39</v>
      </c>
      <c r="I35" t="s">
        <v>33</v>
      </c>
      <c r="J35" t="s">
        <v>40</v>
      </c>
      <c r="K35" t="s">
        <v>41</v>
      </c>
      <c r="L35" t="s">
        <v>57</v>
      </c>
      <c r="M35" t="s">
        <v>43</v>
      </c>
      <c r="N35">
        <v>2.5299999999999998</v>
      </c>
      <c r="O35">
        <v>1950</v>
      </c>
      <c r="P35" t="s">
        <v>44</v>
      </c>
      <c r="Q35" s="7">
        <v>114</v>
      </c>
      <c r="R35" s="7">
        <f t="shared" si="4"/>
        <v>288.41999999999996</v>
      </c>
    </row>
    <row r="36" spans="6:18" x14ac:dyDescent="0.3">
      <c r="F36" t="s">
        <v>37</v>
      </c>
      <c r="G36" t="s">
        <v>38</v>
      </c>
      <c r="H36" t="s">
        <v>39</v>
      </c>
      <c r="I36" t="s">
        <v>33</v>
      </c>
      <c r="J36" t="s">
        <v>40</v>
      </c>
      <c r="K36" t="s">
        <v>41</v>
      </c>
      <c r="L36" t="s">
        <v>51</v>
      </c>
      <c r="M36" t="s">
        <v>43</v>
      </c>
      <c r="N36">
        <v>2.5499999999999998</v>
      </c>
      <c r="O36">
        <v>1950</v>
      </c>
      <c r="P36" t="s">
        <v>44</v>
      </c>
      <c r="Q36" s="7">
        <v>138</v>
      </c>
      <c r="R36" s="7">
        <f t="shared" si="4"/>
        <v>351.9</v>
      </c>
    </row>
    <row r="37" spans="6:18" x14ac:dyDescent="0.3">
      <c r="F37" t="s">
        <v>37</v>
      </c>
      <c r="G37" t="s">
        <v>38</v>
      </c>
      <c r="H37" t="s">
        <v>39</v>
      </c>
      <c r="I37" t="s">
        <v>33</v>
      </c>
      <c r="J37" t="s">
        <v>40</v>
      </c>
      <c r="K37" t="s">
        <v>41</v>
      </c>
      <c r="L37" t="s">
        <v>58</v>
      </c>
      <c r="M37" t="s">
        <v>43</v>
      </c>
      <c r="N37">
        <v>3.16</v>
      </c>
      <c r="O37">
        <v>2160</v>
      </c>
      <c r="P37" t="s">
        <v>44</v>
      </c>
      <c r="Q37" s="7">
        <v>208</v>
      </c>
      <c r="R37" s="7">
        <f t="shared" si="4"/>
        <v>657.28</v>
      </c>
    </row>
    <row r="38" spans="6:18" x14ac:dyDescent="0.3">
      <c r="F38" t="s">
        <v>37</v>
      </c>
      <c r="G38" t="s">
        <v>38</v>
      </c>
      <c r="H38" t="s">
        <v>39</v>
      </c>
      <c r="I38" t="s">
        <v>33</v>
      </c>
      <c r="J38" t="s">
        <v>40</v>
      </c>
      <c r="K38" t="s">
        <v>41</v>
      </c>
      <c r="L38" t="s">
        <v>59</v>
      </c>
      <c r="M38" t="s">
        <v>43</v>
      </c>
      <c r="N38">
        <v>3.4</v>
      </c>
      <c r="O38">
        <v>2160</v>
      </c>
      <c r="P38" t="s">
        <v>44</v>
      </c>
      <c r="Q38" s="7">
        <v>204</v>
      </c>
      <c r="R38" s="7">
        <f t="shared" si="4"/>
        <v>693.6</v>
      </c>
    </row>
    <row r="39" spans="6:18" x14ac:dyDescent="0.3">
      <c r="F39" t="s">
        <v>37</v>
      </c>
      <c r="G39" t="s">
        <v>38</v>
      </c>
      <c r="H39" t="s">
        <v>39</v>
      </c>
      <c r="I39" t="s">
        <v>33</v>
      </c>
      <c r="J39" t="s">
        <v>40</v>
      </c>
      <c r="K39" t="s">
        <v>41</v>
      </c>
      <c r="L39" t="s">
        <v>52</v>
      </c>
      <c r="M39" t="s">
        <v>43</v>
      </c>
      <c r="N39">
        <v>3.61</v>
      </c>
      <c r="O39">
        <v>2300</v>
      </c>
      <c r="P39" t="s">
        <v>44</v>
      </c>
      <c r="Q39" s="7">
        <v>25.2</v>
      </c>
      <c r="R39" s="7">
        <f t="shared" si="4"/>
        <v>90.971999999999994</v>
      </c>
    </row>
    <row r="40" spans="6:18" x14ac:dyDescent="0.3">
      <c r="F40" t="s">
        <v>37</v>
      </c>
      <c r="G40" t="s">
        <v>38</v>
      </c>
      <c r="H40" t="s">
        <v>39</v>
      </c>
      <c r="I40" t="s">
        <v>33</v>
      </c>
      <c r="J40" t="s">
        <v>40</v>
      </c>
      <c r="K40" t="s">
        <v>41</v>
      </c>
      <c r="L40" t="s">
        <v>53</v>
      </c>
      <c r="M40" t="s">
        <v>43</v>
      </c>
      <c r="N40">
        <v>3.1</v>
      </c>
      <c r="O40">
        <v>2160</v>
      </c>
      <c r="P40" t="s">
        <v>44</v>
      </c>
      <c r="Q40" s="7">
        <v>101</v>
      </c>
      <c r="R40" s="7">
        <f t="shared" si="4"/>
        <v>313.10000000000002</v>
      </c>
    </row>
    <row r="41" spans="6:18" x14ac:dyDescent="0.3">
      <c r="F41" t="s">
        <v>37</v>
      </c>
      <c r="G41" t="s">
        <v>38</v>
      </c>
      <c r="H41" t="s">
        <v>39</v>
      </c>
      <c r="I41" t="s">
        <v>33</v>
      </c>
      <c r="J41" t="s">
        <v>40</v>
      </c>
      <c r="K41" t="s">
        <v>41</v>
      </c>
      <c r="L41" t="s">
        <v>47</v>
      </c>
      <c r="M41" t="s">
        <v>43</v>
      </c>
      <c r="N41">
        <v>3.17</v>
      </c>
      <c r="O41">
        <v>2300</v>
      </c>
      <c r="P41" t="s">
        <v>44</v>
      </c>
      <c r="Q41" s="7">
        <v>52.2</v>
      </c>
      <c r="R41" s="7">
        <f t="shared" si="4"/>
        <v>165.47400000000002</v>
      </c>
    </row>
    <row r="42" spans="6:18" x14ac:dyDescent="0.3">
      <c r="F42" t="s">
        <v>37</v>
      </c>
      <c r="G42" t="s">
        <v>38</v>
      </c>
      <c r="H42" t="s">
        <v>39</v>
      </c>
      <c r="I42" t="s">
        <v>33</v>
      </c>
      <c r="J42" t="s">
        <v>40</v>
      </c>
      <c r="K42" t="s">
        <v>41</v>
      </c>
      <c r="L42" t="s">
        <v>48</v>
      </c>
      <c r="M42" t="s">
        <v>43</v>
      </c>
      <c r="N42">
        <v>3.55</v>
      </c>
      <c r="O42">
        <v>2300</v>
      </c>
      <c r="P42" t="s">
        <v>44</v>
      </c>
      <c r="Q42" s="7">
        <v>16.3</v>
      </c>
      <c r="R42" s="7">
        <f t="shared" si="4"/>
        <v>57.865000000000002</v>
      </c>
    </row>
    <row r="43" spans="6:18" x14ac:dyDescent="0.3">
      <c r="F43" t="s">
        <v>37</v>
      </c>
      <c r="G43" t="s">
        <v>38</v>
      </c>
      <c r="H43" t="s">
        <v>39</v>
      </c>
      <c r="I43" t="s">
        <v>33</v>
      </c>
      <c r="J43" t="s">
        <v>40</v>
      </c>
      <c r="K43" t="s">
        <v>41</v>
      </c>
      <c r="L43" t="s">
        <v>54</v>
      </c>
      <c r="M43" t="s">
        <v>43</v>
      </c>
      <c r="N43">
        <v>4.01</v>
      </c>
      <c r="O43">
        <v>2390</v>
      </c>
      <c r="P43" t="s">
        <v>44</v>
      </c>
      <c r="Q43" s="7">
        <v>34.5</v>
      </c>
      <c r="R43" s="7">
        <f t="shared" si="4"/>
        <v>138.345</v>
      </c>
    </row>
    <row r="44" spans="6:18" x14ac:dyDescent="0.3">
      <c r="F44" t="s">
        <v>37</v>
      </c>
      <c r="G44" t="s">
        <v>38</v>
      </c>
      <c r="H44" t="s">
        <v>39</v>
      </c>
      <c r="I44" t="s">
        <v>33</v>
      </c>
      <c r="J44" t="s">
        <v>40</v>
      </c>
      <c r="K44" t="s">
        <v>41</v>
      </c>
      <c r="L44" t="s">
        <v>55</v>
      </c>
      <c r="M44" t="s">
        <v>43</v>
      </c>
      <c r="N44">
        <v>3.77</v>
      </c>
      <c r="O44">
        <v>2390</v>
      </c>
      <c r="P44" t="s">
        <v>44</v>
      </c>
      <c r="Q44" s="7">
        <v>82.4</v>
      </c>
      <c r="R44" s="7">
        <f t="shared" si="4"/>
        <v>310.64800000000002</v>
      </c>
    </row>
    <row r="45" spans="6:18" x14ac:dyDescent="0.3">
      <c r="F45" t="s">
        <v>37</v>
      </c>
      <c r="G45" t="s">
        <v>38</v>
      </c>
      <c r="H45" t="s">
        <v>39</v>
      </c>
      <c r="I45" t="s">
        <v>33</v>
      </c>
      <c r="J45" t="s">
        <v>40</v>
      </c>
      <c r="K45" t="s">
        <v>41</v>
      </c>
      <c r="L45" t="s">
        <v>56</v>
      </c>
      <c r="M45" t="s">
        <v>43</v>
      </c>
      <c r="N45">
        <v>3.37</v>
      </c>
      <c r="O45">
        <v>2420</v>
      </c>
      <c r="P45" t="s">
        <v>44</v>
      </c>
      <c r="Q45" s="7">
        <v>89.6</v>
      </c>
      <c r="R45" s="7">
        <f t="shared" si="4"/>
        <v>301.952</v>
      </c>
    </row>
    <row r="46" spans="6:18" x14ac:dyDescent="0.3">
      <c r="F46" t="s">
        <v>37</v>
      </c>
      <c r="G46" t="s">
        <v>38</v>
      </c>
      <c r="H46" t="s">
        <v>39</v>
      </c>
      <c r="I46" t="s">
        <v>33</v>
      </c>
      <c r="J46" t="s">
        <v>40</v>
      </c>
      <c r="K46" t="s">
        <v>41</v>
      </c>
      <c r="L46" t="s">
        <v>57</v>
      </c>
      <c r="M46" t="s">
        <v>43</v>
      </c>
      <c r="N46">
        <v>2.5299999999999998</v>
      </c>
      <c r="O46">
        <v>1950</v>
      </c>
      <c r="P46" t="s">
        <v>44</v>
      </c>
      <c r="Q46" s="7">
        <v>114</v>
      </c>
      <c r="R46" s="7">
        <f t="shared" si="4"/>
        <v>288.41999999999996</v>
      </c>
    </row>
  </sheetData>
  <autoFilter ref="F20:Q46"/>
  <mergeCells count="5"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"/>
  <sheetViews>
    <sheetView zoomScale="80" zoomScaleNormal="80" workbookViewId="0">
      <selection activeCell="I13" sqref="I13"/>
    </sheetView>
  </sheetViews>
  <sheetFormatPr defaultColWidth="9.109375" defaultRowHeight="14.4" x14ac:dyDescent="0.3"/>
  <cols>
    <col min="1" max="1" width="3.6640625" style="10" customWidth="1"/>
    <col min="2" max="2" width="17.6640625" style="10" customWidth="1"/>
    <col min="3" max="18" width="14.6640625" style="10" customWidth="1"/>
    <col min="19" max="16384" width="9.109375" style="10"/>
  </cols>
  <sheetData>
    <row r="1" spans="2:15" ht="15" thickBot="1" x14ac:dyDescent="0.35"/>
    <row r="2" spans="2:15" ht="60" customHeight="1" thickBot="1" x14ac:dyDescent="0.35">
      <c r="B2" s="11" t="s">
        <v>0</v>
      </c>
      <c r="C2" s="12" t="s">
        <v>26</v>
      </c>
      <c r="D2" s="12" t="s">
        <v>27</v>
      </c>
      <c r="E2" s="12" t="s">
        <v>1</v>
      </c>
      <c r="F2" s="13" t="s">
        <v>28</v>
      </c>
      <c r="G2" s="13" t="s">
        <v>2</v>
      </c>
    </row>
    <row r="3" spans="2:15" x14ac:dyDescent="0.3">
      <c r="B3" s="14">
        <v>1</v>
      </c>
      <c r="C3" s="15">
        <v>0</v>
      </c>
      <c r="D3" s="16">
        <v>0</v>
      </c>
      <c r="E3" s="17">
        <v>0</v>
      </c>
      <c r="F3" s="18">
        <v>0</v>
      </c>
      <c r="G3" s="19">
        <v>0</v>
      </c>
    </row>
    <row r="4" spans="2:15" x14ac:dyDescent="0.3">
      <c r="B4" s="14">
        <v>2</v>
      </c>
      <c r="C4" s="15">
        <v>1409.2083333333335</v>
      </c>
      <c r="D4" s="15">
        <v>454.25833333333344</v>
      </c>
      <c r="E4" s="17">
        <v>63.9</v>
      </c>
      <c r="F4" s="18">
        <f t="shared" ref="F4:F18" si="0">E4/D4</f>
        <v>0.14066885582726418</v>
      </c>
      <c r="G4" s="19">
        <v>0.04</v>
      </c>
    </row>
    <row r="5" spans="2:15" x14ac:dyDescent="0.3">
      <c r="B5" s="14">
        <v>3</v>
      </c>
      <c r="C5" s="15">
        <v>638.08333333333326</v>
      </c>
      <c r="D5" s="15">
        <v>167.03999999999996</v>
      </c>
      <c r="E5" s="17">
        <v>27.07</v>
      </c>
      <c r="F5" s="18">
        <f t="shared" si="0"/>
        <v>0.16205699233716478</v>
      </c>
      <c r="G5" s="19">
        <v>0.05</v>
      </c>
    </row>
    <row r="6" spans="2:15" x14ac:dyDescent="0.3">
      <c r="B6" s="14">
        <v>4</v>
      </c>
      <c r="C6" s="15">
        <v>1828.25</v>
      </c>
      <c r="D6" s="15">
        <v>543.70675000000006</v>
      </c>
      <c r="E6" s="17">
        <v>82.92</v>
      </c>
      <c r="F6" s="18">
        <f t="shared" si="0"/>
        <v>0.15250868229978751</v>
      </c>
      <c r="G6" s="19">
        <v>0.04</v>
      </c>
    </row>
    <row r="7" spans="2:15" x14ac:dyDescent="0.3">
      <c r="B7" s="14">
        <v>5</v>
      </c>
      <c r="C7" s="15">
        <v>338.875</v>
      </c>
      <c r="D7" s="15">
        <v>84.679583333333341</v>
      </c>
      <c r="E7" s="17">
        <v>14.35</v>
      </c>
      <c r="F7" s="18">
        <f t="shared" si="0"/>
        <v>0.16946233596252538</v>
      </c>
      <c r="G7" s="19">
        <v>0.04</v>
      </c>
    </row>
    <row r="8" spans="2:15" x14ac:dyDescent="0.3">
      <c r="B8" s="14">
        <v>6</v>
      </c>
      <c r="C8" s="15">
        <v>2325.5416666666665</v>
      </c>
      <c r="D8" s="15">
        <v>717.85400405582118</v>
      </c>
      <c r="E8" s="17">
        <v>120.42</v>
      </c>
      <c r="F8" s="18">
        <f t="shared" si="0"/>
        <v>0.16774998721137732</v>
      </c>
      <c r="G8" s="19">
        <v>7.0000000000000007E-2</v>
      </c>
      <c r="H8" s="20"/>
      <c r="I8" s="20"/>
      <c r="J8" s="20"/>
      <c r="K8" s="21"/>
      <c r="M8" s="22"/>
      <c r="N8" s="22"/>
      <c r="O8" s="22"/>
    </row>
    <row r="9" spans="2:15" x14ac:dyDescent="0.3">
      <c r="B9" s="14">
        <v>7</v>
      </c>
      <c r="C9" s="15">
        <v>2327.958333333333</v>
      </c>
      <c r="D9" s="15">
        <v>585.30187500000022</v>
      </c>
      <c r="E9" s="17">
        <v>103.19</v>
      </c>
      <c r="F9" s="18">
        <f t="shared" si="0"/>
        <v>0.17630218594464603</v>
      </c>
      <c r="G9" s="19">
        <v>0.06</v>
      </c>
      <c r="H9" s="20"/>
      <c r="I9" s="20"/>
      <c r="J9" s="20"/>
      <c r="K9" s="21"/>
      <c r="M9" s="22"/>
      <c r="N9" s="22"/>
      <c r="O9" s="22"/>
    </row>
    <row r="10" spans="2:15" x14ac:dyDescent="0.3">
      <c r="B10" s="14">
        <v>8</v>
      </c>
      <c r="C10" s="15">
        <v>3038.666666666667</v>
      </c>
      <c r="D10" s="15">
        <v>986.61979166666629</v>
      </c>
      <c r="E10" s="17">
        <v>156.47999999999999</v>
      </c>
      <c r="F10" s="18">
        <f t="shared" si="0"/>
        <v>0.1586021295352926</v>
      </c>
      <c r="G10" s="19">
        <v>0.06</v>
      </c>
      <c r="H10" s="20"/>
      <c r="I10" s="20"/>
      <c r="J10" s="20"/>
      <c r="K10" s="21"/>
      <c r="M10" s="22"/>
      <c r="N10" s="22"/>
      <c r="O10" s="22"/>
    </row>
    <row r="11" spans="2:15" x14ac:dyDescent="0.3">
      <c r="B11" s="14">
        <v>9</v>
      </c>
      <c r="C11" s="15">
        <v>3055.875</v>
      </c>
      <c r="D11" s="15">
        <v>1073.2735416666674</v>
      </c>
      <c r="E11" s="17">
        <v>138.28</v>
      </c>
      <c r="F11" s="18">
        <f t="shared" si="0"/>
        <v>0.12883947533567952</v>
      </c>
      <c r="G11" s="19">
        <v>0.02</v>
      </c>
      <c r="H11" s="20"/>
      <c r="I11" s="20"/>
      <c r="J11" s="20"/>
      <c r="K11" s="21"/>
      <c r="M11" s="22"/>
      <c r="N11" s="22"/>
      <c r="O11" s="22"/>
    </row>
    <row r="12" spans="2:15" x14ac:dyDescent="0.3">
      <c r="B12" s="14">
        <v>10</v>
      </c>
      <c r="C12" s="15">
        <v>3038.5</v>
      </c>
      <c r="D12" s="15">
        <v>1288.1163333333348</v>
      </c>
      <c r="E12" s="17">
        <v>144.34</v>
      </c>
      <c r="F12" s="18">
        <f t="shared" si="0"/>
        <v>0.11205509647291162</v>
      </c>
      <c r="G12" s="19">
        <v>0.03</v>
      </c>
      <c r="H12" s="20"/>
      <c r="I12" s="20"/>
      <c r="J12" s="20"/>
      <c r="K12" s="21"/>
      <c r="M12" s="22"/>
      <c r="N12" s="22"/>
      <c r="O12" s="22"/>
    </row>
    <row r="13" spans="2:15" x14ac:dyDescent="0.3">
      <c r="B13" s="14">
        <v>11</v>
      </c>
      <c r="C13" s="15">
        <v>3142.5416666666665</v>
      </c>
      <c r="D13" s="15">
        <v>931.05670833333352</v>
      </c>
      <c r="E13" s="17">
        <v>158.84</v>
      </c>
      <c r="F13" s="18">
        <f t="shared" si="0"/>
        <v>0.1706018533332265</v>
      </c>
      <c r="G13" s="19">
        <v>0.03</v>
      </c>
      <c r="H13" s="20"/>
      <c r="I13" s="20"/>
      <c r="J13" s="20"/>
      <c r="K13" s="21"/>
      <c r="M13" s="22"/>
      <c r="N13" s="22"/>
      <c r="O13" s="22"/>
    </row>
    <row r="14" spans="2:15" x14ac:dyDescent="0.3">
      <c r="B14" s="14">
        <v>12</v>
      </c>
      <c r="C14" s="15">
        <v>2523.416666666667</v>
      </c>
      <c r="D14" s="15">
        <v>931.05670833333352</v>
      </c>
      <c r="E14" s="17">
        <v>116.93</v>
      </c>
      <c r="F14" s="18">
        <f t="shared" si="0"/>
        <v>0.12558848344405801</v>
      </c>
      <c r="G14" s="19">
        <v>0.03</v>
      </c>
      <c r="H14" s="20"/>
      <c r="I14" s="20"/>
      <c r="J14" s="20"/>
      <c r="K14" s="21"/>
      <c r="M14" s="22"/>
      <c r="N14" s="22"/>
      <c r="O14" s="22"/>
    </row>
    <row r="15" spans="2:15" x14ac:dyDescent="0.3">
      <c r="B15" s="14">
        <v>13</v>
      </c>
      <c r="C15" s="15">
        <v>3423.0833333333335</v>
      </c>
      <c r="D15" s="15">
        <v>1393.8373750000014</v>
      </c>
      <c r="E15" s="17">
        <v>171.21</v>
      </c>
      <c r="F15" s="18">
        <f t="shared" si="0"/>
        <v>0.12283355509820493</v>
      </c>
      <c r="G15" s="19">
        <v>0.03</v>
      </c>
      <c r="H15" s="20"/>
      <c r="I15" s="20"/>
      <c r="J15" s="20"/>
      <c r="K15" s="21"/>
      <c r="M15" s="22"/>
      <c r="N15" s="22"/>
      <c r="O15" s="22"/>
    </row>
    <row r="16" spans="2:15" x14ac:dyDescent="0.3">
      <c r="B16" s="14">
        <v>14</v>
      </c>
      <c r="C16" s="15">
        <v>3172.583333333333</v>
      </c>
      <c r="D16" s="15">
        <v>1492.1275833333332</v>
      </c>
      <c r="E16" s="17">
        <v>170.92</v>
      </c>
      <c r="F16" s="18">
        <f t="shared" si="0"/>
        <v>0.11454784557911184</v>
      </c>
      <c r="G16" s="19">
        <v>0.04</v>
      </c>
      <c r="H16" s="20"/>
      <c r="I16" s="20"/>
      <c r="J16" s="20"/>
      <c r="K16" s="21"/>
      <c r="M16" s="22"/>
      <c r="N16" s="22"/>
      <c r="O16" s="22"/>
    </row>
    <row r="17" spans="2:15" x14ac:dyDescent="0.3">
      <c r="B17" s="14">
        <v>15</v>
      </c>
      <c r="C17" s="15">
        <v>5263.083333333333</v>
      </c>
      <c r="D17" s="15">
        <v>2925.7283750000024</v>
      </c>
      <c r="E17" s="17">
        <v>311.01</v>
      </c>
      <c r="F17" s="18">
        <f t="shared" si="0"/>
        <v>0.10630173417927073</v>
      </c>
      <c r="G17" s="19">
        <v>0.02</v>
      </c>
      <c r="H17" s="20"/>
      <c r="I17" s="20"/>
      <c r="J17" s="20"/>
      <c r="K17" s="21"/>
      <c r="M17" s="22"/>
      <c r="N17" s="22"/>
      <c r="O17" s="22"/>
    </row>
    <row r="18" spans="2:15" ht="15" thickBot="1" x14ac:dyDescent="0.35">
      <c r="B18" s="23">
        <v>16</v>
      </c>
      <c r="C18" s="15">
        <v>2219.416666666667</v>
      </c>
      <c r="D18" s="15">
        <v>573.49499999999966</v>
      </c>
      <c r="E18" s="17">
        <v>90.85</v>
      </c>
      <c r="F18" s="18">
        <f t="shared" si="0"/>
        <v>0.15841463308311327</v>
      </c>
      <c r="G18" s="19">
        <v>0.05</v>
      </c>
      <c r="H18" s="20"/>
      <c r="I18" s="20"/>
      <c r="J18" s="20"/>
      <c r="K18" s="21"/>
      <c r="M18" s="22"/>
      <c r="N18" s="22"/>
      <c r="O18" s="22"/>
    </row>
    <row r="19" spans="2:15" x14ac:dyDescent="0.3">
      <c r="H19" s="20"/>
      <c r="I19" s="20"/>
      <c r="J19" s="20"/>
      <c r="K19" s="21"/>
      <c r="M19" s="22"/>
      <c r="N19" s="22"/>
      <c r="O19" s="22"/>
    </row>
    <row r="20" spans="2:15" x14ac:dyDescent="0.3">
      <c r="H20" s="20"/>
      <c r="I20" s="20"/>
      <c r="J20" s="20"/>
      <c r="K20" s="21"/>
      <c r="M20" s="22"/>
      <c r="N20" s="22"/>
      <c r="O20" s="22"/>
    </row>
    <row r="21" spans="2:15" x14ac:dyDescent="0.3">
      <c r="H21" s="20"/>
      <c r="I21" s="20"/>
      <c r="J21" s="20"/>
      <c r="K21" s="21"/>
      <c r="M21" s="22"/>
      <c r="N21" s="22"/>
      <c r="O21" s="22"/>
    </row>
    <row r="22" spans="2:15" x14ac:dyDescent="0.3">
      <c r="H22" s="20"/>
      <c r="I22" s="20"/>
      <c r="J22" s="20"/>
      <c r="K22" s="21"/>
      <c r="M22" s="22"/>
      <c r="N22" s="22"/>
      <c r="O22" s="22"/>
    </row>
    <row r="23" spans="2:15" x14ac:dyDescent="0.3">
      <c r="H23" s="20"/>
      <c r="I23" s="20"/>
      <c r="J23" s="20"/>
      <c r="K23" s="21"/>
      <c r="M23" s="22"/>
      <c r="N23" s="22"/>
      <c r="O23" s="22"/>
    </row>
    <row r="24" spans="2:15" x14ac:dyDescent="0.3">
      <c r="H24" s="20"/>
      <c r="I24" s="20"/>
      <c r="J24" s="20"/>
      <c r="K24" s="21"/>
      <c r="M24" s="22"/>
      <c r="N24" s="22"/>
      <c r="O24" s="22"/>
    </row>
    <row r="25" spans="2:15" x14ac:dyDescent="0.3">
      <c r="H25" s="20"/>
      <c r="I25" s="20"/>
      <c r="J25" s="20"/>
      <c r="K25" s="21"/>
      <c r="M25" s="22"/>
      <c r="N25" s="22"/>
      <c r="O25" s="22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opLeftCell="F1" workbookViewId="0">
      <selection activeCell="G21" sqref="G21"/>
    </sheetView>
  </sheetViews>
  <sheetFormatPr defaultRowHeight="14.4" x14ac:dyDescent="0.3"/>
  <cols>
    <col min="2" max="2" width="17.33203125" customWidth="1"/>
    <col min="3" max="3" width="15.6640625" customWidth="1"/>
    <col min="4" max="4" width="16.109375" customWidth="1"/>
    <col min="5" max="5" width="16.88671875" customWidth="1"/>
    <col min="6" max="6" width="17" customWidth="1"/>
    <col min="7" max="7" width="15.44140625" customWidth="1"/>
    <col min="8" max="8" width="17" customWidth="1"/>
    <col min="9" max="9" width="15.33203125" customWidth="1"/>
    <col min="10" max="10" width="16.33203125" customWidth="1"/>
    <col min="11" max="11" width="14.88671875" customWidth="1"/>
    <col min="12" max="12" width="9.109375" customWidth="1"/>
    <col min="13" max="13" width="9" customWidth="1"/>
    <col min="14" max="14" width="8.44140625" customWidth="1"/>
    <col min="15" max="15" width="9.109375" customWidth="1"/>
    <col min="16" max="16" width="8.5546875" customWidth="1"/>
    <col min="17" max="17" width="19.33203125" style="7" customWidth="1"/>
    <col min="18" max="18" width="15.88671875" style="7" customWidth="1"/>
  </cols>
  <sheetData>
    <row r="1" spans="1:18" x14ac:dyDescent="0.3">
      <c r="A1" s="1"/>
      <c r="B1" s="34" t="s">
        <v>3</v>
      </c>
      <c r="C1" s="34"/>
      <c r="D1" s="34" t="s">
        <v>4</v>
      </c>
      <c r="E1" s="34"/>
      <c r="F1" s="34" t="s">
        <v>5</v>
      </c>
      <c r="G1" s="34"/>
      <c r="H1" s="34" t="s">
        <v>6</v>
      </c>
      <c r="I1" s="34"/>
      <c r="J1" s="34" t="s">
        <v>7</v>
      </c>
      <c r="K1" s="34"/>
      <c r="L1" s="3"/>
      <c r="M1" s="3"/>
      <c r="N1" s="3"/>
      <c r="O1" s="3"/>
      <c r="P1" s="3"/>
      <c r="Q1" s="5"/>
      <c r="R1" s="5"/>
    </row>
    <row r="2" spans="1:18" ht="57.6" x14ac:dyDescent="0.3">
      <c r="A2" s="1" t="s">
        <v>0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  <c r="J2" s="1" t="s">
        <v>1</v>
      </c>
      <c r="K2" s="1" t="s">
        <v>2</v>
      </c>
      <c r="L2" s="4" t="s">
        <v>8</v>
      </c>
      <c r="M2" s="4" t="s">
        <v>9</v>
      </c>
      <c r="N2" s="4" t="s">
        <v>10</v>
      </c>
      <c r="O2" s="4" t="s">
        <v>11</v>
      </c>
      <c r="P2" s="4" t="s">
        <v>12</v>
      </c>
      <c r="Q2" s="6" t="s">
        <v>13</v>
      </c>
      <c r="R2" s="6" t="s">
        <v>14</v>
      </c>
    </row>
    <row r="3" spans="1:18" x14ac:dyDescent="0.3">
      <c r="A3" s="1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3">
        <v>0.45950000000000002</v>
      </c>
      <c r="M3" s="3">
        <v>0.10970000000000001</v>
      </c>
      <c r="N3" s="3">
        <v>0.2215</v>
      </c>
      <c r="O3" s="3">
        <v>0.11</v>
      </c>
      <c r="P3" s="3">
        <v>9.9299999999999999E-2</v>
      </c>
      <c r="Q3" s="5">
        <f>ROUND(SUM(B3*L3,D3*M3,F3*N3,H3*O3,J3*P3),2)</f>
        <v>0</v>
      </c>
      <c r="R3" s="5">
        <f>ROUND(SUM(C3*L3,E3*M3,G3*N3,I3*O3,K3*P3),2)</f>
        <v>0</v>
      </c>
    </row>
    <row r="4" spans="1:18" x14ac:dyDescent="0.3">
      <c r="A4" s="1">
        <v>2</v>
      </c>
      <c r="B4" s="1">
        <v>234.49</v>
      </c>
      <c r="C4" s="1">
        <v>0.19</v>
      </c>
      <c r="D4" s="1">
        <v>152.77000000000001</v>
      </c>
      <c r="E4" s="1">
        <v>0.17</v>
      </c>
      <c r="F4" s="1">
        <v>135.66999999999999</v>
      </c>
      <c r="G4" s="1">
        <v>0.25</v>
      </c>
      <c r="H4" s="1">
        <v>79.98</v>
      </c>
      <c r="I4" s="1">
        <v>0.23</v>
      </c>
      <c r="J4" s="1">
        <v>94.51</v>
      </c>
      <c r="K4" s="1">
        <v>0.27</v>
      </c>
      <c r="L4" s="3">
        <v>0.46500000000000002</v>
      </c>
      <c r="M4" s="3">
        <v>0.2135</v>
      </c>
      <c r="N4" s="3">
        <v>5.0700000000000002E-2</v>
      </c>
      <c r="O4" s="3">
        <v>7.0199999999999999E-2</v>
      </c>
      <c r="P4" s="3">
        <v>0.2006</v>
      </c>
      <c r="Q4" s="5">
        <f t="shared" ref="Q4:Q18" si="0">ROUND(SUM(B4*L4,D4*M4,F4*N4,H4*O4,J4*P4),2)</f>
        <v>173.11</v>
      </c>
      <c r="R4" s="5">
        <f t="shared" ref="R4:R18" si="1">ROUND(SUM(C4*L4,E4*M4,G4*N4,I4*O4,K4*P4),2)</f>
        <v>0.21</v>
      </c>
    </row>
    <row r="5" spans="1:18" x14ac:dyDescent="0.3">
      <c r="A5" s="1">
        <v>3</v>
      </c>
      <c r="B5" s="1">
        <v>84.42</v>
      </c>
      <c r="C5" s="1">
        <v>0.23</v>
      </c>
      <c r="D5" s="1">
        <v>37.950000000000003</v>
      </c>
      <c r="E5" s="1">
        <v>0.18</v>
      </c>
      <c r="F5" s="1">
        <v>31.36</v>
      </c>
      <c r="G5" s="1">
        <v>0.2</v>
      </c>
      <c r="H5" s="1">
        <v>53.98</v>
      </c>
      <c r="I5" s="1">
        <v>0.19</v>
      </c>
      <c r="J5" s="1">
        <v>62.81</v>
      </c>
      <c r="K5" s="1">
        <v>0.23</v>
      </c>
      <c r="L5" s="3">
        <v>0.13389999999999999</v>
      </c>
      <c r="M5" s="3">
        <v>0.16500000000000001</v>
      </c>
      <c r="N5" s="3">
        <v>5.28E-2</v>
      </c>
      <c r="O5" s="3">
        <v>0.43709999999999999</v>
      </c>
      <c r="P5" s="3">
        <v>0.2112</v>
      </c>
      <c r="Q5" s="5">
        <f t="shared" si="0"/>
        <v>56.08</v>
      </c>
      <c r="R5" s="5">
        <f t="shared" si="1"/>
        <v>0.2</v>
      </c>
    </row>
    <row r="6" spans="1:18" x14ac:dyDescent="0.3">
      <c r="A6" s="1">
        <v>4</v>
      </c>
      <c r="B6" s="1">
        <v>288.58999999999997</v>
      </c>
      <c r="C6" s="1">
        <v>0.21</v>
      </c>
      <c r="D6" s="1">
        <v>182.52</v>
      </c>
      <c r="E6" s="1">
        <v>0.18</v>
      </c>
      <c r="F6" s="1">
        <v>159.49</v>
      </c>
      <c r="G6" s="1">
        <v>0.25</v>
      </c>
      <c r="H6" s="1">
        <v>91.12</v>
      </c>
      <c r="I6" s="1">
        <v>0.22</v>
      </c>
      <c r="J6" s="1">
        <v>108.42</v>
      </c>
      <c r="K6" s="1">
        <v>0.26</v>
      </c>
      <c r="L6" s="3">
        <v>0.43709999999999999</v>
      </c>
      <c r="M6" s="3">
        <v>8.5300000000000001E-2</v>
      </c>
      <c r="N6" s="3">
        <v>0.26269999999999999</v>
      </c>
      <c r="O6" s="3">
        <v>0.1666</v>
      </c>
      <c r="P6" s="3">
        <v>4.8300000000000003E-2</v>
      </c>
      <c r="Q6" s="5">
        <f t="shared" si="0"/>
        <v>204.03</v>
      </c>
      <c r="R6" s="5">
        <f t="shared" si="1"/>
        <v>0.22</v>
      </c>
    </row>
    <row r="7" spans="1:18" x14ac:dyDescent="0.3">
      <c r="A7" s="1">
        <v>5</v>
      </c>
      <c r="B7" s="1">
        <v>40</v>
      </c>
      <c r="C7" s="1">
        <v>0.15</v>
      </c>
      <c r="D7" s="1">
        <v>34.82</v>
      </c>
      <c r="E7" s="1">
        <v>0.14000000000000001</v>
      </c>
      <c r="F7" s="1">
        <v>25.97</v>
      </c>
      <c r="G7" s="1">
        <v>0.12</v>
      </c>
      <c r="H7" s="1">
        <v>40</v>
      </c>
      <c r="I7" s="1">
        <v>0.14000000000000001</v>
      </c>
      <c r="J7" s="1">
        <v>40</v>
      </c>
      <c r="K7" s="1">
        <v>0.15</v>
      </c>
      <c r="L7" s="3">
        <v>8.4400000000000003E-2</v>
      </c>
      <c r="M7" s="3">
        <v>0.05</v>
      </c>
      <c r="N7" s="3">
        <v>0.05</v>
      </c>
      <c r="O7" s="3">
        <v>0.73409999999999997</v>
      </c>
      <c r="P7" s="3">
        <v>8.1500000000000003E-2</v>
      </c>
      <c r="Q7" s="5">
        <f t="shared" si="0"/>
        <v>39.04</v>
      </c>
      <c r="R7" s="5">
        <f t="shared" si="1"/>
        <v>0.14000000000000001</v>
      </c>
    </row>
    <row r="8" spans="1:18" x14ac:dyDescent="0.3">
      <c r="A8" s="1">
        <v>6</v>
      </c>
      <c r="B8" s="1">
        <v>294.33</v>
      </c>
      <c r="C8" s="1">
        <v>0.22</v>
      </c>
      <c r="D8" s="1">
        <v>181.6</v>
      </c>
      <c r="E8" s="1">
        <v>0.18</v>
      </c>
      <c r="F8" s="1">
        <v>132.41</v>
      </c>
      <c r="G8" s="1">
        <v>0.22</v>
      </c>
      <c r="H8" s="1">
        <v>63.6</v>
      </c>
      <c r="I8" s="1">
        <v>0.19</v>
      </c>
      <c r="J8" s="1">
        <v>71.81</v>
      </c>
      <c r="K8" s="1">
        <v>0.22</v>
      </c>
      <c r="L8" s="3">
        <v>0.10489999999999999</v>
      </c>
      <c r="M8" s="3">
        <v>0.74570000000000003</v>
      </c>
      <c r="N8" s="3">
        <v>5.0099999999999999E-2</v>
      </c>
      <c r="O8" s="3">
        <v>0.05</v>
      </c>
      <c r="P8" s="3">
        <v>4.9299999999999997E-2</v>
      </c>
      <c r="Q8" s="5">
        <f t="shared" si="0"/>
        <v>179.65</v>
      </c>
      <c r="R8" s="5">
        <f t="shared" si="1"/>
        <v>0.19</v>
      </c>
    </row>
    <row r="9" spans="1:18" x14ac:dyDescent="0.3">
      <c r="A9" s="1">
        <v>7</v>
      </c>
      <c r="B9" s="1">
        <v>281.20999999999998</v>
      </c>
      <c r="C9" s="1">
        <v>0.21</v>
      </c>
      <c r="D9" s="1">
        <v>159.4</v>
      </c>
      <c r="E9" s="1">
        <v>0.18</v>
      </c>
      <c r="F9" s="1">
        <v>157.78</v>
      </c>
      <c r="G9" s="1">
        <v>0.18</v>
      </c>
      <c r="H9" s="1">
        <v>281.19</v>
      </c>
      <c r="I9" s="1">
        <v>0.21</v>
      </c>
      <c r="J9" s="1">
        <v>193.92</v>
      </c>
      <c r="K9" s="1">
        <v>0.18</v>
      </c>
      <c r="L9" s="3">
        <v>0.66700000000000004</v>
      </c>
      <c r="M9" s="3">
        <v>0.17460000000000001</v>
      </c>
      <c r="N9" s="3">
        <v>5.0099999999999999E-2</v>
      </c>
      <c r="O9" s="3">
        <v>6.0199999999999997E-2</v>
      </c>
      <c r="P9" s="3">
        <v>4.8099999999999997E-2</v>
      </c>
      <c r="Q9" s="5">
        <f t="shared" si="0"/>
        <v>249.56</v>
      </c>
      <c r="R9" s="5">
        <f t="shared" si="1"/>
        <v>0.2</v>
      </c>
    </row>
    <row r="10" spans="1:18" x14ac:dyDescent="0.3">
      <c r="A10" s="1">
        <v>8</v>
      </c>
      <c r="B10" s="1">
        <v>415.76</v>
      </c>
      <c r="C10" s="1">
        <v>0.22</v>
      </c>
      <c r="D10" s="1">
        <v>290.58</v>
      </c>
      <c r="E10" s="1">
        <v>0.18</v>
      </c>
      <c r="F10" s="1">
        <v>263.18</v>
      </c>
      <c r="G10" s="1">
        <v>0.23</v>
      </c>
      <c r="H10" s="1">
        <v>228.97</v>
      </c>
      <c r="I10" s="1">
        <v>0.19</v>
      </c>
      <c r="J10" s="1">
        <v>263.18</v>
      </c>
      <c r="K10" s="1">
        <v>0.23</v>
      </c>
      <c r="L10" s="3">
        <v>0.67920000000000003</v>
      </c>
      <c r="M10" s="3">
        <v>5.0999999999999997E-2</v>
      </c>
      <c r="N10" s="3">
        <v>9.5600000000000004E-2</v>
      </c>
      <c r="O10" s="3">
        <v>6.3799999999999996E-2</v>
      </c>
      <c r="P10" s="3">
        <v>0.1104</v>
      </c>
      <c r="Q10" s="5">
        <f t="shared" si="0"/>
        <v>366.03</v>
      </c>
      <c r="R10" s="5">
        <f t="shared" si="1"/>
        <v>0.22</v>
      </c>
    </row>
    <row r="11" spans="1:18" x14ac:dyDescent="0.3">
      <c r="A11" s="1">
        <v>9</v>
      </c>
      <c r="B11" s="1">
        <v>329.43</v>
      </c>
      <c r="C11" s="1">
        <v>0.15</v>
      </c>
      <c r="D11" s="1">
        <v>298.92</v>
      </c>
      <c r="E11" s="1">
        <v>0.1</v>
      </c>
      <c r="F11" s="1">
        <v>307.58999999999997</v>
      </c>
      <c r="G11" s="1">
        <v>0.2</v>
      </c>
      <c r="H11" s="1">
        <v>254.56</v>
      </c>
      <c r="I11" s="1">
        <v>0.14000000000000001</v>
      </c>
      <c r="J11" s="1">
        <v>247.63</v>
      </c>
      <c r="K11" s="1">
        <v>0.22</v>
      </c>
      <c r="L11" s="3">
        <v>5.1400000000000001E-2</v>
      </c>
      <c r="M11" s="3">
        <v>0.79910000000000003</v>
      </c>
      <c r="N11" s="3">
        <v>5.0099999999999999E-2</v>
      </c>
      <c r="O11" s="3">
        <v>5.0200000000000002E-2</v>
      </c>
      <c r="P11" s="3">
        <v>4.9200000000000001E-2</v>
      </c>
      <c r="Q11" s="5">
        <f t="shared" si="0"/>
        <v>296.17</v>
      </c>
      <c r="R11" s="5">
        <f t="shared" si="1"/>
        <v>0.12</v>
      </c>
    </row>
    <row r="12" spans="1:18" x14ac:dyDescent="0.3">
      <c r="A12" s="1">
        <v>10</v>
      </c>
      <c r="B12" s="1">
        <v>460.84</v>
      </c>
      <c r="C12" s="1">
        <v>0.13</v>
      </c>
      <c r="D12" s="1">
        <v>331.85</v>
      </c>
      <c r="E12" s="1">
        <v>0.11</v>
      </c>
      <c r="F12" s="1">
        <v>369.14</v>
      </c>
      <c r="G12" s="1">
        <v>0.16</v>
      </c>
      <c r="H12" s="1">
        <v>340</v>
      </c>
      <c r="I12" s="1">
        <v>0.13</v>
      </c>
      <c r="J12" s="1">
        <v>408.86</v>
      </c>
      <c r="K12" s="1">
        <v>0.17</v>
      </c>
      <c r="L12" s="3">
        <v>0.35620000000000002</v>
      </c>
      <c r="M12" s="3">
        <v>6.54E-2</v>
      </c>
      <c r="N12" s="3">
        <v>0.1477</v>
      </c>
      <c r="O12" s="3">
        <v>0.24929999999999999</v>
      </c>
      <c r="P12" s="3">
        <v>0.18140000000000001</v>
      </c>
      <c r="Q12" s="5">
        <f t="shared" si="0"/>
        <v>399.31</v>
      </c>
      <c r="R12" s="5">
        <f t="shared" si="1"/>
        <v>0.14000000000000001</v>
      </c>
    </row>
    <row r="13" spans="1:18" x14ac:dyDescent="0.3">
      <c r="A13" s="1">
        <v>11</v>
      </c>
      <c r="B13" s="1">
        <v>323.64</v>
      </c>
      <c r="C13" s="1">
        <v>0.08</v>
      </c>
      <c r="D13" s="1">
        <v>338.02</v>
      </c>
      <c r="E13" s="1">
        <v>0.18</v>
      </c>
      <c r="F13" s="1">
        <v>425.49</v>
      </c>
      <c r="G13" s="1">
        <v>0.13</v>
      </c>
      <c r="H13" s="1">
        <v>329.17</v>
      </c>
      <c r="I13" s="1">
        <v>0.17</v>
      </c>
      <c r="J13" s="1">
        <v>405.36</v>
      </c>
      <c r="K13" s="1">
        <v>0.15</v>
      </c>
      <c r="L13" s="3">
        <v>0.05</v>
      </c>
      <c r="M13" s="3">
        <v>0.05</v>
      </c>
      <c r="N13" s="3">
        <v>0.8</v>
      </c>
      <c r="O13" s="3">
        <v>0.05</v>
      </c>
      <c r="P13" s="3">
        <v>0.05</v>
      </c>
      <c r="Q13" s="5">
        <f t="shared" si="0"/>
        <v>410.2</v>
      </c>
      <c r="R13" s="5">
        <f t="shared" si="1"/>
        <v>0.13</v>
      </c>
    </row>
    <row r="14" spans="1:18" x14ac:dyDescent="0.3">
      <c r="A14" s="1">
        <v>12</v>
      </c>
      <c r="B14" s="1">
        <v>382.23</v>
      </c>
      <c r="C14" s="1">
        <v>0.11</v>
      </c>
      <c r="D14" s="1">
        <v>257.08999999999997</v>
      </c>
      <c r="E14" s="1">
        <v>0.1</v>
      </c>
      <c r="F14" s="1">
        <v>281.39999999999998</v>
      </c>
      <c r="G14" s="1">
        <v>0.19</v>
      </c>
      <c r="H14" s="1">
        <v>191.23</v>
      </c>
      <c r="I14" s="1">
        <v>0.21</v>
      </c>
      <c r="J14" s="1">
        <v>228.05</v>
      </c>
      <c r="K14" s="1">
        <v>0.22</v>
      </c>
      <c r="L14" s="3">
        <v>7.3099999999999998E-2</v>
      </c>
      <c r="M14" s="3">
        <v>0.34399999999999997</v>
      </c>
      <c r="N14" s="3">
        <v>0.30790000000000001</v>
      </c>
      <c r="O14" s="3">
        <v>9.4500000000000001E-2</v>
      </c>
      <c r="P14" s="3">
        <v>0.18049999999999999</v>
      </c>
      <c r="Q14" s="5">
        <f t="shared" si="0"/>
        <v>262.26</v>
      </c>
      <c r="R14" s="5">
        <f t="shared" si="1"/>
        <v>0.16</v>
      </c>
    </row>
    <row r="15" spans="1:18" x14ac:dyDescent="0.3">
      <c r="A15" s="1">
        <v>13</v>
      </c>
      <c r="B15" s="1">
        <v>541.04</v>
      </c>
      <c r="C15" s="1">
        <v>0.1</v>
      </c>
      <c r="D15" s="1">
        <v>340.38</v>
      </c>
      <c r="E15" s="1">
        <v>0.1</v>
      </c>
      <c r="F15" s="1">
        <v>460.46</v>
      </c>
      <c r="G15" s="1">
        <v>0.19</v>
      </c>
      <c r="H15" s="1">
        <v>348.4</v>
      </c>
      <c r="I15" s="1">
        <v>0.21</v>
      </c>
      <c r="J15" s="1">
        <v>411.15</v>
      </c>
      <c r="K15" s="1">
        <v>0.23</v>
      </c>
      <c r="L15" s="3">
        <v>0.24279999999999999</v>
      </c>
      <c r="M15" s="3">
        <v>0.218</v>
      </c>
      <c r="N15" s="3">
        <v>9.5899999999999999E-2</v>
      </c>
      <c r="O15" s="3">
        <v>0.05</v>
      </c>
      <c r="P15" s="3">
        <v>0.39329999999999998</v>
      </c>
      <c r="Q15" s="5">
        <f t="shared" si="0"/>
        <v>428.85</v>
      </c>
      <c r="R15" s="5">
        <f t="shared" si="1"/>
        <v>0.17</v>
      </c>
    </row>
    <row r="16" spans="1:18" x14ac:dyDescent="0.3">
      <c r="A16" s="1">
        <v>14</v>
      </c>
      <c r="B16" s="1">
        <v>512.11</v>
      </c>
      <c r="C16" s="1">
        <v>0.15</v>
      </c>
      <c r="D16" s="1">
        <v>459.21</v>
      </c>
      <c r="E16" s="1">
        <v>0.11</v>
      </c>
      <c r="F16" s="1">
        <v>395.81</v>
      </c>
      <c r="G16" s="1">
        <v>0.12</v>
      </c>
      <c r="H16" s="1">
        <v>343.93</v>
      </c>
      <c r="I16" s="1">
        <v>0.08</v>
      </c>
      <c r="J16" s="1">
        <v>460.31</v>
      </c>
      <c r="K16" s="1">
        <v>0.15</v>
      </c>
      <c r="L16" s="3">
        <v>0.47810000000000002</v>
      </c>
      <c r="M16" s="3">
        <v>9.4399999999999998E-2</v>
      </c>
      <c r="N16" s="3">
        <v>5.16E-2</v>
      </c>
      <c r="O16" s="3">
        <v>5.1799999999999999E-2</v>
      </c>
      <c r="P16" s="3">
        <v>0.3241</v>
      </c>
      <c r="Q16" s="5">
        <f t="shared" si="0"/>
        <v>475.62</v>
      </c>
      <c r="R16" s="5">
        <f t="shared" si="1"/>
        <v>0.14000000000000001</v>
      </c>
    </row>
    <row r="17" spans="1:18" x14ac:dyDescent="0.3">
      <c r="A17" s="1">
        <v>15</v>
      </c>
      <c r="B17" s="1">
        <v>725.28</v>
      </c>
      <c r="C17" s="1">
        <v>0.18</v>
      </c>
      <c r="D17" s="1">
        <v>769.36</v>
      </c>
      <c r="E17" s="1">
        <v>0.15</v>
      </c>
      <c r="F17" s="1">
        <v>728.16</v>
      </c>
      <c r="G17" s="1">
        <v>0.19</v>
      </c>
      <c r="H17" s="1">
        <v>543.98</v>
      </c>
      <c r="I17" s="1">
        <v>0.28999999999999998</v>
      </c>
      <c r="J17" s="1">
        <v>682.25</v>
      </c>
      <c r="K17" s="1">
        <v>0.23</v>
      </c>
      <c r="L17" s="3">
        <v>0.64280000000000004</v>
      </c>
      <c r="M17" s="3">
        <v>0.2054</v>
      </c>
      <c r="N17" s="3">
        <v>5.21E-2</v>
      </c>
      <c r="O17" s="3">
        <v>5.0500000000000003E-2</v>
      </c>
      <c r="P17" s="3">
        <v>4.9200000000000001E-2</v>
      </c>
      <c r="Q17" s="5">
        <f t="shared" si="0"/>
        <v>723.21</v>
      </c>
      <c r="R17" s="5">
        <f t="shared" si="1"/>
        <v>0.18</v>
      </c>
    </row>
    <row r="18" spans="1:18" x14ac:dyDescent="0.3">
      <c r="A18" s="1">
        <v>16</v>
      </c>
      <c r="B18" s="1">
        <v>82.47</v>
      </c>
      <c r="C18" s="1">
        <v>0.21</v>
      </c>
      <c r="D18" s="1">
        <v>103.63</v>
      </c>
      <c r="E18" s="1">
        <v>0.19</v>
      </c>
      <c r="F18" s="1">
        <v>106.2</v>
      </c>
      <c r="G18" s="1">
        <v>0.22</v>
      </c>
      <c r="H18" s="1">
        <v>89.58</v>
      </c>
      <c r="I18" s="1">
        <v>0.21</v>
      </c>
      <c r="J18" s="1">
        <v>40.590000000000003</v>
      </c>
      <c r="K18" s="1">
        <v>0.18</v>
      </c>
      <c r="L18" s="3">
        <v>0.05</v>
      </c>
      <c r="M18" s="3">
        <v>0.05</v>
      </c>
      <c r="N18" s="3">
        <v>0.79800000000000004</v>
      </c>
      <c r="O18" s="3">
        <v>0.05</v>
      </c>
      <c r="P18" s="3">
        <v>5.1999999999999998E-2</v>
      </c>
      <c r="Q18" s="5">
        <f t="shared" si="0"/>
        <v>100.64</v>
      </c>
      <c r="R18" s="5">
        <f t="shared" si="1"/>
        <v>0.22</v>
      </c>
    </row>
  </sheetData>
  <mergeCells count="5"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0"/>
  <sheetViews>
    <sheetView workbookViewId="0">
      <selection activeCell="F15" sqref="F15"/>
    </sheetView>
  </sheetViews>
  <sheetFormatPr defaultRowHeight="14.4" x14ac:dyDescent="0.3"/>
  <sheetData>
    <row r="3" spans="2:6" x14ac:dyDescent="0.3">
      <c r="B3" t="s">
        <v>15</v>
      </c>
      <c r="C3" t="s">
        <v>21</v>
      </c>
      <c r="D3" t="s">
        <v>22</v>
      </c>
      <c r="E3" t="s">
        <v>23</v>
      </c>
      <c r="F3" t="s">
        <v>24</v>
      </c>
    </row>
    <row r="4" spans="2:6" x14ac:dyDescent="0.3">
      <c r="B4" t="s">
        <v>16</v>
      </c>
      <c r="C4">
        <v>74.900000000000006</v>
      </c>
      <c r="D4">
        <v>74.599999999999994</v>
      </c>
      <c r="E4">
        <v>74.400000000000006</v>
      </c>
      <c r="F4">
        <v>75</v>
      </c>
    </row>
    <row r="5" spans="2:6" x14ac:dyDescent="0.3">
      <c r="B5" t="s">
        <v>17</v>
      </c>
      <c r="C5">
        <v>74.2</v>
      </c>
      <c r="D5">
        <v>74</v>
      </c>
      <c r="E5">
        <v>74.099999999999994</v>
      </c>
      <c r="F5">
        <v>74.599999999999994</v>
      </c>
    </row>
    <row r="6" spans="2:6" x14ac:dyDescent="0.3">
      <c r="B6" t="s">
        <v>18</v>
      </c>
      <c r="C6">
        <v>74.400000000000006</v>
      </c>
      <c r="D6">
        <v>74.5</v>
      </c>
      <c r="E6">
        <v>74.3</v>
      </c>
      <c r="F6">
        <v>74.7</v>
      </c>
    </row>
    <row r="7" spans="2:6" x14ac:dyDescent="0.3">
      <c r="B7" t="s">
        <v>19</v>
      </c>
      <c r="C7">
        <v>75.900000000000006</v>
      </c>
      <c r="D7">
        <v>75.5</v>
      </c>
      <c r="E7">
        <v>75.5</v>
      </c>
      <c r="F7">
        <v>76.099999999999994</v>
      </c>
    </row>
    <row r="8" spans="2:6" x14ac:dyDescent="0.3">
      <c r="B8" t="s">
        <v>20</v>
      </c>
      <c r="C8">
        <v>76.400000000000006</v>
      </c>
      <c r="D8">
        <v>76.400000000000006</v>
      </c>
      <c r="E8">
        <v>75.900000000000006</v>
      </c>
      <c r="F8">
        <v>76.8</v>
      </c>
    </row>
    <row r="9" spans="2:6" x14ac:dyDescent="0.3">
      <c r="B9" t="s">
        <v>25</v>
      </c>
      <c r="C9" s="8">
        <f>AVERAGE(C4:C8)</f>
        <v>75.160000000000011</v>
      </c>
      <c r="D9" s="8">
        <f t="shared" ref="D9:F9" si="0">AVERAGE(D4:D8)</f>
        <v>75</v>
      </c>
      <c r="E9" s="8">
        <f t="shared" si="0"/>
        <v>74.84</v>
      </c>
      <c r="F9" s="8">
        <f t="shared" si="0"/>
        <v>75.44</v>
      </c>
    </row>
    <row r="10" spans="2:6" x14ac:dyDescent="0.3">
      <c r="B10" t="s">
        <v>19</v>
      </c>
      <c r="C10" s="9">
        <f>STDEV(C4:C8)/C9</f>
        <v>1.2713016695679896E-2</v>
      </c>
      <c r="D10" s="9">
        <f t="shared" ref="D10:F10" si="1">STDEV(D4:D8)/D9</f>
        <v>1.2684198393627001E-2</v>
      </c>
      <c r="E10" s="9">
        <f t="shared" si="1"/>
        <v>1.0756072580170058E-2</v>
      </c>
      <c r="F10" s="9">
        <f t="shared" si="1"/>
        <v>1.2803807678730895E-2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>
      <selection activeCell="R21" sqref="R21"/>
    </sheetView>
  </sheetViews>
  <sheetFormatPr defaultRowHeight="14.4" x14ac:dyDescent="0.3"/>
  <cols>
    <col min="3" max="3" width="11.88671875" bestFit="1" customWidth="1"/>
    <col min="4" max="4" width="10.6640625" bestFit="1" customWidth="1"/>
    <col min="5" max="5" width="14.44140625" customWidth="1"/>
    <col min="6" max="6" width="10.6640625" bestFit="1" customWidth="1"/>
    <col min="7" max="10" width="14.44140625" customWidth="1"/>
    <col min="11" max="11" width="16.88671875" hidden="1" customWidth="1"/>
    <col min="12" max="12" width="14.44140625" hidden="1" customWidth="1"/>
    <col min="13" max="13" width="11.88671875" hidden="1" customWidth="1"/>
    <col min="14" max="14" width="10.6640625" hidden="1" customWidth="1"/>
    <col min="15" max="15" width="13.33203125" customWidth="1"/>
    <col min="16" max="16" width="12.109375" customWidth="1"/>
    <col min="17" max="17" width="12" bestFit="1" customWidth="1"/>
    <col min="18" max="18" width="12.88671875" bestFit="1" customWidth="1"/>
  </cols>
  <sheetData>
    <row r="1" spans="1:21" s="27" customFormat="1" ht="57.75" customHeight="1" x14ac:dyDescent="0.3">
      <c r="C1" s="35" t="s">
        <v>76</v>
      </c>
      <c r="D1" s="35"/>
      <c r="E1" s="35" t="s">
        <v>73</v>
      </c>
      <c r="F1" s="35"/>
      <c r="G1" s="35" t="s">
        <v>83</v>
      </c>
      <c r="H1" s="35"/>
      <c r="I1" s="35" t="s">
        <v>75</v>
      </c>
      <c r="J1" s="35"/>
      <c r="K1" s="35" t="s">
        <v>74</v>
      </c>
      <c r="L1" s="35"/>
      <c r="M1" s="35" t="s">
        <v>36</v>
      </c>
      <c r="N1" s="35"/>
      <c r="O1" s="35" t="s">
        <v>78</v>
      </c>
      <c r="P1" s="35"/>
      <c r="Q1" s="35"/>
      <c r="R1" s="27" t="s">
        <v>81</v>
      </c>
    </row>
    <row r="2" spans="1:21" x14ac:dyDescent="0.3">
      <c r="A2" t="s">
        <v>29</v>
      </c>
      <c r="B2" t="s">
        <v>32</v>
      </c>
      <c r="C2" t="s">
        <v>30</v>
      </c>
      <c r="D2" t="s">
        <v>31</v>
      </c>
      <c r="E2" t="s">
        <v>30</v>
      </c>
      <c r="F2" t="s">
        <v>31</v>
      </c>
      <c r="G2" t="s">
        <v>30</v>
      </c>
      <c r="H2" t="s">
        <v>31</v>
      </c>
      <c r="I2" t="s">
        <v>30</v>
      </c>
      <c r="J2" t="s">
        <v>31</v>
      </c>
      <c r="K2" t="s">
        <v>30</v>
      </c>
      <c r="L2" t="s">
        <v>31</v>
      </c>
      <c r="M2" t="s">
        <v>30</v>
      </c>
      <c r="N2" t="s">
        <v>31</v>
      </c>
      <c r="O2" t="s">
        <v>77</v>
      </c>
      <c r="P2" t="s">
        <v>79</v>
      </c>
      <c r="Q2" t="s">
        <v>80</v>
      </c>
      <c r="R2" t="s">
        <v>82</v>
      </c>
    </row>
    <row r="3" spans="1:21" x14ac:dyDescent="0.3">
      <c r="A3" s="24">
        <f>SFm!A3</f>
        <v>1</v>
      </c>
      <c r="B3" s="24" t="s">
        <v>33</v>
      </c>
      <c r="C3" s="7">
        <f>SFm!Q3</f>
        <v>0</v>
      </c>
      <c r="D3" s="7">
        <f>SFm!R3</f>
        <v>0</v>
      </c>
      <c r="E3" s="7">
        <v>0</v>
      </c>
      <c r="F3" s="7">
        <v>0</v>
      </c>
      <c r="G3" s="7">
        <f>SFm!F3</f>
        <v>0</v>
      </c>
      <c r="H3" s="7">
        <f>SFm!G3</f>
        <v>0</v>
      </c>
      <c r="I3" s="25">
        <v>0</v>
      </c>
      <c r="J3" s="25">
        <v>0</v>
      </c>
      <c r="K3" s="7">
        <v>0</v>
      </c>
      <c r="L3" s="7">
        <v>0</v>
      </c>
      <c r="M3">
        <v>0</v>
      </c>
      <c r="N3" s="7">
        <v>0</v>
      </c>
      <c r="O3" s="7">
        <v>29.728571428571428</v>
      </c>
      <c r="P3">
        <v>2.33</v>
      </c>
      <c r="Q3" s="7">
        <f>O3*P3</f>
        <v>69.267571428571429</v>
      </c>
      <c r="R3" s="25">
        <f>C3/Q3</f>
        <v>0</v>
      </c>
      <c r="T3" t="s">
        <v>84</v>
      </c>
      <c r="U3" t="s">
        <v>85</v>
      </c>
    </row>
    <row r="4" spans="1:21" x14ac:dyDescent="0.3">
      <c r="A4" s="24">
        <f>SFm!A4</f>
        <v>2</v>
      </c>
      <c r="B4" s="24" t="s">
        <v>33</v>
      </c>
      <c r="C4" s="7">
        <f>SFm!Q4</f>
        <v>77.709999999999994</v>
      </c>
      <c r="D4" s="7">
        <f>SFm!R4</f>
        <v>0.09</v>
      </c>
      <c r="E4" s="7">
        <v>50.74</v>
      </c>
      <c r="F4" s="7">
        <v>0.13</v>
      </c>
      <c r="G4" s="7">
        <f>SFm!F4</f>
        <v>45.08</v>
      </c>
      <c r="H4" s="7">
        <f>SFm!G4</f>
        <v>0.14000000000000001</v>
      </c>
      <c r="I4" s="25">
        <f>(G4-E4)/E4</f>
        <v>-0.11154907370910531</v>
      </c>
      <c r="J4" s="25">
        <f>(H4-F4)/F4</f>
        <v>7.6923076923076983E-2</v>
      </c>
      <c r="K4" s="7">
        <v>25.307600169259601</v>
      </c>
      <c r="L4" s="7">
        <v>0.12223526042966507</v>
      </c>
      <c r="M4" s="25">
        <f>(C4-K4)/K4</f>
        <v>2.0706190820254879</v>
      </c>
      <c r="N4" s="25">
        <f>(D4-L4)/L4</f>
        <v>-0.26371490776356993</v>
      </c>
      <c r="O4" s="7">
        <v>81.51428571428572</v>
      </c>
      <c r="P4">
        <v>2.21</v>
      </c>
      <c r="Q4" s="7">
        <f t="shared" ref="Q4:Q50" si="0">O4*P4</f>
        <v>180.14657142857143</v>
      </c>
      <c r="R4" s="25">
        <f t="shared" ref="R4:R50" si="1">C4/Q4</f>
        <v>0.43137096300948585</v>
      </c>
      <c r="T4" s="25">
        <v>8.4553388335161433E-2</v>
      </c>
      <c r="U4" s="25">
        <v>0.4946744259025076</v>
      </c>
    </row>
    <row r="5" spans="1:21" x14ac:dyDescent="0.3">
      <c r="A5" s="24">
        <f>SFm!A5</f>
        <v>3</v>
      </c>
      <c r="B5" s="24" t="s">
        <v>33</v>
      </c>
      <c r="C5" s="7">
        <f>SFm!Q5</f>
        <v>26.3</v>
      </c>
      <c r="D5" s="7">
        <f>SFm!R5</f>
        <v>0.14000000000000001</v>
      </c>
      <c r="E5" s="7">
        <v>13.28</v>
      </c>
      <c r="F5" s="7">
        <v>0.1</v>
      </c>
      <c r="G5" s="7">
        <f>SFm!F5</f>
        <v>14.62</v>
      </c>
      <c r="H5" s="7">
        <f>SFm!G5</f>
        <v>0.11</v>
      </c>
      <c r="I5" s="25">
        <f t="shared" ref="I5:I18" si="2">(G5-E5)/E5</f>
        <v>0.10090361445783132</v>
      </c>
      <c r="J5" s="25">
        <f t="shared" ref="J5:J18" si="3">(H5-F5)/F5</f>
        <v>9.999999999999995E-2</v>
      </c>
      <c r="K5" s="7">
        <v>28.808868192537894</v>
      </c>
      <c r="L5" s="7">
        <v>0.13646929699171018</v>
      </c>
      <c r="M5" s="25">
        <f t="shared" ref="M5:M50" si="4">(C5-K5)/K5</f>
        <v>-8.7086662890413127E-2</v>
      </c>
      <c r="N5" s="25">
        <f t="shared" ref="N5:N50" si="5">(D5-L5)/L5</f>
        <v>2.5871775455136328E-2</v>
      </c>
      <c r="O5" s="7">
        <v>33.157142857142858</v>
      </c>
      <c r="P5">
        <v>3.23</v>
      </c>
      <c r="Q5" s="7">
        <f t="shared" si="0"/>
        <v>107.09757142857143</v>
      </c>
      <c r="R5" s="25">
        <f t="shared" si="1"/>
        <v>0.24557046111489791</v>
      </c>
      <c r="T5" s="25">
        <v>0.22037125178486436</v>
      </c>
      <c r="U5" s="25">
        <v>0.30308832935175328</v>
      </c>
    </row>
    <row r="6" spans="1:21" x14ac:dyDescent="0.3">
      <c r="A6" s="24">
        <f>SFm!A6</f>
        <v>4</v>
      </c>
      <c r="B6" s="24" t="s">
        <v>33</v>
      </c>
      <c r="C6" s="7">
        <f>SFm!Q6</f>
        <v>137.61000000000001</v>
      </c>
      <c r="D6" s="7">
        <f>SFm!R6</f>
        <v>0.13</v>
      </c>
      <c r="E6" s="7">
        <v>89.39</v>
      </c>
      <c r="F6" s="7">
        <v>0.16</v>
      </c>
      <c r="G6" s="7">
        <f>SFm!F6</f>
        <v>134.54</v>
      </c>
      <c r="H6" s="7">
        <f>SFm!G6</f>
        <v>0.15</v>
      </c>
      <c r="I6" s="25">
        <f t="shared" si="2"/>
        <v>0.5050900548159748</v>
      </c>
      <c r="J6" s="25">
        <f t="shared" si="3"/>
        <v>-6.2500000000000056E-2</v>
      </c>
      <c r="K6" s="7">
        <v>43.871391025509034</v>
      </c>
      <c r="L6" s="7">
        <v>0.18705112088559495</v>
      </c>
      <c r="M6" s="25">
        <f t="shared" si="4"/>
        <v>2.136668265658288</v>
      </c>
      <c r="N6" s="25">
        <f t="shared" si="5"/>
        <v>-0.30500282818667956</v>
      </c>
      <c r="O6" s="7">
        <v>84.571428571428569</v>
      </c>
      <c r="P6">
        <v>3.17</v>
      </c>
      <c r="Q6" s="7">
        <f t="shared" si="0"/>
        <v>268.09142857142854</v>
      </c>
      <c r="R6" s="25">
        <f t="shared" si="1"/>
        <v>0.51329503794014841</v>
      </c>
      <c r="T6" s="25">
        <v>0.33671332000380844</v>
      </c>
      <c r="U6" s="25">
        <v>0.21830467862934613</v>
      </c>
    </row>
    <row r="7" spans="1:21" x14ac:dyDescent="0.3">
      <c r="A7" s="24">
        <f>SFm!A7</f>
        <v>5</v>
      </c>
      <c r="B7" s="24" t="s">
        <v>33</v>
      </c>
      <c r="C7" s="7">
        <f>SFm!Q7</f>
        <v>15.51</v>
      </c>
      <c r="D7" s="7">
        <f>SFm!R7</f>
        <v>0.1</v>
      </c>
      <c r="E7" s="7">
        <v>12.45</v>
      </c>
      <c r="F7" s="7">
        <v>0.1</v>
      </c>
      <c r="G7" s="7">
        <f>SFm!F7</f>
        <v>11.11</v>
      </c>
      <c r="H7" s="7">
        <f>SFm!G7</f>
        <v>0.1</v>
      </c>
      <c r="I7" s="25">
        <f t="shared" si="2"/>
        <v>-0.10763052208835341</v>
      </c>
      <c r="J7" s="25">
        <f t="shared" si="3"/>
        <v>0</v>
      </c>
      <c r="K7" s="7">
        <v>15.217269824918926</v>
      </c>
      <c r="L7" s="7">
        <v>0.13088694636546752</v>
      </c>
      <c r="M7" s="25">
        <f t="shared" si="4"/>
        <v>1.9236707927838388E-2</v>
      </c>
      <c r="N7" s="25">
        <f t="shared" si="5"/>
        <v>-0.2359818700271592</v>
      </c>
      <c r="O7" s="7">
        <v>30.942857142857147</v>
      </c>
      <c r="P7">
        <v>3.55</v>
      </c>
      <c r="Q7" s="7">
        <f t="shared" si="0"/>
        <v>109.84714285714287</v>
      </c>
      <c r="R7" s="25">
        <f t="shared" si="1"/>
        <v>0.14119620771721741</v>
      </c>
      <c r="T7" s="25">
        <v>0.42196559262427524</v>
      </c>
      <c r="U7" s="25">
        <v>0.17316630046718126</v>
      </c>
    </row>
    <row r="8" spans="1:21" x14ac:dyDescent="0.3">
      <c r="A8" s="24">
        <f>SFm!A8</f>
        <v>6</v>
      </c>
      <c r="B8" s="24" t="s">
        <v>33</v>
      </c>
      <c r="C8" s="7">
        <f>SFm!Q8</f>
        <v>127.59</v>
      </c>
      <c r="D8" s="7">
        <f>SFm!R8</f>
        <v>0.17</v>
      </c>
      <c r="E8" s="7">
        <v>89.44</v>
      </c>
      <c r="F8" s="7">
        <v>0.2</v>
      </c>
      <c r="G8" s="7">
        <f>SFm!F8</f>
        <v>68.69</v>
      </c>
      <c r="H8" s="7">
        <f>SFm!G8</f>
        <v>0.21</v>
      </c>
      <c r="I8" s="25">
        <f t="shared" si="2"/>
        <v>-0.23199910554561717</v>
      </c>
      <c r="J8" s="25">
        <f t="shared" si="3"/>
        <v>4.9999999999999906E-2</v>
      </c>
      <c r="K8" s="7">
        <v>33.53043784639096</v>
      </c>
      <c r="L8" s="7">
        <v>0.24153207113261935</v>
      </c>
      <c r="M8" s="25">
        <f t="shared" si="4"/>
        <v>2.8051993411035379</v>
      </c>
      <c r="N8" s="25">
        <f t="shared" si="5"/>
        <v>-0.29615972238048183</v>
      </c>
      <c r="O8" s="7">
        <v>53.471428571428575</v>
      </c>
      <c r="P8">
        <v>4.01</v>
      </c>
      <c r="Q8" s="7">
        <f t="shared" si="0"/>
        <v>214.42042857142857</v>
      </c>
      <c r="R8" s="25">
        <f t="shared" si="1"/>
        <v>0.59504591446843746</v>
      </c>
      <c r="T8" s="25">
        <v>0.46681878684160488</v>
      </c>
      <c r="U8" s="25">
        <v>0.15296282667214464</v>
      </c>
    </row>
    <row r="9" spans="1:21" x14ac:dyDescent="0.3">
      <c r="A9" s="24">
        <f>SFm!A9</f>
        <v>7</v>
      </c>
      <c r="B9" s="24" t="s">
        <v>33</v>
      </c>
      <c r="C9" s="7">
        <f>SFm!Q9</f>
        <v>146.94999999999999</v>
      </c>
      <c r="D9" s="7">
        <f>SFm!R9</f>
        <v>0.14000000000000001</v>
      </c>
      <c r="E9" s="7">
        <v>78.19</v>
      </c>
      <c r="F9" s="7">
        <v>0.12</v>
      </c>
      <c r="G9" s="7">
        <f>SFm!F9</f>
        <v>69.290000000000006</v>
      </c>
      <c r="H9" s="7">
        <f>SFm!G9</f>
        <v>0.13</v>
      </c>
      <c r="I9" s="25">
        <f t="shared" si="2"/>
        <v>-0.11382529735260252</v>
      </c>
      <c r="J9" s="25">
        <f t="shared" si="3"/>
        <v>8.3333333333333412E-2</v>
      </c>
      <c r="K9" s="7">
        <v>95.440446890380755</v>
      </c>
      <c r="L9" s="7">
        <v>0.14345934388964207</v>
      </c>
      <c r="M9" s="25">
        <f t="shared" si="4"/>
        <v>0.53970360353384694</v>
      </c>
      <c r="N9" s="25">
        <f t="shared" si="5"/>
        <v>-2.4113757918084462E-2</v>
      </c>
      <c r="O9" s="7">
        <v>70.914285714285725</v>
      </c>
      <c r="P9">
        <v>3.21</v>
      </c>
      <c r="Q9" s="7">
        <f t="shared" si="0"/>
        <v>227.63485714285719</v>
      </c>
      <c r="R9" s="25">
        <f t="shared" si="1"/>
        <v>0.64555139684858687</v>
      </c>
      <c r="T9" s="25">
        <v>0.45257413997627521</v>
      </c>
      <c r="U9" s="25">
        <v>0.1591607368023773</v>
      </c>
    </row>
    <row r="10" spans="1:21" x14ac:dyDescent="0.3">
      <c r="A10" s="24">
        <f>SFm!A10</f>
        <v>8</v>
      </c>
      <c r="B10" s="24" t="s">
        <v>33</v>
      </c>
      <c r="C10" s="7">
        <f>SFm!Q10</f>
        <v>285.97000000000003</v>
      </c>
      <c r="D10" s="7">
        <f>SFm!R10</f>
        <v>0.17</v>
      </c>
      <c r="E10" s="7">
        <v>202.36</v>
      </c>
      <c r="F10" s="7">
        <v>0.19</v>
      </c>
      <c r="G10" s="7">
        <f>SFm!F10</f>
        <v>166.29</v>
      </c>
      <c r="H10" s="7">
        <f>SFm!G10</f>
        <v>0.2</v>
      </c>
      <c r="I10" s="25">
        <f t="shared" si="2"/>
        <v>-0.17824668906898605</v>
      </c>
      <c r="J10" s="25">
        <f t="shared" si="3"/>
        <v>5.2631578947368467E-2</v>
      </c>
      <c r="K10" s="7">
        <v>186.7406240175257</v>
      </c>
      <c r="L10" s="7">
        <v>0.17211447281175374</v>
      </c>
      <c r="M10" s="25">
        <f t="shared" si="4"/>
        <v>0.5313754117752203</v>
      </c>
      <c r="N10" s="25">
        <f t="shared" si="5"/>
        <v>-1.2285270246078504E-2</v>
      </c>
      <c r="O10" s="7">
        <v>126.4</v>
      </c>
      <c r="P10">
        <v>3.77</v>
      </c>
      <c r="Q10" s="7">
        <f t="shared" si="0"/>
        <v>476.52800000000002</v>
      </c>
      <c r="R10" s="25">
        <f t="shared" si="1"/>
        <v>0.60011164086895208</v>
      </c>
      <c r="T10" s="25">
        <v>0.40677085792530338</v>
      </c>
      <c r="U10" s="25">
        <v>0.18050105094511429</v>
      </c>
    </row>
    <row r="11" spans="1:21" x14ac:dyDescent="0.3">
      <c r="A11" s="24">
        <f>SFm!A11</f>
        <v>9</v>
      </c>
      <c r="B11" s="24" t="s">
        <v>33</v>
      </c>
      <c r="C11" s="7">
        <f>SFm!Q11</f>
        <v>195.27</v>
      </c>
      <c r="D11" s="7">
        <f>SFm!R11</f>
        <v>0.04</v>
      </c>
      <c r="E11" s="7">
        <v>227.66</v>
      </c>
      <c r="F11" s="7">
        <v>0.1</v>
      </c>
      <c r="G11" s="7">
        <f>SFm!F11</f>
        <v>207.14</v>
      </c>
      <c r="H11" s="7">
        <f>SFm!G11</f>
        <v>0.11</v>
      </c>
      <c r="I11" s="25">
        <f t="shared" si="2"/>
        <v>-9.0134410963717868E-2</v>
      </c>
      <c r="J11" s="25">
        <f t="shared" si="3"/>
        <v>9.999999999999995E-2</v>
      </c>
      <c r="K11" s="7">
        <v>128.57517231592126</v>
      </c>
      <c r="L11" s="7">
        <v>6.629037440281367E-2</v>
      </c>
      <c r="M11" s="25">
        <f t="shared" si="4"/>
        <v>0.51872244448720861</v>
      </c>
      <c r="N11" s="25">
        <f t="shared" si="5"/>
        <v>-0.39659414567581297</v>
      </c>
      <c r="O11" s="7">
        <v>137.67142857142858</v>
      </c>
      <c r="P11">
        <v>3.37</v>
      </c>
      <c r="Q11" s="7">
        <f t="shared" si="0"/>
        <v>463.95271428571431</v>
      </c>
      <c r="R11" s="25">
        <f t="shared" si="1"/>
        <v>0.4208834089927268</v>
      </c>
      <c r="T11" s="25">
        <v>0.36408683341198678</v>
      </c>
      <c r="U11" s="25">
        <v>0.20267257729301671</v>
      </c>
    </row>
    <row r="12" spans="1:21" x14ac:dyDescent="0.3">
      <c r="A12" s="24">
        <f>SFm!A12</f>
        <v>10</v>
      </c>
      <c r="B12" s="24" t="s">
        <v>33</v>
      </c>
      <c r="C12" s="7">
        <f>SFm!Q12</f>
        <v>263.88</v>
      </c>
      <c r="D12" s="7">
        <f>SFm!R12</f>
        <v>0.09</v>
      </c>
      <c r="E12" s="7">
        <v>245.24</v>
      </c>
      <c r="F12" s="7">
        <v>0.1</v>
      </c>
      <c r="G12" s="7">
        <f>SFm!F12</f>
        <v>227.36</v>
      </c>
      <c r="H12" s="7">
        <f>SFm!G12</f>
        <v>0.11</v>
      </c>
      <c r="I12" s="25">
        <f t="shared" si="2"/>
        <v>-7.2908171587016776E-2</v>
      </c>
      <c r="J12" s="25">
        <f t="shared" si="3"/>
        <v>9.999999999999995E-2</v>
      </c>
      <c r="K12" s="7">
        <v>280.4063893053808</v>
      </c>
      <c r="L12" s="7">
        <v>4.7112428817822259E-2</v>
      </c>
      <c r="M12" s="25">
        <f t="shared" si="4"/>
        <v>-5.8937277949763445E-2</v>
      </c>
      <c r="N12" s="25">
        <f t="shared" si="5"/>
        <v>0.91032392636810333</v>
      </c>
      <c r="O12" s="7">
        <v>173.28571428571428</v>
      </c>
      <c r="P12">
        <v>2.5299999999999998</v>
      </c>
      <c r="Q12" s="7">
        <f t="shared" si="0"/>
        <v>438.41285714285709</v>
      </c>
      <c r="R12" s="25">
        <f t="shared" si="1"/>
        <v>0.60189840626415425</v>
      </c>
      <c r="T12" s="25">
        <v>0.29068363366152705</v>
      </c>
      <c r="U12" s="25">
        <v>0.24770395455122929</v>
      </c>
    </row>
    <row r="13" spans="1:21" x14ac:dyDescent="0.3">
      <c r="A13" s="24">
        <f>SFm!A13</f>
        <v>11</v>
      </c>
      <c r="B13" s="24" t="s">
        <v>33</v>
      </c>
      <c r="C13" s="7">
        <f>SFm!Q13</f>
        <v>302.67</v>
      </c>
      <c r="D13" s="7">
        <f>SFm!R13</f>
        <v>0.15</v>
      </c>
      <c r="E13" s="7">
        <v>347.82</v>
      </c>
      <c r="F13" s="7">
        <v>0.14000000000000001</v>
      </c>
      <c r="G13" s="7">
        <f>SFm!F13</f>
        <v>320.35000000000002</v>
      </c>
      <c r="H13" s="7">
        <f>SFm!G13</f>
        <v>0.15</v>
      </c>
      <c r="I13" s="25">
        <f t="shared" si="2"/>
        <v>-7.8977632108561818E-2</v>
      </c>
      <c r="J13" s="25">
        <f t="shared" si="3"/>
        <v>7.1428571428571286E-2</v>
      </c>
      <c r="K13" s="7">
        <v>314.78050511362221</v>
      </c>
      <c r="L13" s="7">
        <v>0.16946877971028021</v>
      </c>
      <c r="M13" s="25">
        <f t="shared" si="4"/>
        <v>-3.8472856218496838E-2</v>
      </c>
      <c r="N13" s="25">
        <f t="shared" si="5"/>
        <v>-0.11488121731662657</v>
      </c>
      <c r="O13" s="7">
        <v>185.57142857142858</v>
      </c>
      <c r="P13">
        <v>2.66</v>
      </c>
      <c r="Q13" s="7">
        <f t="shared" si="0"/>
        <v>493.62000000000006</v>
      </c>
      <c r="R13" s="25">
        <f t="shared" si="1"/>
        <v>0.61316397228637409</v>
      </c>
      <c r="T13" s="25">
        <v>0.21974174774938621</v>
      </c>
      <c r="U13" s="25">
        <v>0.30366045920515911</v>
      </c>
    </row>
    <row r="14" spans="1:21" x14ac:dyDescent="0.3">
      <c r="A14" s="24">
        <f>SFm!A14</f>
        <v>12</v>
      </c>
      <c r="B14" s="24" t="s">
        <v>33</v>
      </c>
      <c r="C14" s="7">
        <f>SFm!Q14</f>
        <v>156.91</v>
      </c>
      <c r="D14" s="7">
        <f>SFm!R14</f>
        <v>0.1</v>
      </c>
      <c r="E14" s="7">
        <v>183.67</v>
      </c>
      <c r="F14" s="7">
        <v>0.11</v>
      </c>
      <c r="G14" s="7">
        <f>SFm!F14</f>
        <v>167.98</v>
      </c>
      <c r="H14" s="7">
        <f>SFm!G14</f>
        <v>0.12</v>
      </c>
      <c r="I14" s="25">
        <f t="shared" si="2"/>
        <v>-8.5424946915663949E-2</v>
      </c>
      <c r="J14" s="25">
        <f t="shared" si="3"/>
        <v>9.090909090909087E-2</v>
      </c>
      <c r="K14" s="7">
        <v>125.83362168273945</v>
      </c>
      <c r="L14" s="7">
        <v>0.14105153697493508</v>
      </c>
      <c r="M14" s="25">
        <f t="shared" si="4"/>
        <v>0.24696402997612588</v>
      </c>
      <c r="N14" s="25">
        <f t="shared" si="5"/>
        <v>-0.29103927440528315</v>
      </c>
      <c r="O14" s="7">
        <v>120.35714285714286</v>
      </c>
      <c r="P14">
        <v>2.4700000000000002</v>
      </c>
      <c r="Q14" s="7">
        <f t="shared" si="0"/>
        <v>297.2821428571429</v>
      </c>
      <c r="R14" s="25">
        <f t="shared" si="1"/>
        <v>0.52781508667811949</v>
      </c>
      <c r="T14" s="25">
        <v>0.14489823426337781</v>
      </c>
      <c r="U14" s="25">
        <v>0.38694472312555256</v>
      </c>
    </row>
    <row r="15" spans="1:21" x14ac:dyDescent="0.3">
      <c r="A15" s="24">
        <f>SFm!A15</f>
        <v>13</v>
      </c>
      <c r="B15" s="24" t="s">
        <v>33</v>
      </c>
      <c r="C15" s="7">
        <f>SFm!Q15</f>
        <v>304.88</v>
      </c>
      <c r="D15" s="7">
        <f>SFm!R15</f>
        <v>0.13</v>
      </c>
      <c r="E15" s="7">
        <v>357.9</v>
      </c>
      <c r="F15" s="7">
        <v>0.14000000000000001</v>
      </c>
      <c r="G15" s="7">
        <f>SFm!F15</f>
        <v>332.76</v>
      </c>
      <c r="H15" s="7">
        <f>SFm!G15</f>
        <v>0.16</v>
      </c>
      <c r="I15" s="25">
        <f t="shared" si="2"/>
        <v>-7.0243084660519664E-2</v>
      </c>
      <c r="J15" s="25">
        <f t="shared" si="3"/>
        <v>0.14285714285714277</v>
      </c>
      <c r="K15" s="7">
        <v>295.85036493958791</v>
      </c>
      <c r="L15" s="7">
        <v>0.17069850583655719</v>
      </c>
      <c r="M15" s="25">
        <f t="shared" si="4"/>
        <v>3.0520952922454311E-2</v>
      </c>
      <c r="N15" s="25">
        <f t="shared" si="5"/>
        <v>-0.23842332794363039</v>
      </c>
      <c r="O15" s="7">
        <v>208.57142857142858</v>
      </c>
      <c r="P15">
        <v>2.5499999999999998</v>
      </c>
      <c r="Q15" s="7">
        <f t="shared" si="0"/>
        <v>531.85714285714289</v>
      </c>
      <c r="R15" s="25">
        <f t="shared" si="1"/>
        <v>0.57323663712060158</v>
      </c>
      <c r="T15" s="25">
        <v>7.7320966735039687E-2</v>
      </c>
      <c r="U15" s="25">
        <v>0.51255802433606779</v>
      </c>
    </row>
    <row r="16" spans="1:21" x14ac:dyDescent="0.3">
      <c r="A16" s="24">
        <f>SFm!A16</f>
        <v>14</v>
      </c>
      <c r="B16" s="24" t="s">
        <v>33</v>
      </c>
      <c r="C16" s="7">
        <f>SFm!Q16</f>
        <v>553.20000000000005</v>
      </c>
      <c r="D16" s="7">
        <f>SFm!R16</f>
        <v>0.17</v>
      </c>
      <c r="E16" s="7">
        <v>438.49</v>
      </c>
      <c r="F16" s="7">
        <v>0.15</v>
      </c>
      <c r="G16" s="7">
        <f>SFm!F16</f>
        <v>424.32</v>
      </c>
      <c r="H16" s="7">
        <f>SFm!G16</f>
        <v>0.14000000000000001</v>
      </c>
      <c r="I16" s="25">
        <f t="shared" si="2"/>
        <v>-3.2315446190335051E-2</v>
      </c>
      <c r="J16" s="25">
        <f t="shared" si="3"/>
        <v>-6.6666666666666541E-2</v>
      </c>
      <c r="K16" s="7">
        <v>540.62752717607202</v>
      </c>
      <c r="L16" s="7">
        <v>6.5413664219789461E-2</v>
      </c>
      <c r="M16" s="25">
        <f t="shared" si="4"/>
        <v>2.3255332353495591E-2</v>
      </c>
      <c r="N16" s="25">
        <f t="shared" si="5"/>
        <v>1.5988453945769066</v>
      </c>
      <c r="O16" s="7">
        <v>317.47619047619048</v>
      </c>
      <c r="P16">
        <v>3.17</v>
      </c>
      <c r="Q16" s="7">
        <f t="shared" si="0"/>
        <v>1006.3995238095238</v>
      </c>
      <c r="R16" s="25">
        <f t="shared" si="1"/>
        <v>0.5496822950650575</v>
      </c>
      <c r="T16" s="25">
        <v>3.058949433693035E-2</v>
      </c>
      <c r="U16" s="25">
        <v>0.69801973025898822</v>
      </c>
    </row>
    <row r="17" spans="1:18" x14ac:dyDescent="0.3">
      <c r="A17" s="24">
        <f>SFm!A17</f>
        <v>15</v>
      </c>
      <c r="B17" s="24" t="s">
        <v>33</v>
      </c>
      <c r="C17" s="7">
        <f>SFm!Q17</f>
        <v>853.89</v>
      </c>
      <c r="D17" s="7">
        <f>SFm!R17</f>
        <v>0.33</v>
      </c>
      <c r="E17" s="7">
        <v>956.04</v>
      </c>
      <c r="F17" s="7">
        <v>0.31</v>
      </c>
      <c r="G17" s="7">
        <f>SFm!F17</f>
        <v>860.55</v>
      </c>
      <c r="H17" s="7">
        <f>SFm!G17</f>
        <v>0.34</v>
      </c>
      <c r="I17" s="25">
        <f t="shared" si="2"/>
        <v>-9.9880758127275024E-2</v>
      </c>
      <c r="J17" s="25">
        <f t="shared" si="3"/>
        <v>9.6774193548387177E-2</v>
      </c>
      <c r="K17" s="7">
        <v>918.84367100029976</v>
      </c>
      <c r="L17" s="7">
        <v>0.37115508184023754</v>
      </c>
      <c r="M17" s="25">
        <f t="shared" si="4"/>
        <v>-7.0690665942758163E-2</v>
      </c>
      <c r="N17" s="25">
        <f t="shared" si="5"/>
        <v>-0.11088378915946676</v>
      </c>
      <c r="O17" s="7">
        <v>317.95238095238096</v>
      </c>
      <c r="P17">
        <v>3.4</v>
      </c>
      <c r="Q17" s="7">
        <f t="shared" si="0"/>
        <v>1081.0380952380951</v>
      </c>
      <c r="R17" s="25">
        <f t="shared" si="1"/>
        <v>0.78987965711969987</v>
      </c>
    </row>
    <row r="18" spans="1:18" x14ac:dyDescent="0.3">
      <c r="A18" s="24">
        <f>SFm!A18</f>
        <v>16</v>
      </c>
      <c r="B18" s="24" t="s">
        <v>33</v>
      </c>
      <c r="C18" s="7">
        <f>SFm!Q18</f>
        <v>58.86</v>
      </c>
      <c r="D18" s="7">
        <f>SFm!R18</f>
        <v>0.14000000000000001</v>
      </c>
      <c r="E18" s="7">
        <v>87.67</v>
      </c>
      <c r="F18" s="7">
        <v>0.15</v>
      </c>
      <c r="G18" s="7">
        <f>SFm!F18</f>
        <v>63.49</v>
      </c>
      <c r="H18" s="7">
        <f>SFm!G18</f>
        <v>0.15</v>
      </c>
      <c r="I18" s="25">
        <f t="shared" si="2"/>
        <v>-0.27580700353598719</v>
      </c>
      <c r="J18" s="25">
        <f t="shared" si="3"/>
        <v>0</v>
      </c>
      <c r="K18" s="7">
        <v>18.039979939629646</v>
      </c>
      <c r="L18" s="7">
        <v>9.0913214307849155E-2</v>
      </c>
      <c r="M18" s="25">
        <f t="shared" si="4"/>
        <v>2.2627530738378621</v>
      </c>
      <c r="N18" s="25">
        <f t="shared" si="5"/>
        <v>0.53993015279312218</v>
      </c>
      <c r="O18" s="7">
        <v>43.723809523809521</v>
      </c>
      <c r="P18" s="7">
        <v>3.61</v>
      </c>
      <c r="Q18" s="7">
        <f t="shared" si="0"/>
        <v>157.84295238095237</v>
      </c>
      <c r="R18" s="25">
        <f t="shared" si="1"/>
        <v>0.3729023001162699</v>
      </c>
    </row>
    <row r="19" spans="1:18" x14ac:dyDescent="0.3">
      <c r="A19" s="24">
        <v>1</v>
      </c>
      <c r="B19" s="24" t="s">
        <v>34</v>
      </c>
      <c r="C19" s="7">
        <f>MFm!E3</f>
        <v>0</v>
      </c>
      <c r="D19" s="7">
        <f>MFm!G3</f>
        <v>0</v>
      </c>
      <c r="E19">
        <v>0.09</v>
      </c>
      <c r="F19">
        <v>0</v>
      </c>
      <c r="K19" s="7">
        <v>4.2876206836844066E-2</v>
      </c>
      <c r="L19">
        <v>0</v>
      </c>
      <c r="M19" s="25">
        <v>0</v>
      </c>
      <c r="N19" s="25">
        <v>0</v>
      </c>
      <c r="O19" s="7">
        <v>27.214285714285715</v>
      </c>
      <c r="P19">
        <v>1</v>
      </c>
      <c r="Q19" s="7">
        <f t="shared" si="0"/>
        <v>27.214285714285715</v>
      </c>
      <c r="R19" s="25">
        <f t="shared" si="1"/>
        <v>0</v>
      </c>
    </row>
    <row r="20" spans="1:18" x14ac:dyDescent="0.3">
      <c r="A20" s="24">
        <v>2</v>
      </c>
      <c r="B20" s="24" t="s">
        <v>34</v>
      </c>
      <c r="C20" s="7">
        <f>MFm!E4</f>
        <v>63.9</v>
      </c>
      <c r="D20" s="7">
        <f>MFm!G4</f>
        <v>0.04</v>
      </c>
      <c r="E20" s="7">
        <v>22.67</v>
      </c>
      <c r="F20" s="7">
        <v>0.05</v>
      </c>
      <c r="G20" s="7"/>
      <c r="H20" s="7"/>
      <c r="I20" s="7"/>
      <c r="J20" s="7"/>
      <c r="K20" s="7">
        <v>10.792302778214474</v>
      </c>
      <c r="L20" s="7">
        <v>2.9267374659489451E-2</v>
      </c>
      <c r="M20" s="25">
        <f t="shared" si="4"/>
        <v>4.9208865163595696</v>
      </c>
      <c r="N20" s="25">
        <f t="shared" si="5"/>
        <v>0.36670953460564926</v>
      </c>
      <c r="O20" s="7">
        <v>61.385714285714293</v>
      </c>
      <c r="P20">
        <v>1</v>
      </c>
      <c r="Q20" s="7">
        <f t="shared" si="0"/>
        <v>61.385714285714293</v>
      </c>
      <c r="R20" s="25">
        <f t="shared" si="1"/>
        <v>1.0409588084710262</v>
      </c>
    </row>
    <row r="21" spans="1:18" x14ac:dyDescent="0.3">
      <c r="A21" s="24">
        <v>3</v>
      </c>
      <c r="B21" s="24" t="s">
        <v>34</v>
      </c>
      <c r="C21" s="7">
        <f>MFm!E5</f>
        <v>27.07</v>
      </c>
      <c r="D21" s="7">
        <f>MFm!G5</f>
        <v>0.05</v>
      </c>
      <c r="E21" s="7">
        <v>2.99</v>
      </c>
      <c r="F21" s="7">
        <v>0.02</v>
      </c>
      <c r="G21" s="7"/>
      <c r="H21" s="7"/>
      <c r="I21" s="7"/>
      <c r="J21" s="7"/>
      <c r="K21" s="7">
        <v>2.0560297100719316</v>
      </c>
      <c r="L21" s="7">
        <v>3.8199135958888355E-3</v>
      </c>
      <c r="M21" s="25">
        <f t="shared" si="4"/>
        <v>12.166152155969058</v>
      </c>
      <c r="N21" s="25">
        <f t="shared" si="5"/>
        <v>12.089301300901747</v>
      </c>
      <c r="O21" s="7">
        <v>22.8</v>
      </c>
      <c r="P21">
        <v>1</v>
      </c>
      <c r="Q21" s="7">
        <f t="shared" si="0"/>
        <v>22.8</v>
      </c>
      <c r="R21" s="25">
        <f t="shared" si="1"/>
        <v>1.187280701754386</v>
      </c>
    </row>
    <row r="22" spans="1:18" x14ac:dyDescent="0.3">
      <c r="A22" s="24">
        <v>4</v>
      </c>
      <c r="B22" s="24" t="s">
        <v>34</v>
      </c>
      <c r="C22" s="7">
        <f>MFm!E6</f>
        <v>82.92</v>
      </c>
      <c r="D22" s="7">
        <f>MFm!G6</f>
        <v>0.04</v>
      </c>
      <c r="E22" s="7">
        <v>32.770000000000003</v>
      </c>
      <c r="F22" s="7">
        <v>0.05</v>
      </c>
      <c r="G22" s="7"/>
      <c r="H22" s="7"/>
      <c r="I22" s="7"/>
      <c r="J22" s="7"/>
      <c r="K22" s="7">
        <v>30.604206256126904</v>
      </c>
      <c r="L22" s="7">
        <v>2.3869223209912051E-2</v>
      </c>
      <c r="M22" s="25">
        <f t="shared" si="4"/>
        <v>1.7094314848763503</v>
      </c>
      <c r="N22" s="25">
        <f t="shared" si="5"/>
        <v>0.67579814593167842</v>
      </c>
      <c r="O22" s="7">
        <v>76.685714285714283</v>
      </c>
      <c r="P22">
        <v>1</v>
      </c>
      <c r="Q22" s="7">
        <f t="shared" si="0"/>
        <v>76.685714285714283</v>
      </c>
      <c r="R22" s="25">
        <f t="shared" si="1"/>
        <v>1.0812965722801788</v>
      </c>
    </row>
    <row r="23" spans="1:18" x14ac:dyDescent="0.3">
      <c r="A23" s="24">
        <v>5</v>
      </c>
      <c r="B23" s="24" t="s">
        <v>34</v>
      </c>
      <c r="C23" s="7">
        <f>MFm!E7</f>
        <v>14.35</v>
      </c>
      <c r="D23" s="7">
        <f>MFm!G7</f>
        <v>0.04</v>
      </c>
      <c r="E23" s="7">
        <v>5.07</v>
      </c>
      <c r="F23" s="7">
        <v>0.02</v>
      </c>
      <c r="G23" s="7"/>
      <c r="H23" s="7"/>
      <c r="I23" s="7"/>
      <c r="J23" s="7"/>
      <c r="K23" s="7">
        <v>1.0008334196138817</v>
      </c>
      <c r="L23" s="7">
        <v>1.3815885012040429E-3</v>
      </c>
      <c r="M23" s="25">
        <f t="shared" si="4"/>
        <v>13.338050387582165</v>
      </c>
      <c r="N23" s="25">
        <f t="shared" si="5"/>
        <v>27.952180743499483</v>
      </c>
      <c r="O23" s="7">
        <v>16.882857142857144</v>
      </c>
      <c r="P23">
        <v>1.04</v>
      </c>
      <c r="Q23" s="7">
        <f t="shared" si="0"/>
        <v>17.558171428571431</v>
      </c>
      <c r="R23" s="25">
        <f t="shared" si="1"/>
        <v>0.81728328364815073</v>
      </c>
    </row>
    <row r="24" spans="1:18" x14ac:dyDescent="0.3">
      <c r="A24" s="24">
        <v>6</v>
      </c>
      <c r="B24" s="24" t="s">
        <v>34</v>
      </c>
      <c r="C24" s="7">
        <f>MFm!E8</f>
        <v>120.42</v>
      </c>
      <c r="D24" s="7">
        <f>MFm!G8</f>
        <v>7.0000000000000007E-2</v>
      </c>
      <c r="E24" s="7">
        <v>59.65</v>
      </c>
      <c r="F24" s="7">
        <v>0.04</v>
      </c>
      <c r="G24" s="7"/>
      <c r="H24" s="7"/>
      <c r="I24" s="7"/>
      <c r="J24" s="7"/>
      <c r="K24" s="7">
        <v>18.949037849528395</v>
      </c>
      <c r="L24" s="7">
        <v>4.8841027412473467E-2</v>
      </c>
      <c r="M24" s="25">
        <f t="shared" si="4"/>
        <v>5.3549400743319016</v>
      </c>
      <c r="N24" s="25">
        <f t="shared" si="5"/>
        <v>0.43322128359082734</v>
      </c>
      <c r="O24" s="7">
        <v>43.385714285714279</v>
      </c>
      <c r="P24">
        <v>1.28</v>
      </c>
      <c r="Q24" s="7">
        <f t="shared" si="0"/>
        <v>55.533714285714275</v>
      </c>
      <c r="R24" s="25">
        <f t="shared" si="1"/>
        <v>2.1684124958840965</v>
      </c>
    </row>
    <row r="25" spans="1:18" x14ac:dyDescent="0.3">
      <c r="A25" s="24">
        <v>7</v>
      </c>
      <c r="B25" s="24" t="s">
        <v>34</v>
      </c>
      <c r="C25" s="7">
        <f>MFm!E9</f>
        <v>103.19</v>
      </c>
      <c r="D25" s="7">
        <f>MFm!G9</f>
        <v>0.06</v>
      </c>
      <c r="E25" s="7">
        <v>53.11</v>
      </c>
      <c r="F25" s="7">
        <v>0.05</v>
      </c>
      <c r="G25" s="7"/>
      <c r="H25" s="7"/>
      <c r="I25" s="7"/>
      <c r="J25" s="7"/>
      <c r="K25" s="7">
        <v>61.250758448678127</v>
      </c>
      <c r="L25" s="7">
        <v>4.744382283563784E-2</v>
      </c>
      <c r="M25" s="25">
        <f t="shared" si="4"/>
        <v>0.68471383234319727</v>
      </c>
      <c r="N25" s="25">
        <f t="shared" si="5"/>
        <v>0.26465357161165509</v>
      </c>
      <c r="O25" s="7">
        <v>69.071428571428569</v>
      </c>
      <c r="P25">
        <v>1.1100000000000001</v>
      </c>
      <c r="Q25" s="7">
        <f t="shared" si="0"/>
        <v>76.669285714285721</v>
      </c>
      <c r="R25" s="25">
        <f t="shared" si="1"/>
        <v>1.3459105434286405</v>
      </c>
    </row>
    <row r="26" spans="1:18" x14ac:dyDescent="0.3">
      <c r="A26" s="24">
        <v>8</v>
      </c>
      <c r="B26" s="24" t="s">
        <v>34</v>
      </c>
      <c r="C26" s="7">
        <f>MFm!E10</f>
        <v>156.47999999999999</v>
      </c>
      <c r="D26" s="7">
        <f>MFm!G10</f>
        <v>0.06</v>
      </c>
      <c r="E26" s="7">
        <v>76.52</v>
      </c>
      <c r="F26" s="7">
        <v>0.06</v>
      </c>
      <c r="G26" s="7"/>
      <c r="H26" s="7"/>
      <c r="I26" s="7"/>
      <c r="J26" s="7"/>
      <c r="K26" s="7">
        <v>69.56162419820339</v>
      </c>
      <c r="L26" s="7">
        <v>3.2499766461146426E-2</v>
      </c>
      <c r="M26" s="25">
        <f t="shared" si="4"/>
        <v>1.2495161923496532</v>
      </c>
      <c r="N26" s="25">
        <f t="shared" si="5"/>
        <v>0.84616711236156694</v>
      </c>
      <c r="O26" s="7">
        <v>100.64285714285714</v>
      </c>
      <c r="P26">
        <v>1.19</v>
      </c>
      <c r="Q26" s="7">
        <f t="shared" si="0"/>
        <v>119.76499999999999</v>
      </c>
      <c r="R26" s="25">
        <f t="shared" si="1"/>
        <v>1.3065586774099278</v>
      </c>
    </row>
    <row r="27" spans="1:18" x14ac:dyDescent="0.3">
      <c r="A27" s="24">
        <v>9</v>
      </c>
      <c r="B27" s="24" t="s">
        <v>34</v>
      </c>
      <c r="C27" s="7">
        <f>MFm!E11</f>
        <v>138.28</v>
      </c>
      <c r="D27" s="7">
        <f>MFm!G11</f>
        <v>0.02</v>
      </c>
      <c r="E27" s="7">
        <v>74.459999999999994</v>
      </c>
      <c r="F27" s="7">
        <v>0.04</v>
      </c>
      <c r="G27" s="7"/>
      <c r="H27" s="7"/>
      <c r="I27" s="7"/>
      <c r="J27" s="7"/>
      <c r="K27" s="7">
        <v>50.582571758371706</v>
      </c>
      <c r="L27" s="7">
        <v>5.8093755482051611E-2</v>
      </c>
      <c r="M27" s="25">
        <f t="shared" si="4"/>
        <v>1.7337479134226479</v>
      </c>
      <c r="N27" s="25">
        <f t="shared" si="5"/>
        <v>-0.6557289189854647</v>
      </c>
      <c r="O27" s="7">
        <v>128.55714285714285</v>
      </c>
      <c r="P27">
        <v>1</v>
      </c>
      <c r="Q27" s="7">
        <f t="shared" si="0"/>
        <v>128.55714285714285</v>
      </c>
      <c r="R27" s="25">
        <f t="shared" si="1"/>
        <v>1.0756306256250696</v>
      </c>
    </row>
    <row r="28" spans="1:18" x14ac:dyDescent="0.3">
      <c r="A28" s="24">
        <v>10</v>
      </c>
      <c r="B28" s="24" t="s">
        <v>34</v>
      </c>
      <c r="C28" s="7">
        <f>MFm!E12</f>
        <v>144.34</v>
      </c>
      <c r="D28" s="7">
        <f>MFm!G12</f>
        <v>0.03</v>
      </c>
      <c r="E28" s="7">
        <v>83.5</v>
      </c>
      <c r="F28" s="7">
        <v>0.05</v>
      </c>
      <c r="G28" s="7"/>
      <c r="H28" s="7"/>
      <c r="I28" s="7"/>
      <c r="J28" s="7"/>
      <c r="K28" s="7">
        <v>52.133391291619148</v>
      </c>
      <c r="L28" s="7">
        <v>7.3877734507084777E-2</v>
      </c>
      <c r="M28" s="25">
        <f t="shared" si="4"/>
        <v>1.7686669987111272</v>
      </c>
      <c r="N28" s="25">
        <f t="shared" si="5"/>
        <v>-0.59392366048903356</v>
      </c>
      <c r="O28" s="7">
        <v>119.54285714285714</v>
      </c>
      <c r="P28">
        <v>1</v>
      </c>
      <c r="Q28" s="7">
        <f t="shared" si="0"/>
        <v>119.54285714285714</v>
      </c>
      <c r="R28" s="25">
        <f t="shared" si="1"/>
        <v>1.2074330783938814</v>
      </c>
    </row>
    <row r="29" spans="1:18" x14ac:dyDescent="0.3">
      <c r="A29" s="24">
        <v>11</v>
      </c>
      <c r="B29" s="24" t="s">
        <v>34</v>
      </c>
      <c r="C29" s="7">
        <f>MFm!E13</f>
        <v>158.84</v>
      </c>
      <c r="D29" s="7">
        <f>MFm!G13</f>
        <v>0.03</v>
      </c>
      <c r="E29" s="7">
        <v>142.11000000000001</v>
      </c>
      <c r="F29" s="7">
        <v>0.04</v>
      </c>
      <c r="G29" s="7"/>
      <c r="H29" s="7"/>
      <c r="I29" s="7"/>
      <c r="J29" s="7"/>
      <c r="K29" s="7">
        <v>129.21103563107965</v>
      </c>
      <c r="L29" s="7">
        <v>6.0298637569180587E-2</v>
      </c>
      <c r="M29" s="25">
        <f t="shared" si="4"/>
        <v>0.2293067633442416</v>
      </c>
      <c r="N29" s="25">
        <f t="shared" si="5"/>
        <v>-0.50247632103493189</v>
      </c>
      <c r="O29" s="7">
        <v>270.42857142857144</v>
      </c>
      <c r="P29">
        <v>1</v>
      </c>
      <c r="Q29" s="7">
        <f t="shared" si="0"/>
        <v>270.42857142857144</v>
      </c>
      <c r="R29" s="25">
        <f t="shared" si="1"/>
        <v>0.58736397253037509</v>
      </c>
    </row>
    <row r="30" spans="1:18" x14ac:dyDescent="0.3">
      <c r="A30" s="24">
        <v>12</v>
      </c>
      <c r="B30" s="24" t="s">
        <v>34</v>
      </c>
      <c r="C30" s="7">
        <f>MFm!E14</f>
        <v>116.93</v>
      </c>
      <c r="D30" s="7">
        <f>MFm!G14</f>
        <v>0.03</v>
      </c>
      <c r="E30" s="7">
        <v>64.67</v>
      </c>
      <c r="F30" s="7">
        <v>0.04</v>
      </c>
      <c r="G30" s="7"/>
      <c r="H30" s="7"/>
      <c r="I30" s="7"/>
      <c r="J30" s="7"/>
      <c r="K30" s="7">
        <v>56.067309969957414</v>
      </c>
      <c r="L30" s="7">
        <v>3.0407757321449416E-2</v>
      </c>
      <c r="M30" s="25">
        <f t="shared" si="4"/>
        <v>1.0855289840488993</v>
      </c>
      <c r="N30" s="25">
        <f t="shared" si="5"/>
        <v>-1.340964797695844E-2</v>
      </c>
      <c r="O30" s="7">
        <v>149.98571428571429</v>
      </c>
      <c r="P30">
        <v>1</v>
      </c>
      <c r="Q30" s="7">
        <f t="shared" si="0"/>
        <v>149.98571428571429</v>
      </c>
      <c r="R30" s="25">
        <f t="shared" si="1"/>
        <v>0.77960758167444522</v>
      </c>
    </row>
    <row r="31" spans="1:18" x14ac:dyDescent="0.3">
      <c r="A31" s="24">
        <v>13</v>
      </c>
      <c r="B31" s="24" t="s">
        <v>34</v>
      </c>
      <c r="C31" s="7">
        <f>MFm!E15</f>
        <v>171.21</v>
      </c>
      <c r="D31" s="7">
        <f>MFm!G15</f>
        <v>0.03</v>
      </c>
      <c r="E31" s="7">
        <v>110.46</v>
      </c>
      <c r="F31" s="7">
        <v>0.05</v>
      </c>
      <c r="G31" s="7"/>
      <c r="H31" s="7"/>
      <c r="I31" s="7"/>
      <c r="J31" s="7"/>
      <c r="K31" s="7">
        <v>90.131388559814781</v>
      </c>
      <c r="L31" s="7">
        <v>2.8012069694168893E-2</v>
      </c>
      <c r="M31" s="25">
        <f t="shared" si="4"/>
        <v>0.89956021687581378</v>
      </c>
      <c r="N31" s="25">
        <f t="shared" si="5"/>
        <v>7.0966919886141844E-2</v>
      </c>
      <c r="O31" s="7">
        <v>255.61904761904762</v>
      </c>
      <c r="P31">
        <v>1</v>
      </c>
      <c r="Q31" s="7">
        <f t="shared" si="0"/>
        <v>255.61904761904762</v>
      </c>
      <c r="R31" s="25">
        <f t="shared" si="1"/>
        <v>0.66978576751117735</v>
      </c>
    </row>
    <row r="32" spans="1:18" x14ac:dyDescent="0.3">
      <c r="A32" s="24">
        <v>14</v>
      </c>
      <c r="B32" s="24" t="s">
        <v>34</v>
      </c>
      <c r="C32" s="7">
        <f>MFm!E16</f>
        <v>170.92</v>
      </c>
      <c r="D32" s="7">
        <f>MFm!G16</f>
        <v>0.04</v>
      </c>
      <c r="E32" s="7">
        <v>115.19</v>
      </c>
      <c r="F32" s="7">
        <v>0.03</v>
      </c>
      <c r="G32" s="7"/>
      <c r="H32" s="7"/>
      <c r="I32" s="7"/>
      <c r="J32" s="7"/>
      <c r="K32" s="7">
        <v>164.44114586987143</v>
      </c>
      <c r="L32" s="7">
        <v>4.3095304840663443E-2</v>
      </c>
      <c r="M32" s="25">
        <f t="shared" si="4"/>
        <v>3.9399227582952494E-2</v>
      </c>
      <c r="N32" s="25">
        <f t="shared" si="5"/>
        <v>-7.1824641967558486E-2</v>
      </c>
      <c r="O32" s="7">
        <v>355.71428571428572</v>
      </c>
      <c r="P32">
        <v>1.07</v>
      </c>
      <c r="Q32" s="7">
        <f t="shared" si="0"/>
        <v>380.61428571428576</v>
      </c>
      <c r="R32" s="25">
        <f t="shared" si="1"/>
        <v>0.44906354389520692</v>
      </c>
    </row>
    <row r="33" spans="1:18" x14ac:dyDescent="0.3">
      <c r="A33" s="24">
        <v>15</v>
      </c>
      <c r="B33" s="24" t="s">
        <v>34</v>
      </c>
      <c r="C33" s="7">
        <f>MFm!E17</f>
        <v>311.01</v>
      </c>
      <c r="D33" s="7">
        <f>MFm!G17</f>
        <v>0.02</v>
      </c>
      <c r="E33" s="7">
        <v>232.24</v>
      </c>
      <c r="F33" s="7">
        <v>7.0000000000000007E-2</v>
      </c>
      <c r="G33" s="7"/>
      <c r="H33" s="7"/>
      <c r="I33" s="7"/>
      <c r="J33" s="7"/>
      <c r="K33" s="7">
        <v>174.45306040234965</v>
      </c>
      <c r="L33" s="7">
        <v>9.1358081241639313E-2</v>
      </c>
      <c r="M33" s="25">
        <f t="shared" si="4"/>
        <v>0.78277182001108137</v>
      </c>
      <c r="N33" s="25">
        <f t="shared" si="5"/>
        <v>-0.78108121659100282</v>
      </c>
      <c r="O33" s="7">
        <v>371.71428571428572</v>
      </c>
      <c r="P33">
        <v>1.1499999999999999</v>
      </c>
      <c r="Q33" s="7">
        <f t="shared" si="0"/>
        <v>427.47142857142853</v>
      </c>
      <c r="R33" s="25">
        <f t="shared" si="1"/>
        <v>0.72755739731978752</v>
      </c>
    </row>
    <row r="34" spans="1:18" x14ac:dyDescent="0.3">
      <c r="A34" s="24">
        <v>16</v>
      </c>
      <c r="B34" s="24" t="s">
        <v>34</v>
      </c>
      <c r="C34" s="7">
        <f>MFm!E18</f>
        <v>90.85</v>
      </c>
      <c r="D34" s="7">
        <f>MFm!G18</f>
        <v>0.05</v>
      </c>
      <c r="E34" s="7">
        <v>77.739999999999995</v>
      </c>
      <c r="F34" s="7">
        <v>0.05</v>
      </c>
      <c r="G34" s="7"/>
      <c r="H34" s="7"/>
      <c r="I34" s="7"/>
      <c r="J34" s="7"/>
      <c r="K34" s="7">
        <v>67.883831502564121</v>
      </c>
      <c r="L34" s="7">
        <v>5.6792665938762976E-2</v>
      </c>
      <c r="M34" s="25">
        <f t="shared" si="4"/>
        <v>0.33831573718063324</v>
      </c>
      <c r="N34" s="25">
        <f t="shared" si="5"/>
        <v>-0.11960463250813415</v>
      </c>
      <c r="O34" s="7">
        <v>149.87142857142857</v>
      </c>
      <c r="P34">
        <v>1</v>
      </c>
      <c r="Q34" s="7">
        <f t="shared" si="0"/>
        <v>149.87142857142857</v>
      </c>
      <c r="R34" s="25">
        <f t="shared" si="1"/>
        <v>0.60618625488513966</v>
      </c>
    </row>
    <row r="35" spans="1:18" x14ac:dyDescent="0.3">
      <c r="A35" s="24">
        <v>1</v>
      </c>
      <c r="B35" s="24" t="s">
        <v>35</v>
      </c>
      <c r="C35" s="7">
        <f>DMO!Q3</f>
        <v>0</v>
      </c>
      <c r="D35" s="7">
        <f>DMO!R3</f>
        <v>0</v>
      </c>
      <c r="E35" s="7">
        <v>0</v>
      </c>
      <c r="F35" s="7">
        <v>0</v>
      </c>
      <c r="G35" s="7">
        <f>DMO!F3</f>
        <v>0</v>
      </c>
      <c r="H35" s="7">
        <f>DMO!G3</f>
        <v>0</v>
      </c>
      <c r="I35" s="25">
        <v>0</v>
      </c>
      <c r="J35" s="25">
        <v>0</v>
      </c>
      <c r="K35">
        <v>0</v>
      </c>
      <c r="L35" s="7">
        <v>0</v>
      </c>
      <c r="M35" s="25">
        <v>0</v>
      </c>
      <c r="N35" s="25">
        <v>0</v>
      </c>
      <c r="O35" s="7">
        <v>13.821428571428571</v>
      </c>
      <c r="P35">
        <v>3.5</v>
      </c>
      <c r="Q35" s="7">
        <f t="shared" si="0"/>
        <v>48.375</v>
      </c>
      <c r="R35" s="25">
        <f t="shared" si="1"/>
        <v>0</v>
      </c>
    </row>
    <row r="36" spans="1:18" x14ac:dyDescent="0.3">
      <c r="A36" s="24">
        <v>2</v>
      </c>
      <c r="B36" s="24" t="s">
        <v>35</v>
      </c>
      <c r="C36" s="7">
        <f>DMO!Q4</f>
        <v>173.11</v>
      </c>
      <c r="D36" s="7">
        <f>DMO!R4</f>
        <v>0.21</v>
      </c>
      <c r="E36" s="7">
        <v>167.11</v>
      </c>
      <c r="F36" s="7">
        <v>0.23</v>
      </c>
      <c r="G36" s="7">
        <f>DMO!F4</f>
        <v>135.66999999999999</v>
      </c>
      <c r="H36" s="7">
        <f>DMO!G4</f>
        <v>0.25</v>
      </c>
      <c r="I36" s="25">
        <f>(G36-E36)/E36</f>
        <v>-0.18813954880019162</v>
      </c>
      <c r="J36" s="25">
        <f>(H36-F36)/F36</f>
        <v>8.6956521739130391E-2</v>
      </c>
      <c r="K36" s="7">
        <v>110.41429959275479</v>
      </c>
      <c r="L36" s="7">
        <v>0.2775499633952736</v>
      </c>
      <c r="M36" s="25">
        <f t="shared" si="4"/>
        <v>0.56782228967161075</v>
      </c>
      <c r="N36" s="25">
        <f t="shared" si="5"/>
        <v>-0.24337947146140362</v>
      </c>
      <c r="O36" s="7">
        <v>69.94285714285715</v>
      </c>
      <c r="P36">
        <v>3.5</v>
      </c>
      <c r="Q36" s="7">
        <f t="shared" si="0"/>
        <v>244.8</v>
      </c>
      <c r="R36" s="25">
        <f t="shared" si="1"/>
        <v>0.70714869281045756</v>
      </c>
    </row>
    <row r="37" spans="1:18" x14ac:dyDescent="0.3">
      <c r="A37" s="24">
        <v>3</v>
      </c>
      <c r="B37" s="24" t="s">
        <v>35</v>
      </c>
      <c r="C37" s="7">
        <f>DMO!Q5</f>
        <v>56.08</v>
      </c>
      <c r="D37" s="7">
        <f>DMO!R5</f>
        <v>0.2</v>
      </c>
      <c r="E37" s="7">
        <v>41.78</v>
      </c>
      <c r="F37" s="7">
        <v>0.2</v>
      </c>
      <c r="G37" s="7">
        <f>DMO!F5</f>
        <v>31.36</v>
      </c>
      <c r="H37" s="7">
        <f>DMO!G5</f>
        <v>0.2</v>
      </c>
      <c r="I37" s="25">
        <f t="shared" ref="I37:I50" si="6">(G37-E37)/E37</f>
        <v>-0.24940162757300147</v>
      </c>
      <c r="J37" s="25">
        <f t="shared" ref="J37:J50" si="7">(H37-F37)/F37</f>
        <v>0</v>
      </c>
      <c r="K37" s="7">
        <v>70.428825261585331</v>
      </c>
      <c r="L37" s="7">
        <v>0.22815716125085611</v>
      </c>
      <c r="M37" s="25">
        <f t="shared" si="4"/>
        <v>-0.20373512135537139</v>
      </c>
      <c r="N37" s="25">
        <f t="shared" si="5"/>
        <v>-0.12341125343814054</v>
      </c>
      <c r="O37" s="7">
        <v>28.771428571428572</v>
      </c>
      <c r="P37">
        <v>3.5</v>
      </c>
      <c r="Q37" s="7">
        <f t="shared" si="0"/>
        <v>100.7</v>
      </c>
      <c r="R37" s="25">
        <f t="shared" si="1"/>
        <v>0.5569016881827209</v>
      </c>
    </row>
    <row r="38" spans="1:18" x14ac:dyDescent="0.3">
      <c r="A38" s="24">
        <v>4</v>
      </c>
      <c r="B38" s="24" t="s">
        <v>35</v>
      </c>
      <c r="C38" s="7">
        <f>DMO!Q6</f>
        <v>204.03</v>
      </c>
      <c r="D38" s="7">
        <f>DMO!R6</f>
        <v>0.22</v>
      </c>
      <c r="E38" s="7">
        <v>202.42</v>
      </c>
      <c r="F38" s="7">
        <v>0.23</v>
      </c>
      <c r="G38" s="7">
        <f>DMO!F6</f>
        <v>159.49</v>
      </c>
      <c r="H38" s="7">
        <f>DMO!G6</f>
        <v>0.25</v>
      </c>
      <c r="I38" s="25">
        <f t="shared" si="6"/>
        <v>-0.21208378618713555</v>
      </c>
      <c r="J38" s="25">
        <f t="shared" si="7"/>
        <v>8.6956521739130391E-2</v>
      </c>
      <c r="K38" s="7">
        <v>133.99994411608992</v>
      </c>
      <c r="L38" s="7">
        <v>0.26762929779989181</v>
      </c>
      <c r="M38" s="25">
        <f t="shared" si="4"/>
        <v>0.5226125752951063</v>
      </c>
      <c r="N38" s="25">
        <f t="shared" si="5"/>
        <v>-0.17796742804857094</v>
      </c>
      <c r="O38" s="7">
        <v>74.414285714285711</v>
      </c>
      <c r="P38">
        <v>3.5</v>
      </c>
      <c r="Q38" s="7">
        <f t="shared" si="0"/>
        <v>260.45</v>
      </c>
      <c r="R38" s="25">
        <f t="shared" si="1"/>
        <v>0.78337492800921482</v>
      </c>
    </row>
    <row r="39" spans="1:18" x14ac:dyDescent="0.3">
      <c r="A39" s="24">
        <v>5</v>
      </c>
      <c r="B39" s="24" t="s">
        <v>35</v>
      </c>
      <c r="C39" s="7">
        <f>DMO!Q7</f>
        <v>39.04</v>
      </c>
      <c r="D39" s="7">
        <f>DMO!R7</f>
        <v>0.14000000000000001</v>
      </c>
      <c r="E39" s="7">
        <v>32.56</v>
      </c>
      <c r="F39" s="7">
        <v>0.12</v>
      </c>
      <c r="G39" s="7">
        <f>DMO!F7</f>
        <v>25.97</v>
      </c>
      <c r="H39" s="7">
        <f>DMO!G7</f>
        <v>0.12</v>
      </c>
      <c r="I39" s="25">
        <f t="shared" si="6"/>
        <v>-0.20239557739557748</v>
      </c>
      <c r="J39" s="25">
        <f t="shared" si="7"/>
        <v>0</v>
      </c>
      <c r="K39" s="7">
        <v>35.493208455253679</v>
      </c>
      <c r="L39" s="7">
        <v>0.17095368160309604</v>
      </c>
      <c r="M39" s="25">
        <f t="shared" si="4"/>
        <v>9.9928738457605581E-2</v>
      </c>
      <c r="N39" s="25">
        <f t="shared" si="5"/>
        <v>-0.18106472649686092</v>
      </c>
      <c r="O39" s="7">
        <v>28.961904761904766</v>
      </c>
      <c r="P39">
        <v>3.5</v>
      </c>
      <c r="Q39" s="7">
        <f t="shared" si="0"/>
        <v>101.36666666666667</v>
      </c>
      <c r="R39" s="25">
        <f t="shared" si="1"/>
        <v>0.38513646826701742</v>
      </c>
    </row>
    <row r="40" spans="1:18" x14ac:dyDescent="0.3">
      <c r="A40" s="24">
        <v>6</v>
      </c>
      <c r="B40" s="24" t="s">
        <v>35</v>
      </c>
      <c r="C40" s="7">
        <f>DMO!Q8</f>
        <v>179.65</v>
      </c>
      <c r="D40" s="7">
        <f>DMO!R8</f>
        <v>0.19</v>
      </c>
      <c r="E40" s="7">
        <v>177.78</v>
      </c>
      <c r="F40" s="7">
        <v>0.21</v>
      </c>
      <c r="G40" s="7">
        <f>DMO!F8</f>
        <v>132.41</v>
      </c>
      <c r="H40" s="7">
        <f>DMO!G8</f>
        <v>0.22</v>
      </c>
      <c r="I40" s="25">
        <f t="shared" si="6"/>
        <v>-0.25520305996175052</v>
      </c>
      <c r="J40" s="25">
        <f t="shared" si="7"/>
        <v>4.7619047619047665E-2</v>
      </c>
      <c r="K40" s="7">
        <v>99.716304894069168</v>
      </c>
      <c r="L40" s="7">
        <v>0.25487378341133027</v>
      </c>
      <c r="M40" s="25">
        <f t="shared" si="4"/>
        <v>0.80161108246887169</v>
      </c>
      <c r="N40" s="25">
        <f t="shared" si="5"/>
        <v>-0.25453297919870066</v>
      </c>
      <c r="O40" s="7">
        <v>74.7</v>
      </c>
      <c r="P40">
        <v>3.5</v>
      </c>
      <c r="Q40" s="7">
        <f t="shared" si="0"/>
        <v>261.45</v>
      </c>
      <c r="R40" s="25">
        <f t="shared" si="1"/>
        <v>0.68712947026200044</v>
      </c>
    </row>
    <row r="41" spans="1:18" x14ac:dyDescent="0.3">
      <c r="A41" s="24">
        <v>7</v>
      </c>
      <c r="B41" s="24" t="s">
        <v>35</v>
      </c>
      <c r="C41" s="7">
        <f>DMO!Q9</f>
        <v>249.56</v>
      </c>
      <c r="D41" s="7">
        <f>DMO!R9</f>
        <v>0.2</v>
      </c>
      <c r="E41" s="7">
        <v>194</v>
      </c>
      <c r="F41" s="7">
        <v>0.16</v>
      </c>
      <c r="G41" s="7">
        <f>DMO!F9</f>
        <v>157.78</v>
      </c>
      <c r="H41" s="7">
        <f>DMO!G9</f>
        <v>0.18</v>
      </c>
      <c r="I41" s="25">
        <f t="shared" si="6"/>
        <v>-0.18670103092783505</v>
      </c>
      <c r="J41" s="25">
        <f t="shared" si="7"/>
        <v>0.12499999999999993</v>
      </c>
      <c r="K41" s="7">
        <v>227.7365375967031</v>
      </c>
      <c r="L41" s="7">
        <v>0.23293813918270492</v>
      </c>
      <c r="M41" s="25">
        <f t="shared" si="4"/>
        <v>9.5827672773105485E-2</v>
      </c>
      <c r="N41" s="25">
        <f t="shared" si="5"/>
        <v>-0.14140294628553676</v>
      </c>
      <c r="O41" s="7">
        <v>52.800000000000004</v>
      </c>
      <c r="P41">
        <v>3.5</v>
      </c>
      <c r="Q41" s="7">
        <f t="shared" si="0"/>
        <v>184.8</v>
      </c>
      <c r="R41" s="25">
        <f t="shared" si="1"/>
        <v>1.3504329004329003</v>
      </c>
    </row>
    <row r="42" spans="1:18" x14ac:dyDescent="0.3">
      <c r="A42" s="24">
        <v>8</v>
      </c>
      <c r="B42" s="24" t="s">
        <v>35</v>
      </c>
      <c r="C42" s="7">
        <f>DMO!Q10</f>
        <v>366.03</v>
      </c>
      <c r="D42" s="7">
        <f>DMO!R10</f>
        <v>0.22</v>
      </c>
      <c r="E42" s="7">
        <v>323.3</v>
      </c>
      <c r="F42" s="7">
        <v>0.22</v>
      </c>
      <c r="G42" s="7">
        <f>DMO!F10</f>
        <v>263.18</v>
      </c>
      <c r="H42" s="7">
        <f>DMO!G10</f>
        <v>0.23</v>
      </c>
      <c r="I42" s="25">
        <f t="shared" si="6"/>
        <v>-0.18595731518713271</v>
      </c>
      <c r="J42" s="25">
        <f t="shared" si="7"/>
        <v>4.5454545454545497E-2</v>
      </c>
      <c r="K42" s="7">
        <v>277.75934479803294</v>
      </c>
      <c r="L42" s="7">
        <v>0.2213780520832469</v>
      </c>
      <c r="M42" s="25">
        <f t="shared" si="4"/>
        <v>0.31779544722843167</v>
      </c>
      <c r="N42" s="25">
        <f t="shared" si="5"/>
        <v>-6.2248812394857375E-3</v>
      </c>
      <c r="O42" s="7">
        <v>122.25238095238096</v>
      </c>
      <c r="P42">
        <v>3.5</v>
      </c>
      <c r="Q42" s="7">
        <f t="shared" si="0"/>
        <v>427.88333333333338</v>
      </c>
      <c r="R42" s="25">
        <f t="shared" si="1"/>
        <v>0.85544346200288224</v>
      </c>
    </row>
    <row r="43" spans="1:18" x14ac:dyDescent="0.3">
      <c r="A43" s="24">
        <v>9</v>
      </c>
      <c r="B43" s="24" t="s">
        <v>35</v>
      </c>
      <c r="C43" s="7">
        <f>DMO!Q11</f>
        <v>296.17</v>
      </c>
      <c r="D43" s="7">
        <f>DMO!R11</f>
        <v>0.12</v>
      </c>
      <c r="E43" s="7">
        <v>350.59</v>
      </c>
      <c r="F43" s="7">
        <v>0.18</v>
      </c>
      <c r="G43" s="7">
        <f>DMO!F11</f>
        <v>307.58999999999997</v>
      </c>
      <c r="H43" s="7">
        <f>DMO!G11</f>
        <v>0.2</v>
      </c>
      <c r="I43" s="25">
        <f t="shared" si="6"/>
        <v>-0.12265038934367781</v>
      </c>
      <c r="J43" s="25">
        <f t="shared" si="7"/>
        <v>0.11111111111111122</v>
      </c>
      <c r="K43" s="7">
        <v>296.55362054115614</v>
      </c>
      <c r="L43" s="7">
        <v>0.22548201665441722</v>
      </c>
      <c r="M43" s="25">
        <f t="shared" si="4"/>
        <v>-1.2935958780610475E-3</v>
      </c>
      <c r="N43" s="25">
        <f t="shared" si="5"/>
        <v>-0.4678067821971062</v>
      </c>
      <c r="O43" s="7">
        <v>133.34285714285713</v>
      </c>
      <c r="P43">
        <v>3.5</v>
      </c>
      <c r="Q43" s="7">
        <f t="shared" si="0"/>
        <v>466.69999999999993</v>
      </c>
      <c r="R43" s="25">
        <f t="shared" si="1"/>
        <v>0.63460467109492191</v>
      </c>
    </row>
    <row r="44" spans="1:18" x14ac:dyDescent="0.3">
      <c r="A44" s="24">
        <v>10</v>
      </c>
      <c r="B44" s="24" t="s">
        <v>35</v>
      </c>
      <c r="C44" s="7">
        <f>DMO!Q12</f>
        <v>399.31</v>
      </c>
      <c r="D44" s="7">
        <f>DMO!R12</f>
        <v>0.14000000000000001</v>
      </c>
      <c r="E44" s="7">
        <v>409.17</v>
      </c>
      <c r="F44" s="7">
        <v>0.16</v>
      </c>
      <c r="G44" s="7">
        <f>DMO!F12</f>
        <v>369.14</v>
      </c>
      <c r="H44" s="7">
        <f>DMO!G12</f>
        <v>0.16</v>
      </c>
      <c r="I44" s="25">
        <f t="shared" si="6"/>
        <v>-9.7832196886379813E-2</v>
      </c>
      <c r="J44" s="25">
        <f t="shared" si="7"/>
        <v>0</v>
      </c>
      <c r="K44" s="7">
        <v>433.92054683370543</v>
      </c>
      <c r="L44" s="7">
        <v>9.961706856240797E-2</v>
      </c>
      <c r="M44" s="25">
        <f t="shared" si="4"/>
        <v>-7.9762406012475556E-2</v>
      </c>
      <c r="N44" s="25">
        <f t="shared" si="5"/>
        <v>0.40538164814891131</v>
      </c>
      <c r="O44" s="7">
        <v>182.85714285714286</v>
      </c>
      <c r="P44">
        <v>3.5</v>
      </c>
      <c r="Q44" s="7">
        <f t="shared" si="0"/>
        <v>640</v>
      </c>
      <c r="R44" s="25">
        <f t="shared" si="1"/>
        <v>0.62392187499999996</v>
      </c>
    </row>
    <row r="45" spans="1:18" x14ac:dyDescent="0.3">
      <c r="A45" s="24">
        <v>11</v>
      </c>
      <c r="B45" s="24" t="s">
        <v>35</v>
      </c>
      <c r="C45" s="7">
        <f>DMO!Q13</f>
        <v>410.2</v>
      </c>
      <c r="D45" s="7">
        <f>DMO!R13</f>
        <v>0.13</v>
      </c>
      <c r="E45" s="7">
        <v>479.18</v>
      </c>
      <c r="F45" s="7">
        <v>0.14000000000000001</v>
      </c>
      <c r="G45" s="7">
        <f>DMO!F13</f>
        <v>425.49</v>
      </c>
      <c r="H45" s="7">
        <f>DMO!G13</f>
        <v>0.13</v>
      </c>
      <c r="I45" s="25">
        <f t="shared" si="6"/>
        <v>-0.11204557786218122</v>
      </c>
      <c r="J45" s="25">
        <f t="shared" si="7"/>
        <v>-7.142857142857148E-2</v>
      </c>
      <c r="K45" s="7">
        <v>459.52391132335117</v>
      </c>
      <c r="L45" s="7">
        <v>0.20431938934065774</v>
      </c>
      <c r="M45" s="25">
        <f t="shared" si="4"/>
        <v>-0.10733698531879801</v>
      </c>
      <c r="N45" s="25">
        <f t="shared" si="5"/>
        <v>-0.36374124639119032</v>
      </c>
      <c r="O45" s="7">
        <v>243.28571428571428</v>
      </c>
      <c r="P45">
        <v>3.5</v>
      </c>
      <c r="Q45" s="7">
        <f t="shared" si="0"/>
        <v>851.5</v>
      </c>
      <c r="R45" s="25">
        <f t="shared" si="1"/>
        <v>0.48173810921902521</v>
      </c>
    </row>
    <row r="46" spans="1:18" x14ac:dyDescent="0.3">
      <c r="A46" s="24">
        <v>12</v>
      </c>
      <c r="B46" s="24" t="s">
        <v>35</v>
      </c>
      <c r="C46" s="7">
        <f>DMO!Q14</f>
        <v>262.26</v>
      </c>
      <c r="D46" s="7">
        <f>DMO!R14</f>
        <v>0.16</v>
      </c>
      <c r="E46" s="7">
        <v>324.58999999999997</v>
      </c>
      <c r="F46" s="7">
        <v>0.18</v>
      </c>
      <c r="G46" s="7">
        <f>DMO!F14</f>
        <v>281.39999999999998</v>
      </c>
      <c r="H46" s="7">
        <f>DMO!G14</f>
        <v>0.19</v>
      </c>
      <c r="I46" s="25">
        <f t="shared" si="6"/>
        <v>-0.13306016821220618</v>
      </c>
      <c r="J46" s="25">
        <f t="shared" si="7"/>
        <v>5.5555555555555608E-2</v>
      </c>
      <c r="K46" s="7">
        <v>262.03626129989186</v>
      </c>
      <c r="L46" s="7">
        <v>0.24419281025243952</v>
      </c>
      <c r="M46" s="25">
        <f t="shared" si="4"/>
        <v>8.5384633026826479E-4</v>
      </c>
      <c r="N46" s="25">
        <f t="shared" si="5"/>
        <v>-0.34478005378374332</v>
      </c>
      <c r="O46" s="7">
        <v>150.71428571428572</v>
      </c>
      <c r="P46">
        <v>3.5</v>
      </c>
      <c r="Q46" s="7">
        <f t="shared" si="0"/>
        <v>527.5</v>
      </c>
      <c r="R46" s="25">
        <f t="shared" si="1"/>
        <v>0.49717535545023694</v>
      </c>
    </row>
    <row r="47" spans="1:18" x14ac:dyDescent="0.3">
      <c r="A47" s="24">
        <v>13</v>
      </c>
      <c r="B47" s="24" t="s">
        <v>35</v>
      </c>
      <c r="C47" s="7">
        <f>DMO!Q15</f>
        <v>428.85</v>
      </c>
      <c r="D47" s="7">
        <f>DMO!R15</f>
        <v>0.17</v>
      </c>
      <c r="E47" s="7">
        <v>516.83000000000004</v>
      </c>
      <c r="F47" s="7">
        <v>0.19</v>
      </c>
      <c r="G47" s="7">
        <f>DMO!F15</f>
        <v>460.46</v>
      </c>
      <c r="H47" s="7">
        <f>DMO!G15</f>
        <v>0.19</v>
      </c>
      <c r="I47" s="25">
        <f t="shared" si="6"/>
        <v>-0.1090687460093262</v>
      </c>
      <c r="J47" s="25">
        <f t="shared" si="7"/>
        <v>0</v>
      </c>
      <c r="K47" s="7">
        <v>453.29464379512393</v>
      </c>
      <c r="L47" s="7">
        <v>0.21863628675322577</v>
      </c>
      <c r="M47" s="25">
        <f t="shared" si="4"/>
        <v>-5.3926610714977209E-2</v>
      </c>
      <c r="N47" s="25">
        <f t="shared" si="5"/>
        <v>-0.22245294903000898</v>
      </c>
      <c r="O47" s="7">
        <v>236.57142857142858</v>
      </c>
      <c r="P47">
        <v>3.5</v>
      </c>
      <c r="Q47" s="7">
        <f t="shared" si="0"/>
        <v>828</v>
      </c>
      <c r="R47" s="25">
        <f t="shared" si="1"/>
        <v>0.51793478260869563</v>
      </c>
    </row>
    <row r="48" spans="1:18" x14ac:dyDescent="0.3">
      <c r="A48" s="24">
        <v>14</v>
      </c>
      <c r="B48" s="24" t="s">
        <v>35</v>
      </c>
      <c r="C48" s="7">
        <f>DMO!Q16</f>
        <v>475.62</v>
      </c>
      <c r="D48" s="7">
        <f>DMO!R16</f>
        <v>0.14000000000000001</v>
      </c>
      <c r="E48" s="7">
        <v>434.14</v>
      </c>
      <c r="F48" s="7">
        <v>0.14000000000000001</v>
      </c>
      <c r="G48" s="7">
        <f>DMO!F16</f>
        <v>395.81</v>
      </c>
      <c r="H48" s="7">
        <f>DMO!G16</f>
        <v>0.12</v>
      </c>
      <c r="I48" s="25">
        <f t="shared" si="6"/>
        <v>-8.8289491868982328E-2</v>
      </c>
      <c r="J48" s="25">
        <f t="shared" si="7"/>
        <v>-0.14285714285714296</v>
      </c>
      <c r="K48" s="7">
        <v>490.57701210088464</v>
      </c>
      <c r="L48" s="7">
        <v>8.4279252234893257E-2</v>
      </c>
      <c r="M48" s="25">
        <f t="shared" si="4"/>
        <v>-3.0488611842678041E-2</v>
      </c>
      <c r="N48" s="25">
        <f t="shared" si="5"/>
        <v>0.66114430642797373</v>
      </c>
      <c r="O48" s="7">
        <v>244.85714285714286</v>
      </c>
      <c r="P48">
        <v>3.5</v>
      </c>
      <c r="Q48" s="7">
        <f t="shared" si="0"/>
        <v>857</v>
      </c>
      <c r="R48" s="25">
        <f t="shared" si="1"/>
        <v>0.55498249708284719</v>
      </c>
    </row>
    <row r="49" spans="1:18" x14ac:dyDescent="0.3">
      <c r="A49" s="24">
        <v>15</v>
      </c>
      <c r="B49" s="24" t="s">
        <v>35</v>
      </c>
      <c r="C49" s="7">
        <f>DMO!Q17</f>
        <v>723.21</v>
      </c>
      <c r="D49" s="7">
        <f>DMO!R17</f>
        <v>0.18</v>
      </c>
      <c r="E49" s="7">
        <v>817.63</v>
      </c>
      <c r="F49" s="7">
        <v>0.19</v>
      </c>
      <c r="G49" s="7">
        <f>DMO!F17</f>
        <v>728.16</v>
      </c>
      <c r="H49" s="7">
        <f>DMO!G17</f>
        <v>0.19</v>
      </c>
      <c r="I49" s="25">
        <f t="shared" si="6"/>
        <v>-0.10942602399618413</v>
      </c>
      <c r="J49" s="25">
        <f t="shared" si="7"/>
        <v>0</v>
      </c>
      <c r="K49" s="7">
        <v>750.35968327411945</v>
      </c>
      <c r="L49" s="7">
        <v>0.22001881698294187</v>
      </c>
      <c r="M49" s="25">
        <f t="shared" si="4"/>
        <v>-3.6182225510377211E-2</v>
      </c>
      <c r="N49" s="25">
        <f t="shared" si="5"/>
        <v>-0.18188815634821157</v>
      </c>
      <c r="O49" s="7">
        <v>393.09523809523807</v>
      </c>
      <c r="P49">
        <v>3.5</v>
      </c>
      <c r="Q49" s="7">
        <f t="shared" si="0"/>
        <v>1375.8333333333333</v>
      </c>
      <c r="R49" s="25">
        <f t="shared" si="1"/>
        <v>0.52565233192004857</v>
      </c>
    </row>
    <row r="50" spans="1:18" x14ac:dyDescent="0.3">
      <c r="A50" s="24">
        <v>16</v>
      </c>
      <c r="B50" s="24" t="s">
        <v>35</v>
      </c>
      <c r="C50" s="7">
        <f>DMO!Q18</f>
        <v>100.64</v>
      </c>
      <c r="D50" s="7">
        <f>DMO!R18</f>
        <v>0.22</v>
      </c>
      <c r="E50" s="7">
        <v>151.91</v>
      </c>
      <c r="F50" s="7">
        <v>0.22</v>
      </c>
      <c r="G50" s="7">
        <f>DMO!F18</f>
        <v>106.2</v>
      </c>
      <c r="H50" s="7">
        <f>DMO!G18</f>
        <v>0.22</v>
      </c>
      <c r="I50" s="25">
        <f t="shared" si="6"/>
        <v>-0.30090184977947465</v>
      </c>
      <c r="J50" s="25">
        <f t="shared" si="7"/>
        <v>0</v>
      </c>
      <c r="K50" s="7">
        <v>34.908330850315508</v>
      </c>
      <c r="L50" s="7">
        <v>0.17298162983906815</v>
      </c>
      <c r="M50" s="25">
        <f t="shared" si="4"/>
        <v>1.8829794363854666</v>
      </c>
      <c r="N50" s="25">
        <f t="shared" si="5"/>
        <v>0.27181134901246429</v>
      </c>
      <c r="O50" s="7">
        <v>82.657142857142873</v>
      </c>
      <c r="P50">
        <v>3.5</v>
      </c>
      <c r="Q50" s="7">
        <f t="shared" si="0"/>
        <v>289.30000000000007</v>
      </c>
      <c r="R50" s="25">
        <f t="shared" si="1"/>
        <v>0.3478741790528862</v>
      </c>
    </row>
  </sheetData>
  <mergeCells count="7">
    <mergeCell ref="O1:Q1"/>
    <mergeCell ref="C1:D1"/>
    <mergeCell ref="K1:L1"/>
    <mergeCell ref="M1:N1"/>
    <mergeCell ref="E1:F1"/>
    <mergeCell ref="G1:H1"/>
    <mergeCell ref="I1:J1"/>
  </mergeCells>
  <conditionalFormatting sqref="R3:R50">
    <cfRule type="cellIs" dxfId="0" priority="1" operator="greaterThan">
      <formula>0.99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Summary</vt:lpstr>
      <vt:lpstr>SFm</vt:lpstr>
      <vt:lpstr>MFm</vt:lpstr>
      <vt:lpstr>DMO</vt:lpstr>
      <vt:lpstr>MFm Temp Analysis</vt:lpstr>
      <vt:lpstr>Savings Comparison</vt:lpstr>
      <vt:lpstr>MFm!Print_Area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Enubi Jenna. Moon</dc:creator>
  <cp:lastModifiedBy>Andres Fergadiotti</cp:lastModifiedBy>
  <dcterms:created xsi:type="dcterms:W3CDTF">2019-05-24T16:16:06Z</dcterms:created>
  <dcterms:modified xsi:type="dcterms:W3CDTF">2019-06-03T18:04:50Z</dcterms:modified>
</cp:coreProperties>
</file>