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120" yWindow="156" windowWidth="15312" windowHeight="8388"/>
  </bookViews>
  <sheets>
    <sheet name="SF Weather Data" sheetId="1" r:id="rId1"/>
    <sheet name="MF Weather Data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O18" i="3" l="1"/>
  <c r="J18" i="3"/>
  <c r="O17" i="3"/>
  <c r="J17" i="3"/>
  <c r="O16" i="3"/>
  <c r="J16" i="3"/>
  <c r="O15" i="3"/>
  <c r="J15" i="3"/>
  <c r="O14" i="3"/>
  <c r="J14" i="3"/>
  <c r="O13" i="3"/>
  <c r="J13" i="3"/>
  <c r="O12" i="3"/>
  <c r="J12" i="3"/>
  <c r="O11" i="3"/>
  <c r="J11" i="3"/>
  <c r="O10" i="3"/>
  <c r="J10" i="3"/>
  <c r="O9" i="3"/>
  <c r="J9" i="3"/>
  <c r="O8" i="3"/>
  <c r="J8" i="3"/>
  <c r="O7" i="3"/>
  <c r="J7" i="3"/>
  <c r="O6" i="3"/>
  <c r="J6" i="3"/>
  <c r="O5" i="3"/>
  <c r="J5" i="3"/>
  <c r="O4" i="3"/>
  <c r="J4" i="3"/>
  <c r="O3" i="3"/>
  <c r="J3" i="3"/>
  <c r="U40" i="2"/>
  <c r="T40" i="2"/>
  <c r="S40" i="2"/>
  <c r="R40" i="2"/>
  <c r="Q40" i="2"/>
  <c r="P40" i="2"/>
  <c r="O40" i="2"/>
  <c r="N40" i="2"/>
  <c r="M40" i="2"/>
  <c r="L40" i="2"/>
  <c r="K40" i="2"/>
  <c r="J40" i="2"/>
  <c r="V40" i="2" s="1"/>
  <c r="U39" i="2"/>
  <c r="T39" i="2"/>
  <c r="S39" i="2"/>
  <c r="R39" i="2"/>
  <c r="Q39" i="2"/>
  <c r="P39" i="2"/>
  <c r="O39" i="2"/>
  <c r="N39" i="2"/>
  <c r="M39" i="2"/>
  <c r="L39" i="2"/>
  <c r="K39" i="2"/>
  <c r="J39" i="2"/>
  <c r="V39" i="2" s="1"/>
  <c r="U38" i="2"/>
  <c r="T38" i="2"/>
  <c r="S38" i="2"/>
  <c r="R38" i="2"/>
  <c r="Q38" i="2"/>
  <c r="P38" i="2"/>
  <c r="O38" i="2"/>
  <c r="N38" i="2"/>
  <c r="M38" i="2"/>
  <c r="L38" i="2"/>
  <c r="K38" i="2"/>
  <c r="J38" i="2"/>
  <c r="V38" i="2" s="1"/>
  <c r="U37" i="2"/>
  <c r="T37" i="2"/>
  <c r="S37" i="2"/>
  <c r="R37" i="2"/>
  <c r="Q37" i="2"/>
  <c r="P37" i="2"/>
  <c r="O37" i="2"/>
  <c r="N37" i="2"/>
  <c r="M37" i="2"/>
  <c r="L37" i="2"/>
  <c r="K37" i="2"/>
  <c r="J37" i="2"/>
  <c r="AK36" i="2"/>
  <c r="U36" i="2"/>
  <c r="T36" i="2"/>
  <c r="S36" i="2"/>
  <c r="R36" i="2"/>
  <c r="Q36" i="2"/>
  <c r="P36" i="2"/>
  <c r="O36" i="2"/>
  <c r="N36" i="2"/>
  <c r="M36" i="2"/>
  <c r="L36" i="2"/>
  <c r="K36" i="2"/>
  <c r="J36" i="2"/>
  <c r="V36" i="2" s="1"/>
  <c r="U35" i="2"/>
  <c r="T35" i="2"/>
  <c r="S35" i="2"/>
  <c r="R35" i="2"/>
  <c r="Q35" i="2"/>
  <c r="P35" i="2"/>
  <c r="O35" i="2"/>
  <c r="N35" i="2"/>
  <c r="M35" i="2"/>
  <c r="L35" i="2"/>
  <c r="K35" i="2"/>
  <c r="J35" i="2"/>
  <c r="U34" i="2"/>
  <c r="T34" i="2"/>
  <c r="S34" i="2"/>
  <c r="R34" i="2"/>
  <c r="Q34" i="2"/>
  <c r="P34" i="2"/>
  <c r="O34" i="2"/>
  <c r="N34" i="2"/>
  <c r="M34" i="2"/>
  <c r="L34" i="2"/>
  <c r="K34" i="2"/>
  <c r="J34" i="2"/>
  <c r="V34" i="2" s="1"/>
  <c r="U33" i="2"/>
  <c r="T33" i="2"/>
  <c r="S33" i="2"/>
  <c r="R33" i="2"/>
  <c r="Q33" i="2"/>
  <c r="P33" i="2"/>
  <c r="O33" i="2"/>
  <c r="N33" i="2"/>
  <c r="M33" i="2"/>
  <c r="L33" i="2"/>
  <c r="K33" i="2"/>
  <c r="J33" i="2"/>
  <c r="AC32" i="2"/>
  <c r="U32" i="2"/>
  <c r="T32" i="2"/>
  <c r="S32" i="2"/>
  <c r="R32" i="2"/>
  <c r="Q32" i="2"/>
  <c r="P32" i="2"/>
  <c r="O32" i="2"/>
  <c r="N32" i="2"/>
  <c r="M32" i="2"/>
  <c r="L32" i="2"/>
  <c r="K32" i="2"/>
  <c r="J32" i="2"/>
  <c r="V32" i="2" s="1"/>
  <c r="U31" i="2"/>
  <c r="T31" i="2"/>
  <c r="S31" i="2"/>
  <c r="R31" i="2"/>
  <c r="Q31" i="2"/>
  <c r="P31" i="2"/>
  <c r="O31" i="2"/>
  <c r="N31" i="2"/>
  <c r="M31" i="2"/>
  <c r="L31" i="2"/>
  <c r="K31" i="2"/>
  <c r="J31" i="2"/>
  <c r="V31" i="2" s="1"/>
  <c r="U30" i="2"/>
  <c r="T30" i="2"/>
  <c r="S30" i="2"/>
  <c r="R30" i="2"/>
  <c r="Q30" i="2"/>
  <c r="P30" i="2"/>
  <c r="O30" i="2"/>
  <c r="N30" i="2"/>
  <c r="M30" i="2"/>
  <c r="L30" i="2"/>
  <c r="K30" i="2"/>
  <c r="J30" i="2"/>
  <c r="V30" i="2" s="1"/>
  <c r="U29" i="2"/>
  <c r="T29" i="2"/>
  <c r="S29" i="2"/>
  <c r="R29" i="2"/>
  <c r="Q29" i="2"/>
  <c r="P29" i="2"/>
  <c r="O29" i="2"/>
  <c r="N29" i="2"/>
  <c r="M29" i="2"/>
  <c r="L29" i="2"/>
  <c r="K29" i="2"/>
  <c r="J29" i="2"/>
  <c r="U28" i="2"/>
  <c r="T28" i="2"/>
  <c r="S28" i="2"/>
  <c r="R28" i="2"/>
  <c r="Q28" i="2"/>
  <c r="P28" i="2"/>
  <c r="O28" i="2"/>
  <c r="N28" i="2"/>
  <c r="M28" i="2"/>
  <c r="L28" i="2"/>
  <c r="K28" i="2"/>
  <c r="J28" i="2"/>
  <c r="V28" i="2" s="1"/>
  <c r="AI27" i="2"/>
  <c r="U27" i="2"/>
  <c r="T27" i="2"/>
  <c r="S27" i="2"/>
  <c r="R27" i="2"/>
  <c r="Q27" i="2"/>
  <c r="P27" i="2"/>
  <c r="O27" i="2"/>
  <c r="N27" i="2"/>
  <c r="M27" i="2"/>
  <c r="L27" i="2"/>
  <c r="K27" i="2"/>
  <c r="J27" i="2"/>
  <c r="U26" i="2"/>
  <c r="T26" i="2"/>
  <c r="S26" i="2"/>
  <c r="R26" i="2"/>
  <c r="Q26" i="2"/>
  <c r="P26" i="2"/>
  <c r="O26" i="2"/>
  <c r="N26" i="2"/>
  <c r="M26" i="2"/>
  <c r="L26" i="2"/>
  <c r="K26" i="2"/>
  <c r="J26" i="2"/>
  <c r="V26" i="2" s="1"/>
  <c r="U25" i="2"/>
  <c r="T25" i="2"/>
  <c r="S25" i="2"/>
  <c r="R25" i="2"/>
  <c r="Q25" i="2"/>
  <c r="P25" i="2"/>
  <c r="O25" i="2"/>
  <c r="N25" i="2"/>
  <c r="M25" i="2"/>
  <c r="L25" i="2"/>
  <c r="K25" i="2"/>
  <c r="J25" i="2"/>
  <c r="D10" i="2"/>
  <c r="E10" i="2" s="1"/>
  <c r="D9" i="2"/>
  <c r="E9" i="2" s="1"/>
  <c r="D8" i="2"/>
  <c r="E8" i="2" s="1"/>
  <c r="D7" i="2"/>
  <c r="E7" i="2" s="1"/>
  <c r="AG40" i="2" s="1"/>
  <c r="D6" i="2"/>
  <c r="E6" i="2" s="1"/>
  <c r="AE25" i="2" s="1"/>
  <c r="D5" i="2"/>
  <c r="E5" i="2" s="1"/>
  <c r="AI40" i="1"/>
  <c r="AE40" i="1"/>
  <c r="AA40" i="1"/>
  <c r="U40" i="1"/>
  <c r="AJ40" i="1" s="1"/>
  <c r="T40" i="1"/>
  <c r="S40" i="1"/>
  <c r="AH40" i="1" s="1"/>
  <c r="R40" i="1"/>
  <c r="AG40" i="1" s="1"/>
  <c r="Q40" i="1"/>
  <c r="AF40" i="1" s="1"/>
  <c r="P40" i="1"/>
  <c r="O40" i="1"/>
  <c r="AD40" i="1" s="1"/>
  <c r="N40" i="1"/>
  <c r="AC40" i="1" s="1"/>
  <c r="M40" i="1"/>
  <c r="AB40" i="1" s="1"/>
  <c r="L40" i="1"/>
  <c r="K40" i="1"/>
  <c r="Z40" i="1" s="1"/>
  <c r="J40" i="1"/>
  <c r="Y40" i="1" s="1"/>
  <c r="AG39" i="1"/>
  <c r="AC39" i="1"/>
  <c r="Y39" i="1"/>
  <c r="AK39" i="1" s="1"/>
  <c r="W19" i="1" s="1"/>
  <c r="X19" i="1" s="1"/>
  <c r="U39" i="1"/>
  <c r="AJ39" i="1" s="1"/>
  <c r="T39" i="1"/>
  <c r="AI39" i="1" s="1"/>
  <c r="S39" i="1"/>
  <c r="AH39" i="1" s="1"/>
  <c r="R39" i="1"/>
  <c r="Q39" i="1"/>
  <c r="AF39" i="1" s="1"/>
  <c r="P39" i="1"/>
  <c r="AE39" i="1" s="1"/>
  <c r="O39" i="1"/>
  <c r="AD39" i="1" s="1"/>
  <c r="N39" i="1"/>
  <c r="M39" i="1"/>
  <c r="AB39" i="1" s="1"/>
  <c r="L39" i="1"/>
  <c r="AA39" i="1" s="1"/>
  <c r="K39" i="1"/>
  <c r="Z39" i="1" s="1"/>
  <c r="J39" i="1"/>
  <c r="AI38" i="1"/>
  <c r="AE38" i="1"/>
  <c r="AA38" i="1"/>
  <c r="U38" i="1"/>
  <c r="AJ38" i="1" s="1"/>
  <c r="T38" i="1"/>
  <c r="S38" i="1"/>
  <c r="AH38" i="1" s="1"/>
  <c r="R38" i="1"/>
  <c r="AG38" i="1" s="1"/>
  <c r="Q38" i="1"/>
  <c r="AF38" i="1" s="1"/>
  <c r="P38" i="1"/>
  <c r="O38" i="1"/>
  <c r="AD38" i="1" s="1"/>
  <c r="N38" i="1"/>
  <c r="AC38" i="1" s="1"/>
  <c r="M38" i="1"/>
  <c r="AB38" i="1" s="1"/>
  <c r="L38" i="1"/>
  <c r="K38" i="1"/>
  <c r="Z38" i="1" s="1"/>
  <c r="J38" i="1"/>
  <c r="Y38" i="1" s="1"/>
  <c r="AK38" i="1" s="1"/>
  <c r="W18" i="1" s="1"/>
  <c r="X18" i="1" s="1"/>
  <c r="AG37" i="1"/>
  <c r="AC37" i="1"/>
  <c r="Y37" i="1"/>
  <c r="AK37" i="1" s="1"/>
  <c r="W17" i="1" s="1"/>
  <c r="X17" i="1" s="1"/>
  <c r="U37" i="1"/>
  <c r="AJ37" i="1" s="1"/>
  <c r="T37" i="1"/>
  <c r="AI37" i="1" s="1"/>
  <c r="S37" i="1"/>
  <c r="AH37" i="1" s="1"/>
  <c r="R37" i="1"/>
  <c r="Q37" i="1"/>
  <c r="AF37" i="1" s="1"/>
  <c r="P37" i="1"/>
  <c r="AE37" i="1" s="1"/>
  <c r="O37" i="1"/>
  <c r="AD37" i="1" s="1"/>
  <c r="N37" i="1"/>
  <c r="M37" i="1"/>
  <c r="AB37" i="1" s="1"/>
  <c r="L37" i="1"/>
  <c r="AA37" i="1" s="1"/>
  <c r="K37" i="1"/>
  <c r="Z37" i="1" s="1"/>
  <c r="J37" i="1"/>
  <c r="V37" i="1" s="1"/>
  <c r="AI36" i="1"/>
  <c r="AE36" i="1"/>
  <c r="AA36" i="1"/>
  <c r="U36" i="1"/>
  <c r="AJ36" i="1" s="1"/>
  <c r="T36" i="1"/>
  <c r="S36" i="1"/>
  <c r="AH36" i="1" s="1"/>
  <c r="R36" i="1"/>
  <c r="AG36" i="1" s="1"/>
  <c r="Q36" i="1"/>
  <c r="AF36" i="1" s="1"/>
  <c r="P36" i="1"/>
  <c r="O36" i="1"/>
  <c r="AD36" i="1" s="1"/>
  <c r="N36" i="1"/>
  <c r="AC36" i="1" s="1"/>
  <c r="M36" i="1"/>
  <c r="AB36" i="1" s="1"/>
  <c r="L36" i="1"/>
  <c r="K36" i="1"/>
  <c r="Z36" i="1" s="1"/>
  <c r="J36" i="1"/>
  <c r="Y36" i="1" s="1"/>
  <c r="AG35" i="1"/>
  <c r="AC35" i="1"/>
  <c r="Y35" i="1"/>
  <c r="U35" i="1"/>
  <c r="AJ35" i="1" s="1"/>
  <c r="T35" i="1"/>
  <c r="AI35" i="1" s="1"/>
  <c r="S35" i="1"/>
  <c r="AH35" i="1" s="1"/>
  <c r="R35" i="1"/>
  <c r="Q35" i="1"/>
  <c r="AF35" i="1" s="1"/>
  <c r="P35" i="1"/>
  <c r="AE35" i="1" s="1"/>
  <c r="O35" i="1"/>
  <c r="AD35" i="1" s="1"/>
  <c r="N35" i="1"/>
  <c r="M35" i="1"/>
  <c r="AB35" i="1" s="1"/>
  <c r="AK35" i="1" s="1"/>
  <c r="W15" i="1" s="1"/>
  <c r="X15" i="1" s="1"/>
  <c r="L35" i="1"/>
  <c r="AA35" i="1" s="1"/>
  <c r="K35" i="1"/>
  <c r="Z35" i="1" s="1"/>
  <c r="J35" i="1"/>
  <c r="V35" i="1" s="1"/>
  <c r="AI34" i="1"/>
  <c r="AE34" i="1"/>
  <c r="AA34" i="1"/>
  <c r="U34" i="1"/>
  <c r="AJ34" i="1" s="1"/>
  <c r="T34" i="1"/>
  <c r="S34" i="1"/>
  <c r="AH34" i="1" s="1"/>
  <c r="R34" i="1"/>
  <c r="AG34" i="1" s="1"/>
  <c r="Q34" i="1"/>
  <c r="AF34" i="1" s="1"/>
  <c r="P34" i="1"/>
  <c r="O34" i="1"/>
  <c r="AD34" i="1" s="1"/>
  <c r="N34" i="1"/>
  <c r="AC34" i="1" s="1"/>
  <c r="M34" i="1"/>
  <c r="AB34" i="1" s="1"/>
  <c r="L34" i="1"/>
  <c r="K34" i="1"/>
  <c r="Z34" i="1" s="1"/>
  <c r="J34" i="1"/>
  <c r="Y34" i="1" s="1"/>
  <c r="AG33" i="1"/>
  <c r="AC33" i="1"/>
  <c r="Y33" i="1"/>
  <c r="U33" i="1"/>
  <c r="AJ33" i="1" s="1"/>
  <c r="T33" i="1"/>
  <c r="AI33" i="1" s="1"/>
  <c r="S33" i="1"/>
  <c r="AH33" i="1" s="1"/>
  <c r="R33" i="1"/>
  <c r="Q33" i="1"/>
  <c r="AF33" i="1" s="1"/>
  <c r="P33" i="1"/>
  <c r="AE33" i="1" s="1"/>
  <c r="O33" i="1"/>
  <c r="AD33" i="1" s="1"/>
  <c r="N33" i="1"/>
  <c r="M33" i="1"/>
  <c r="AB33" i="1" s="1"/>
  <c r="L33" i="1"/>
  <c r="AA33" i="1" s="1"/>
  <c r="K33" i="1"/>
  <c r="Z33" i="1" s="1"/>
  <c r="AK33" i="1" s="1"/>
  <c r="W13" i="1" s="1"/>
  <c r="X13" i="1" s="1"/>
  <c r="J33" i="1"/>
  <c r="AI32" i="1"/>
  <c r="AE32" i="1"/>
  <c r="AA32" i="1"/>
  <c r="U32" i="1"/>
  <c r="AJ32" i="1" s="1"/>
  <c r="T32" i="1"/>
  <c r="S32" i="1"/>
  <c r="AH32" i="1" s="1"/>
  <c r="R32" i="1"/>
  <c r="AG32" i="1" s="1"/>
  <c r="Q32" i="1"/>
  <c r="AF32" i="1" s="1"/>
  <c r="P32" i="1"/>
  <c r="O32" i="1"/>
  <c r="AD32" i="1" s="1"/>
  <c r="N32" i="1"/>
  <c r="AC32" i="1" s="1"/>
  <c r="M32" i="1"/>
  <c r="AB32" i="1" s="1"/>
  <c r="L32" i="1"/>
  <c r="K32" i="1"/>
  <c r="Z32" i="1" s="1"/>
  <c r="J32" i="1"/>
  <c r="Y32" i="1" s="1"/>
  <c r="AG31" i="1"/>
  <c r="AC31" i="1"/>
  <c r="Y31" i="1"/>
  <c r="AK31" i="1" s="1"/>
  <c r="W11" i="1" s="1"/>
  <c r="X11" i="1" s="1"/>
  <c r="U31" i="1"/>
  <c r="AJ31" i="1" s="1"/>
  <c r="T31" i="1"/>
  <c r="AI31" i="1" s="1"/>
  <c r="S31" i="1"/>
  <c r="AH31" i="1" s="1"/>
  <c r="R31" i="1"/>
  <c r="Q31" i="1"/>
  <c r="AF31" i="1" s="1"/>
  <c r="P31" i="1"/>
  <c r="AE31" i="1" s="1"/>
  <c r="O31" i="1"/>
  <c r="AD31" i="1" s="1"/>
  <c r="N31" i="1"/>
  <c r="M31" i="1"/>
  <c r="AB31" i="1" s="1"/>
  <c r="L31" i="1"/>
  <c r="AA31" i="1" s="1"/>
  <c r="K31" i="1"/>
  <c r="Z31" i="1" s="1"/>
  <c r="J31" i="1"/>
  <c r="AI30" i="1"/>
  <c r="AE30" i="1"/>
  <c r="AA30" i="1"/>
  <c r="U30" i="1"/>
  <c r="AJ30" i="1" s="1"/>
  <c r="T30" i="1"/>
  <c r="S30" i="1"/>
  <c r="AH30" i="1" s="1"/>
  <c r="R30" i="1"/>
  <c r="AG30" i="1" s="1"/>
  <c r="Q30" i="1"/>
  <c r="AF30" i="1" s="1"/>
  <c r="P30" i="1"/>
  <c r="O30" i="1"/>
  <c r="AD30" i="1" s="1"/>
  <c r="N30" i="1"/>
  <c r="AC30" i="1" s="1"/>
  <c r="M30" i="1"/>
  <c r="AB30" i="1" s="1"/>
  <c r="L30" i="1"/>
  <c r="K30" i="1"/>
  <c r="Z30" i="1" s="1"/>
  <c r="J30" i="1"/>
  <c r="Y30" i="1" s="1"/>
  <c r="AK30" i="1" s="1"/>
  <c r="W10" i="1" s="1"/>
  <c r="X10" i="1" s="1"/>
  <c r="AG29" i="1"/>
  <c r="AC29" i="1"/>
  <c r="Y29" i="1"/>
  <c r="AK29" i="1" s="1"/>
  <c r="W9" i="1" s="1"/>
  <c r="X9" i="1" s="1"/>
  <c r="U29" i="1"/>
  <c r="AJ29" i="1" s="1"/>
  <c r="T29" i="1"/>
  <c r="AI29" i="1" s="1"/>
  <c r="S29" i="1"/>
  <c r="AH29" i="1" s="1"/>
  <c r="R29" i="1"/>
  <c r="Q29" i="1"/>
  <c r="AF29" i="1" s="1"/>
  <c r="P29" i="1"/>
  <c r="AE29" i="1" s="1"/>
  <c r="O29" i="1"/>
  <c r="AD29" i="1" s="1"/>
  <c r="N29" i="1"/>
  <c r="M29" i="1"/>
  <c r="AB29" i="1" s="1"/>
  <c r="L29" i="1"/>
  <c r="AA29" i="1" s="1"/>
  <c r="K29" i="1"/>
  <c r="Z29" i="1" s="1"/>
  <c r="J29" i="1"/>
  <c r="V29" i="1" s="1"/>
  <c r="AI28" i="1"/>
  <c r="AE28" i="1"/>
  <c r="AA28" i="1"/>
  <c r="U28" i="1"/>
  <c r="AJ28" i="1" s="1"/>
  <c r="T28" i="1"/>
  <c r="S28" i="1"/>
  <c r="AH28" i="1" s="1"/>
  <c r="R28" i="1"/>
  <c r="AG28" i="1" s="1"/>
  <c r="Q28" i="1"/>
  <c r="AF28" i="1" s="1"/>
  <c r="P28" i="1"/>
  <c r="O28" i="1"/>
  <c r="AD28" i="1" s="1"/>
  <c r="N28" i="1"/>
  <c r="AC28" i="1" s="1"/>
  <c r="M28" i="1"/>
  <c r="AB28" i="1" s="1"/>
  <c r="L28" i="1"/>
  <c r="K28" i="1"/>
  <c r="Z28" i="1" s="1"/>
  <c r="J28" i="1"/>
  <c r="Y28" i="1" s="1"/>
  <c r="AG27" i="1"/>
  <c r="AC27" i="1"/>
  <c r="Y27" i="1"/>
  <c r="U27" i="1"/>
  <c r="AJ27" i="1" s="1"/>
  <c r="T27" i="1"/>
  <c r="AI27" i="1" s="1"/>
  <c r="S27" i="1"/>
  <c r="AH27" i="1" s="1"/>
  <c r="R27" i="1"/>
  <c r="Q27" i="1"/>
  <c r="AF27" i="1" s="1"/>
  <c r="P27" i="1"/>
  <c r="AE27" i="1" s="1"/>
  <c r="O27" i="1"/>
  <c r="AD27" i="1" s="1"/>
  <c r="N27" i="1"/>
  <c r="M27" i="1"/>
  <c r="AB27" i="1" s="1"/>
  <c r="AK27" i="1" s="1"/>
  <c r="W7" i="1" s="1"/>
  <c r="X7" i="1" s="1"/>
  <c r="L27" i="1"/>
  <c r="AA27" i="1" s="1"/>
  <c r="K27" i="1"/>
  <c r="Z27" i="1" s="1"/>
  <c r="J27" i="1"/>
  <c r="V27" i="1" s="1"/>
  <c r="AI26" i="1"/>
  <c r="AE26" i="1"/>
  <c r="AA26" i="1"/>
  <c r="U26" i="1"/>
  <c r="AJ26" i="1" s="1"/>
  <c r="T26" i="1"/>
  <c r="S26" i="1"/>
  <c r="AH26" i="1" s="1"/>
  <c r="R26" i="1"/>
  <c r="AG26" i="1" s="1"/>
  <c r="Q26" i="1"/>
  <c r="AF26" i="1" s="1"/>
  <c r="P26" i="1"/>
  <c r="O26" i="1"/>
  <c r="AD26" i="1" s="1"/>
  <c r="N26" i="1"/>
  <c r="AC26" i="1" s="1"/>
  <c r="M26" i="1"/>
  <c r="AB26" i="1" s="1"/>
  <c r="L26" i="1"/>
  <c r="K26" i="1"/>
  <c r="Z26" i="1" s="1"/>
  <c r="J26" i="1"/>
  <c r="Y26" i="1" s="1"/>
  <c r="AE25" i="1"/>
  <c r="AD25" i="1"/>
  <c r="AA25" i="1"/>
  <c r="Z25" i="1"/>
  <c r="U25" i="1"/>
  <c r="AJ25" i="1" s="1"/>
  <c r="T25" i="1"/>
  <c r="AI25" i="1" s="1"/>
  <c r="S25" i="1"/>
  <c r="AH25" i="1" s="1"/>
  <c r="R25" i="1"/>
  <c r="AG25" i="1" s="1"/>
  <c r="Q25" i="1"/>
  <c r="AF25" i="1" s="1"/>
  <c r="P25" i="1"/>
  <c r="O25" i="1"/>
  <c r="N25" i="1"/>
  <c r="AC25" i="1" s="1"/>
  <c r="M25" i="1"/>
  <c r="AB25" i="1" s="1"/>
  <c r="L25" i="1"/>
  <c r="K25" i="1"/>
  <c r="J25" i="1"/>
  <c r="Y25" i="1" s="1"/>
  <c r="AK21" i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AK25" i="1" l="1"/>
  <c r="W5" i="1" s="1"/>
  <c r="X5" i="1" s="1"/>
  <c r="V26" i="1"/>
  <c r="V25" i="1"/>
  <c r="AK28" i="1"/>
  <c r="W8" i="1" s="1"/>
  <c r="X8" i="1" s="1"/>
  <c r="AK36" i="1"/>
  <c r="W16" i="1" s="1"/>
  <c r="X16" i="1" s="1"/>
  <c r="AJ28" i="2"/>
  <c r="AF28" i="2"/>
  <c r="AB28" i="2"/>
  <c r="AI28" i="2"/>
  <c r="AE28" i="2"/>
  <c r="AA28" i="2"/>
  <c r="AH28" i="2"/>
  <c r="AD28" i="2"/>
  <c r="Z28" i="2"/>
  <c r="AG28" i="2"/>
  <c r="AC28" i="2"/>
  <c r="AK28" i="2"/>
  <c r="AE33" i="2"/>
  <c r="V33" i="1"/>
  <c r="AK34" i="1"/>
  <c r="W14" i="1" s="1"/>
  <c r="X14" i="1" s="1"/>
  <c r="AI25" i="2"/>
  <c r="AA29" i="2"/>
  <c r="AG34" i="2"/>
  <c r="AA39" i="2"/>
  <c r="AK26" i="1"/>
  <c r="W6" i="1" s="1"/>
  <c r="X6" i="1" s="1"/>
  <c r="V31" i="1"/>
  <c r="AK32" i="1"/>
  <c r="W12" i="1" s="1"/>
  <c r="X12" i="1" s="1"/>
  <c r="V39" i="1"/>
  <c r="AK40" i="1"/>
  <c r="W20" i="1" s="1"/>
  <c r="X20" i="1" s="1"/>
  <c r="AJ26" i="2"/>
  <c r="AF26" i="2"/>
  <c r="AB26" i="2"/>
  <c r="AI26" i="2"/>
  <c r="AE26" i="2"/>
  <c r="AA26" i="2"/>
  <c r="AH26" i="2"/>
  <c r="AD26" i="2"/>
  <c r="Z26" i="2"/>
  <c r="AC26" i="2"/>
  <c r="AK26" i="2"/>
  <c r="AJ30" i="2"/>
  <c r="AF30" i="2"/>
  <c r="AB30" i="2"/>
  <c r="AI30" i="2"/>
  <c r="AE30" i="2"/>
  <c r="AA30" i="2"/>
  <c r="AH30" i="2"/>
  <c r="AD30" i="2"/>
  <c r="Z30" i="2"/>
  <c r="AK30" i="2"/>
  <c r="AG30" i="2"/>
  <c r="AC30" i="2"/>
  <c r="AG26" i="2"/>
  <c r="AA31" i="2"/>
  <c r="AI35" i="2"/>
  <c r="AC40" i="2"/>
  <c r="V28" i="1"/>
  <c r="V30" i="1"/>
  <c r="V32" i="1"/>
  <c r="V34" i="1"/>
  <c r="V36" i="1"/>
  <c r="V38" i="1"/>
  <c r="V40" i="1"/>
  <c r="V29" i="2"/>
  <c r="AE31" i="2"/>
  <c r="AG32" i="2"/>
  <c r="AI33" i="2"/>
  <c r="AK34" i="2"/>
  <c r="V37" i="2"/>
  <c r="AA37" i="2"/>
  <c r="AC38" i="2"/>
  <c r="AE39" i="2"/>
  <c r="AH25" i="2"/>
  <c r="AD25" i="2"/>
  <c r="Z25" i="2"/>
  <c r="AK25" i="2"/>
  <c r="AG25" i="2"/>
  <c r="AC25" i="2"/>
  <c r="AJ25" i="2"/>
  <c r="AF25" i="2"/>
  <c r="AB25" i="2"/>
  <c r="AJ40" i="2"/>
  <c r="AF40" i="2"/>
  <c r="AB40" i="2"/>
  <c r="AH39" i="2"/>
  <c r="AD39" i="2"/>
  <c r="Z39" i="2"/>
  <c r="AJ38" i="2"/>
  <c r="AF38" i="2"/>
  <c r="AB38" i="2"/>
  <c r="AH37" i="2"/>
  <c r="AD37" i="2"/>
  <c r="Z37" i="2"/>
  <c r="AJ36" i="2"/>
  <c r="AF36" i="2"/>
  <c r="AB36" i="2"/>
  <c r="AH35" i="2"/>
  <c r="AD35" i="2"/>
  <c r="Z35" i="2"/>
  <c r="AJ34" i="2"/>
  <c r="AF34" i="2"/>
  <c r="AB34" i="2"/>
  <c r="AH33" i="2"/>
  <c r="AD33" i="2"/>
  <c r="Z33" i="2"/>
  <c r="AJ32" i="2"/>
  <c r="AF32" i="2"/>
  <c r="AB32" i="2"/>
  <c r="AH31" i="2"/>
  <c r="AD31" i="2"/>
  <c r="Z31" i="2"/>
  <c r="AH27" i="2"/>
  <c r="AD27" i="2"/>
  <c r="Z27" i="2"/>
  <c r="AI40" i="2"/>
  <c r="AE40" i="2"/>
  <c r="AA40" i="2"/>
  <c r="AK39" i="2"/>
  <c r="AG39" i="2"/>
  <c r="AC39" i="2"/>
  <c r="AI38" i="2"/>
  <c r="AE38" i="2"/>
  <c r="AA38" i="2"/>
  <c r="AK37" i="2"/>
  <c r="AG37" i="2"/>
  <c r="AC37" i="2"/>
  <c r="AI36" i="2"/>
  <c r="AE36" i="2"/>
  <c r="AA36" i="2"/>
  <c r="AK35" i="2"/>
  <c r="AG35" i="2"/>
  <c r="AC35" i="2"/>
  <c r="AI34" i="2"/>
  <c r="AE34" i="2"/>
  <c r="AA34" i="2"/>
  <c r="AK33" i="2"/>
  <c r="AG33" i="2"/>
  <c r="AC33" i="2"/>
  <c r="AI32" i="2"/>
  <c r="AE32" i="2"/>
  <c r="AA32" i="2"/>
  <c r="AK31" i="2"/>
  <c r="AG31" i="2"/>
  <c r="AC31" i="2"/>
  <c r="AK27" i="2"/>
  <c r="AG27" i="2"/>
  <c r="AC27" i="2"/>
  <c r="AH40" i="2"/>
  <c r="AD40" i="2"/>
  <c r="Z40" i="2"/>
  <c r="AJ39" i="2"/>
  <c r="AF39" i="2"/>
  <c r="AB39" i="2"/>
  <c r="AH38" i="2"/>
  <c r="AD38" i="2"/>
  <c r="Z38" i="2"/>
  <c r="AJ37" i="2"/>
  <c r="AF37" i="2"/>
  <c r="AB37" i="2"/>
  <c r="AH36" i="2"/>
  <c r="AD36" i="2"/>
  <c r="Z36" i="2"/>
  <c r="AJ35" i="2"/>
  <c r="AF35" i="2"/>
  <c r="AB35" i="2"/>
  <c r="AH34" i="2"/>
  <c r="AD34" i="2"/>
  <c r="Z34" i="2"/>
  <c r="AJ33" i="2"/>
  <c r="AF33" i="2"/>
  <c r="AB33" i="2"/>
  <c r="AH32" i="2"/>
  <c r="AD32" i="2"/>
  <c r="Z32" i="2"/>
  <c r="AJ31" i="2"/>
  <c r="AF31" i="2"/>
  <c r="AB31" i="2"/>
  <c r="AJ27" i="2"/>
  <c r="AF27" i="2"/>
  <c r="AB27" i="2"/>
  <c r="AH29" i="2"/>
  <c r="AD29" i="2"/>
  <c r="Z29" i="2"/>
  <c r="AK29" i="2"/>
  <c r="AG29" i="2"/>
  <c r="AC29" i="2"/>
  <c r="AJ29" i="2"/>
  <c r="AF29" i="2"/>
  <c r="AB29" i="2"/>
  <c r="V27" i="2"/>
  <c r="AA27" i="2"/>
  <c r="AE29" i="2"/>
  <c r="AI31" i="2"/>
  <c r="AK32" i="2"/>
  <c r="V35" i="2"/>
  <c r="AA35" i="2"/>
  <c r="AC36" i="2"/>
  <c r="AE37" i="2"/>
  <c r="AG38" i="2"/>
  <c r="AI39" i="2"/>
  <c r="AK40" i="2"/>
  <c r="K4" i="3"/>
  <c r="L4" i="3" s="1"/>
  <c r="K8" i="3"/>
  <c r="L8" i="3" s="1"/>
  <c r="K12" i="3"/>
  <c r="L12" i="3" s="1"/>
  <c r="V25" i="2"/>
  <c r="AA25" i="2"/>
  <c r="AE27" i="2"/>
  <c r="AI29" i="2"/>
  <c r="V33" i="2"/>
  <c r="AA33" i="2"/>
  <c r="AC34" i="2"/>
  <c r="AE35" i="2"/>
  <c r="AG36" i="2"/>
  <c r="AI37" i="2"/>
  <c r="AK38" i="2"/>
  <c r="P5" i="3"/>
  <c r="Q5" i="3" s="1"/>
  <c r="K7" i="3"/>
  <c r="L7" i="3" s="1"/>
  <c r="K15" i="3"/>
  <c r="L15" i="3" s="1"/>
  <c r="P17" i="3"/>
  <c r="Q17" i="3" s="1"/>
  <c r="O19" i="3"/>
  <c r="P11" i="3" s="1"/>
  <c r="Q11" i="3" s="1"/>
  <c r="J19" i="3"/>
  <c r="K5" i="3" s="1"/>
  <c r="L5" i="3" s="1"/>
  <c r="AL32" i="2" l="1"/>
  <c r="W12" i="2"/>
  <c r="X12" i="2" s="1"/>
  <c r="AL40" i="2"/>
  <c r="W20" i="2"/>
  <c r="X20" i="2" s="1"/>
  <c r="K11" i="3"/>
  <c r="L11" i="3" s="1"/>
  <c r="K3" i="3"/>
  <c r="K16" i="3"/>
  <c r="L16" i="3" s="1"/>
  <c r="AL33" i="2"/>
  <c r="W13" i="2" s="1"/>
  <c r="X13" i="2" s="1"/>
  <c r="AL37" i="2"/>
  <c r="W17" i="2" s="1"/>
  <c r="X17" i="2" s="1"/>
  <c r="K18" i="3"/>
  <c r="L18" i="3" s="1"/>
  <c r="AL28" i="2"/>
  <c r="W8" i="2"/>
  <c r="X8" i="2" s="1"/>
  <c r="K14" i="3"/>
  <c r="L14" i="3" s="1"/>
  <c r="P13" i="3"/>
  <c r="Q13" i="3" s="1"/>
  <c r="P18" i="3"/>
  <c r="Q18" i="3" s="1"/>
  <c r="P14" i="3"/>
  <c r="Q14" i="3" s="1"/>
  <c r="P10" i="3"/>
  <c r="Q10" i="3" s="1"/>
  <c r="P6" i="3"/>
  <c r="Q6" i="3" s="1"/>
  <c r="P16" i="3"/>
  <c r="Q16" i="3" s="1"/>
  <c r="P8" i="3"/>
  <c r="Q8" i="3" s="1"/>
  <c r="P12" i="3"/>
  <c r="Q12" i="3" s="1"/>
  <c r="P4" i="3"/>
  <c r="Q4" i="3" s="1"/>
  <c r="P9" i="3"/>
  <c r="Q9" i="3" s="1"/>
  <c r="AL34" i="2"/>
  <c r="W14" i="2" s="1"/>
  <c r="X14" i="2" s="1"/>
  <c r="AL38" i="2"/>
  <c r="W18" i="2"/>
  <c r="X18" i="2" s="1"/>
  <c r="K17" i="3"/>
  <c r="L17" i="3" s="1"/>
  <c r="K9" i="3"/>
  <c r="L9" i="3" s="1"/>
  <c r="K10" i="3"/>
  <c r="L10" i="3" s="1"/>
  <c r="K6" i="3"/>
  <c r="L6" i="3" s="1"/>
  <c r="AL29" i="2"/>
  <c r="W9" i="2" s="1"/>
  <c r="X9" i="2" s="1"/>
  <c r="AL31" i="2"/>
  <c r="W11" i="2"/>
  <c r="X11" i="2" s="1"/>
  <c r="AL35" i="2"/>
  <c r="W15" i="2" s="1"/>
  <c r="X15" i="2" s="1"/>
  <c r="AL39" i="2"/>
  <c r="W19" i="2"/>
  <c r="X19" i="2" s="1"/>
  <c r="AL25" i="2"/>
  <c r="W5" i="2" s="1"/>
  <c r="X5" i="2" s="1"/>
  <c r="P15" i="3"/>
  <c r="Q15" i="3" s="1"/>
  <c r="P7" i="3"/>
  <c r="Q7" i="3" s="1"/>
  <c r="AL26" i="2"/>
  <c r="W6" i="2" s="1"/>
  <c r="X6" i="2" s="1"/>
  <c r="AL36" i="2"/>
  <c r="W16" i="2"/>
  <c r="X16" i="2" s="1"/>
  <c r="AL27" i="2"/>
  <c r="W7" i="2"/>
  <c r="X7" i="2" s="1"/>
  <c r="K13" i="3"/>
  <c r="L13" i="3" s="1"/>
  <c r="P3" i="3"/>
  <c r="AL30" i="2"/>
  <c r="W10" i="2"/>
  <c r="X10" i="2" s="1"/>
  <c r="K19" i="3" l="1"/>
  <c r="L3" i="3"/>
  <c r="L19" i="3" s="1"/>
  <c r="Q3" i="3"/>
  <c r="Q19" i="3" s="1"/>
  <c r="P19" i="3"/>
</calcChain>
</file>

<file path=xl/sharedStrings.xml><?xml version="1.0" encoding="utf-8"?>
<sst xmlns="http://schemas.openxmlformats.org/spreadsheetml/2006/main" count="255" uniqueCount="52">
  <si>
    <t>Nbr</t>
  </si>
  <si>
    <t>Single Family</t>
  </si>
  <si>
    <t>Clothes Washer</t>
  </si>
  <si>
    <t>Dishwasher</t>
  </si>
  <si>
    <t>Shower</t>
  </si>
  <si>
    <t>Bath</t>
  </si>
  <si>
    <t>Sinks</t>
  </si>
  <si>
    <t>Office/Public Sink</t>
  </si>
  <si>
    <t>CZ2010 Weather Files (weather files for 2013 Title-24)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</si>
  <si>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</si>
  <si>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</si>
  <si>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</si>
  <si>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</si>
  <si>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</si>
  <si>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</si>
  <si>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</si>
  <si>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</si>
  <si>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</si>
  <si>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</si>
  <si>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</si>
  <si>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</si>
  <si>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</si>
  <si>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</si>
  <si>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</si>
  <si>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</si>
  <si>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</si>
  <si>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</si>
  <si>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</si>
  <si>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</si>
  <si>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</si>
  <si>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</si>
  <si>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</si>
  <si>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</si>
  <si>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</si>
  <si>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</si>
  <si>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</si>
  <si>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</si>
  <si>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</si>
  <si>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Water</t>
  </si>
  <si>
    <t>CZ2010 Hot water ratio(weather files for 2013 Title-24)</t>
  </si>
  <si>
    <t>Sum</t>
  </si>
  <si>
    <t>Weighted Average</t>
  </si>
  <si>
    <t>Multi Family</t>
  </si>
  <si>
    <t>CZ</t>
  </si>
  <si>
    <t>ACustWBtherm</t>
  </si>
  <si>
    <t>ACustWBtherm/Weight</t>
  </si>
  <si>
    <t>Adjustment Factor</t>
  </si>
  <si>
    <t>Climate Zone Factors from DEER 2011 Dishwasher Measure used in Disposition</t>
  </si>
  <si>
    <t>2013-2014 Weather Data</t>
  </si>
  <si>
    <t>2008 Weather Data</t>
  </si>
  <si>
    <t>delta T</t>
  </si>
  <si>
    <t>error from DEER 2011 Dishwasher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</si>
</sst>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  <numFmt numFmtId="167" formatCode="0.000"/>
    <numFmt numFmtId="168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164" fontId="0" fillId="0" borderId="0" xfId="1" applyNumberFormat="1" applyFont="1"/>
    <xf numFmtId="165" fontId="0" fillId="0" borderId="0" xfId="1" applyNumberFormat="1" applyFont="1"/>
    <xf numFmtId="167" fontId="0" fillId="0" borderId="0" xfId="0" applyNumberFormat="1" applyAlignment="1">
      <alignment horizontal="center"/>
    </xf>
    <xf numFmtId="0" fontId="0" fillId="0" borderId="0" xfId="0"/>
    <xf numFmtId="0" fontId="0" fillId="0" borderId="1" xfId="0" applyBorder="1"/>
    <xf numFmtId="166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7" fontId="0" fillId="0" borderId="0" xfId="0" applyNumberFormat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4" fontId="2" fillId="0" borderId="0" xfId="1" applyNumberFormat="1" applyFont="1"/>
    <xf numFmtId="0" fontId="1" fillId="0" borderId="0" xfId="3"/>
    <xf numFmtId="2" fontId="3" fillId="0" borderId="0" xfId="3" applyNumberFormat="1" applyFont="1"/>
    <xf numFmtId="2" fontId="1" fillId="0" borderId="0" xfId="3" applyNumberFormat="1"/>
    <xf numFmtId="2" fontId="0" fillId="0" borderId="0" xfId="3" applyNumberFormat="1" applyFont="1"/>
    <xf numFmtId="168" fontId="0" fillId="0" borderId="0" xfId="2" applyNumberFormat="1" applyFont="1"/>
    <xf numFmtId="0" fontId="2" fillId="0" borderId="0" xfId="0" applyFont="1"/>
    <xf numFmtId="0" fontId="2" fillId="0" borderId="0" xfId="3" applyFont="1"/>
    <xf numFmtId="168" fontId="4" fillId="0" borderId="0" xfId="2" applyNumberFormat="1" applyFont="1"/>
  </cellXfs>
  <cellStyles count="4">
    <cellStyle name="Comma" xfId="1" builtinId="3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9"/>
  <sheetViews>
    <sheetView tabSelected="1" topLeftCell="F1" zoomScaleNormal="100" workbookViewId="0">
      <selection activeCell="J25" sqref="J25"/>
    </sheetView>
  </sheetViews>
  <sheetFormatPr defaultRowHeight="14.4" x14ac:dyDescent="0.3"/>
  <cols>
    <col min="1" max="1" width="17" bestFit="1" customWidth="1"/>
    <col min="8" max="8" width="9.109375" style="4"/>
    <col min="23" max="23" width="17.6640625" bestFit="1" customWidth="1"/>
    <col min="25" max="36" width="10.5546875" bestFit="1" customWidth="1"/>
    <col min="37" max="37" width="9.5546875" bestFit="1" customWidth="1"/>
  </cols>
  <sheetData>
    <row r="1" spans="1:24" x14ac:dyDescent="0.3">
      <c r="A1" t="s">
        <v>1</v>
      </c>
    </row>
    <row r="2" spans="1:24" x14ac:dyDescent="0.3">
      <c r="F2">
        <v>130</v>
      </c>
      <c r="G2">
        <v>106</v>
      </c>
    </row>
    <row r="3" spans="1:24" x14ac:dyDescent="0.3">
      <c r="A3" t="s">
        <v>0</v>
      </c>
      <c r="B3">
        <v>3</v>
      </c>
      <c r="I3" s="4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4" x14ac:dyDescent="0.3">
      <c r="E4" t="s">
        <v>38</v>
      </c>
      <c r="I4" s="5"/>
      <c r="J4" s="7" t="s">
        <v>9</v>
      </c>
      <c r="K4" s="7" t="s">
        <v>10</v>
      </c>
      <c r="L4" s="7" t="s">
        <v>11</v>
      </c>
      <c r="M4" s="7" t="s">
        <v>12</v>
      </c>
      <c r="N4" s="7" t="s">
        <v>13</v>
      </c>
      <c r="O4" s="7" t="s">
        <v>14</v>
      </c>
      <c r="P4" s="7" t="s">
        <v>15</v>
      </c>
      <c r="Q4" s="7" t="s">
        <v>16</v>
      </c>
      <c r="R4" s="7" t="s">
        <v>17</v>
      </c>
      <c r="S4" s="7" t="s">
        <v>18</v>
      </c>
      <c r="T4" s="7" t="s">
        <v>19</v>
      </c>
      <c r="U4" s="7" t="s">
        <v>20</v>
      </c>
      <c r="V4" s="10" t="s">
        <v>21</v>
      </c>
      <c r="W4" s="11" t="s">
        <v>41</v>
      </c>
    </row>
    <row r="5" spans="1:24" x14ac:dyDescent="0.3">
      <c r="A5" t="s">
        <v>2</v>
      </c>
      <c r="B5">
        <v>7.5</v>
      </c>
      <c r="C5">
        <v>2.5</v>
      </c>
      <c r="D5">
        <f>$B$3</f>
        <v>3</v>
      </c>
      <c r="E5" s="2">
        <f>B5+D5*C5</f>
        <v>15</v>
      </c>
      <c r="I5" s="4" t="s">
        <v>22</v>
      </c>
      <c r="J5" s="6">
        <v>49.529999999999973</v>
      </c>
      <c r="K5" s="6">
        <v>48.729999999999961</v>
      </c>
      <c r="L5" s="6">
        <v>48.629999999999995</v>
      </c>
      <c r="M5" s="6">
        <v>49.029999999999973</v>
      </c>
      <c r="N5" s="6">
        <v>50.529999999999973</v>
      </c>
      <c r="O5" s="6">
        <v>52.029999999999973</v>
      </c>
      <c r="P5" s="6">
        <v>53.229999999999961</v>
      </c>
      <c r="Q5" s="6">
        <v>54.03000000000003</v>
      </c>
      <c r="R5" s="6">
        <v>54.129999999999939</v>
      </c>
      <c r="S5" s="6">
        <v>53.430000000000007</v>
      </c>
      <c r="T5" s="6">
        <v>52.229999999999961</v>
      </c>
      <c r="U5" s="6">
        <v>50.829999999999984</v>
      </c>
      <c r="V5" s="12">
        <v>51.379589041095869</v>
      </c>
      <c r="W5" s="13">
        <f>SUMPRODUCT(J5:U5,Y25:AJ25)/AK25</f>
        <v>51.364580033093063</v>
      </c>
      <c r="X5" s="1">
        <f>ABS(V5-W5)</f>
        <v>1.5009008002806468E-2</v>
      </c>
    </row>
    <row r="6" spans="1:24" x14ac:dyDescent="0.3">
      <c r="A6" t="s">
        <v>3</v>
      </c>
      <c r="B6">
        <v>2.5</v>
      </c>
      <c r="C6">
        <v>0.83299999999999996</v>
      </c>
      <c r="D6">
        <f t="shared" ref="D6:D10" si="0">$B$3</f>
        <v>3</v>
      </c>
      <c r="E6" s="2">
        <f t="shared" ref="E6:E10" si="1">B6+D6*C6</f>
        <v>4.9989999999999997</v>
      </c>
      <c r="I6" s="4" t="s">
        <v>23</v>
      </c>
      <c r="J6" s="6">
        <v>53.729999999999961</v>
      </c>
      <c r="K6" s="6">
        <v>52.329999999999984</v>
      </c>
      <c r="L6" s="6">
        <v>52.129999999999995</v>
      </c>
      <c r="M6" s="6">
        <v>52.829999999999984</v>
      </c>
      <c r="N6" s="6">
        <v>55.629999999999939</v>
      </c>
      <c r="O6" s="6">
        <v>58.430000000000007</v>
      </c>
      <c r="P6" s="6">
        <v>60.829999999999984</v>
      </c>
      <c r="Q6" s="6">
        <v>62.329999999999984</v>
      </c>
      <c r="R6" s="6">
        <v>62.53000000000003</v>
      </c>
      <c r="S6" s="6">
        <v>61.229999999999961</v>
      </c>
      <c r="T6" s="6">
        <v>58.930000000000007</v>
      </c>
      <c r="U6" s="6">
        <v>56.229999999999961</v>
      </c>
      <c r="V6" s="12">
        <v>57.293835616438336</v>
      </c>
      <c r="W6" s="13">
        <f t="shared" ref="W6:W20" si="2">SUMPRODUCT(J6:U6,Y26:AJ26)/AK26</f>
        <v>57.228777954220476</v>
      </c>
      <c r="X6" s="1">
        <f t="shared" ref="X6:X20" si="3">ABS(V6-W6)</f>
        <v>6.5057662217860468E-2</v>
      </c>
    </row>
    <row r="7" spans="1:24" x14ac:dyDescent="0.3">
      <c r="A7" t="s">
        <v>4</v>
      </c>
      <c r="B7">
        <v>14</v>
      </c>
      <c r="C7">
        <v>4.67</v>
      </c>
      <c r="D7">
        <f t="shared" si="0"/>
        <v>3</v>
      </c>
      <c r="E7" s="2">
        <f t="shared" si="1"/>
        <v>28.009999999999998</v>
      </c>
      <c r="I7" s="4" t="s">
        <v>24</v>
      </c>
      <c r="J7" s="6">
        <v>54.53000000000003</v>
      </c>
      <c r="K7" s="6">
        <v>53.430000000000007</v>
      </c>
      <c r="L7" s="6">
        <v>53.329999999999984</v>
      </c>
      <c r="M7" s="6">
        <v>53.829999999999984</v>
      </c>
      <c r="N7" s="6">
        <v>55.829999999999984</v>
      </c>
      <c r="O7" s="6">
        <v>57.829999999999984</v>
      </c>
      <c r="P7" s="6">
        <v>59.629999999999939</v>
      </c>
      <c r="Q7" s="6">
        <v>60.729999999999961</v>
      </c>
      <c r="R7" s="6">
        <v>60.829999999999984</v>
      </c>
      <c r="S7" s="6">
        <v>59.930000000000007</v>
      </c>
      <c r="T7" s="6">
        <v>58.229999999999961</v>
      </c>
      <c r="U7" s="6">
        <v>56.229999999999961</v>
      </c>
      <c r="V7" s="12">
        <v>57.052465753424642</v>
      </c>
      <c r="W7" s="13">
        <f t="shared" si="2"/>
        <v>57.018636140670921</v>
      </c>
      <c r="X7" s="1">
        <f t="shared" si="3"/>
        <v>3.3829612753720539E-2</v>
      </c>
    </row>
    <row r="8" spans="1:24" x14ac:dyDescent="0.3">
      <c r="A8" t="s">
        <v>5</v>
      </c>
      <c r="B8">
        <v>3.5</v>
      </c>
      <c r="C8">
        <v>1.17</v>
      </c>
      <c r="D8">
        <f t="shared" si="0"/>
        <v>3</v>
      </c>
      <c r="E8" s="2">
        <f t="shared" si="1"/>
        <v>7.01</v>
      </c>
      <c r="I8" s="4" t="s">
        <v>25</v>
      </c>
      <c r="J8" s="6">
        <v>55.729999999999961</v>
      </c>
      <c r="K8" s="6">
        <v>54.129999999999939</v>
      </c>
      <c r="L8" s="6">
        <v>54.03000000000003</v>
      </c>
      <c r="M8" s="6">
        <v>54.829999999999984</v>
      </c>
      <c r="N8" s="6">
        <v>57.729999999999961</v>
      </c>
      <c r="O8" s="6">
        <v>60.729999999999961</v>
      </c>
      <c r="P8" s="6">
        <v>63.329999999999984</v>
      </c>
      <c r="Q8" s="6">
        <v>64.930000000000007</v>
      </c>
      <c r="R8" s="6">
        <v>65.03000000000003</v>
      </c>
      <c r="S8" s="6">
        <v>63.729999999999961</v>
      </c>
      <c r="T8" s="6">
        <v>61.229999999999961</v>
      </c>
      <c r="U8" s="6">
        <v>58.329999999999984</v>
      </c>
      <c r="V8" s="12">
        <v>59.513287671232852</v>
      </c>
      <c r="W8" s="13">
        <f t="shared" si="2"/>
        <v>59.433606267155675</v>
      </c>
      <c r="X8" s="1">
        <f t="shared" si="3"/>
        <v>7.9681404077177831E-2</v>
      </c>
    </row>
    <row r="9" spans="1:24" x14ac:dyDescent="0.3">
      <c r="A9" t="s">
        <v>6</v>
      </c>
      <c r="B9">
        <v>12.5</v>
      </c>
      <c r="C9">
        <v>4.16</v>
      </c>
      <c r="D9">
        <f t="shared" si="0"/>
        <v>3</v>
      </c>
      <c r="E9" s="2">
        <f t="shared" si="1"/>
        <v>24.98</v>
      </c>
      <c r="I9" s="4" t="s">
        <v>26</v>
      </c>
      <c r="J9" s="6">
        <v>53.629999999999939</v>
      </c>
      <c r="K9" s="6">
        <v>52.729999999999961</v>
      </c>
      <c r="L9" s="6">
        <v>52.729999999999961</v>
      </c>
      <c r="M9" s="6">
        <v>53.129999999999939</v>
      </c>
      <c r="N9" s="6">
        <v>54.829999999999984</v>
      </c>
      <c r="O9" s="6">
        <v>56.53000000000003</v>
      </c>
      <c r="P9" s="6">
        <v>58.03000000000003</v>
      </c>
      <c r="Q9" s="6">
        <v>58.930000000000007</v>
      </c>
      <c r="R9" s="6">
        <v>59.03000000000003</v>
      </c>
      <c r="S9" s="6">
        <v>58.229999999999961</v>
      </c>
      <c r="T9" s="6">
        <v>56.829999999999984</v>
      </c>
      <c r="U9" s="6">
        <v>55.129999999999939</v>
      </c>
      <c r="V9" s="12">
        <v>55.832465753424636</v>
      </c>
      <c r="W9" s="13">
        <f t="shared" si="2"/>
        <v>55.809222967055064</v>
      </c>
      <c r="X9" s="1">
        <f t="shared" si="3"/>
        <v>2.3242786369571888E-2</v>
      </c>
    </row>
    <row r="10" spans="1:24" x14ac:dyDescent="0.3">
      <c r="A10" t="s">
        <v>7</v>
      </c>
      <c r="B10">
        <v>0</v>
      </c>
      <c r="C10">
        <v>2.8000000000000001E-2</v>
      </c>
      <c r="D10">
        <f t="shared" si="0"/>
        <v>3</v>
      </c>
      <c r="E10" s="2">
        <f t="shared" si="1"/>
        <v>8.4000000000000005E-2</v>
      </c>
      <c r="I10" s="4" t="s">
        <v>27</v>
      </c>
      <c r="J10" s="6">
        <v>58.930000000000007</v>
      </c>
      <c r="K10" s="6">
        <v>57.829999999999984</v>
      </c>
      <c r="L10" s="6">
        <v>57.729999999999961</v>
      </c>
      <c r="M10" s="6">
        <v>58.229999999999961</v>
      </c>
      <c r="N10" s="6">
        <v>60.430000000000007</v>
      </c>
      <c r="O10" s="6">
        <v>62.629999999999939</v>
      </c>
      <c r="P10" s="6">
        <v>64.53000000000003</v>
      </c>
      <c r="Q10" s="6">
        <v>65.729999999999961</v>
      </c>
      <c r="R10" s="6">
        <v>65.829999999999984</v>
      </c>
      <c r="S10" s="6">
        <v>64.930000000000007</v>
      </c>
      <c r="T10" s="6">
        <v>63.03000000000003</v>
      </c>
      <c r="U10" s="6">
        <v>60.930000000000007</v>
      </c>
      <c r="V10" s="12">
        <v>61.754383561643834</v>
      </c>
      <c r="W10" s="13">
        <f t="shared" si="2"/>
        <v>61.7076407235907</v>
      </c>
      <c r="X10" s="1">
        <f t="shared" si="3"/>
        <v>4.6742838053134506E-2</v>
      </c>
    </row>
    <row r="11" spans="1:24" x14ac:dyDescent="0.3">
      <c r="I11" s="4" t="s">
        <v>28</v>
      </c>
      <c r="J11" s="6">
        <v>60.229999999999961</v>
      </c>
      <c r="K11" s="6">
        <v>59.329999999999984</v>
      </c>
      <c r="L11" s="6">
        <v>59.229999999999961</v>
      </c>
      <c r="M11" s="6">
        <v>59.729999999999961</v>
      </c>
      <c r="N11" s="6">
        <v>61.53000000000003</v>
      </c>
      <c r="O11" s="6">
        <v>63.229999999999961</v>
      </c>
      <c r="P11" s="6">
        <v>64.829999999999984</v>
      </c>
      <c r="Q11" s="6">
        <v>65.829999999999984</v>
      </c>
      <c r="R11" s="6">
        <v>65.930000000000007</v>
      </c>
      <c r="S11" s="6">
        <v>65.129999999999939</v>
      </c>
      <c r="T11" s="6">
        <v>63.53000000000003</v>
      </c>
      <c r="U11" s="6">
        <v>61.829999999999984</v>
      </c>
      <c r="V11" s="12">
        <v>62.54999999999999</v>
      </c>
      <c r="W11" s="13">
        <f t="shared" si="2"/>
        <v>62.517801492421739</v>
      </c>
      <c r="X11" s="1">
        <f t="shared" si="3"/>
        <v>3.2198507578250712E-2</v>
      </c>
    </row>
    <row r="12" spans="1:24" x14ac:dyDescent="0.3">
      <c r="I12" s="4" t="s">
        <v>29</v>
      </c>
      <c r="J12" s="6">
        <v>60.729999999999961</v>
      </c>
      <c r="K12" s="6">
        <v>59.53000000000003</v>
      </c>
      <c r="L12" s="6">
        <v>59.430000000000007</v>
      </c>
      <c r="M12" s="6">
        <v>59.930000000000007</v>
      </c>
      <c r="N12" s="6">
        <v>62.329999999999984</v>
      </c>
      <c r="O12" s="6">
        <v>64.729999999999961</v>
      </c>
      <c r="P12" s="6">
        <v>66.729999999999961</v>
      </c>
      <c r="Q12" s="6">
        <v>68.03000000000003</v>
      </c>
      <c r="R12" s="6">
        <v>68.129999999999939</v>
      </c>
      <c r="S12" s="6">
        <v>67.03000000000003</v>
      </c>
      <c r="T12" s="6">
        <v>65.129999999999939</v>
      </c>
      <c r="U12" s="6">
        <v>62.829999999999984</v>
      </c>
      <c r="V12" s="12">
        <v>63.739315068493134</v>
      </c>
      <c r="W12" s="13">
        <f t="shared" si="2"/>
        <v>63.681662908441318</v>
      </c>
      <c r="X12" s="1">
        <f t="shared" si="3"/>
        <v>5.7652160051816281E-2</v>
      </c>
    </row>
    <row r="13" spans="1:24" x14ac:dyDescent="0.3">
      <c r="I13" s="4" t="s">
        <v>30</v>
      </c>
      <c r="J13" s="6">
        <v>60.229999999999961</v>
      </c>
      <c r="K13" s="6">
        <v>58.729999999999961</v>
      </c>
      <c r="L13" s="6">
        <v>58.629999999999939</v>
      </c>
      <c r="M13" s="6">
        <v>59.329999999999984</v>
      </c>
      <c r="N13" s="6">
        <v>62.129999999999939</v>
      </c>
      <c r="O13" s="6">
        <v>64.930000000000007</v>
      </c>
      <c r="P13" s="6">
        <v>67.430000000000007</v>
      </c>
      <c r="Q13" s="6">
        <v>68.930000000000007</v>
      </c>
      <c r="R13" s="6">
        <v>69.129999999999939</v>
      </c>
      <c r="S13" s="6">
        <v>67.829999999999984</v>
      </c>
      <c r="T13" s="6">
        <v>65.430000000000007</v>
      </c>
      <c r="U13" s="6">
        <v>62.729999999999961</v>
      </c>
      <c r="V13" s="12">
        <v>63.819863013698601</v>
      </c>
      <c r="W13" s="13">
        <f t="shared" si="2"/>
        <v>63.73642626526626</v>
      </c>
      <c r="X13" s="1">
        <f t="shared" si="3"/>
        <v>8.3436748432340835E-2</v>
      </c>
    </row>
    <row r="14" spans="1:24" x14ac:dyDescent="0.3">
      <c r="I14" s="4" t="s">
        <v>31</v>
      </c>
      <c r="J14" s="6">
        <v>59.930000000000007</v>
      </c>
      <c r="K14" s="6">
        <v>58.229999999999961</v>
      </c>
      <c r="L14" s="6">
        <v>58.03000000000003</v>
      </c>
      <c r="M14" s="6">
        <v>58.930000000000007</v>
      </c>
      <c r="N14" s="6">
        <v>62.229999999999961</v>
      </c>
      <c r="O14" s="6">
        <v>65.53000000000003</v>
      </c>
      <c r="P14" s="6">
        <v>68.329999999999984</v>
      </c>
      <c r="Q14" s="6">
        <v>70.129999999999939</v>
      </c>
      <c r="R14" s="6">
        <v>70.329999999999984</v>
      </c>
      <c r="S14" s="6">
        <v>68.829999999999984</v>
      </c>
      <c r="T14" s="6">
        <v>66.03000000000003</v>
      </c>
      <c r="U14" s="6">
        <v>62.829999999999984</v>
      </c>
      <c r="V14" s="12">
        <v>64.149726027397264</v>
      </c>
      <c r="W14" s="13">
        <f t="shared" si="2"/>
        <v>64.034278419031239</v>
      </c>
      <c r="X14" s="1">
        <f t="shared" si="3"/>
        <v>0.11544760836602563</v>
      </c>
    </row>
    <row r="15" spans="1:24" x14ac:dyDescent="0.3">
      <c r="I15" s="4" t="s">
        <v>32</v>
      </c>
      <c r="J15" s="6">
        <v>55.829999999999984</v>
      </c>
      <c r="K15" s="6">
        <v>52.829999999999984</v>
      </c>
      <c r="L15" s="6">
        <v>52.629999999999939</v>
      </c>
      <c r="M15" s="6">
        <v>54.03000000000003</v>
      </c>
      <c r="N15" s="6">
        <v>59.829999999999984</v>
      </c>
      <c r="O15" s="6">
        <v>65.53000000000003</v>
      </c>
      <c r="P15" s="6">
        <v>70.53000000000003</v>
      </c>
      <c r="Q15" s="6">
        <v>73.629999999999939</v>
      </c>
      <c r="R15" s="6">
        <v>73.930000000000007</v>
      </c>
      <c r="S15" s="6">
        <v>71.329999999999984</v>
      </c>
      <c r="T15" s="6">
        <v>66.53000000000003</v>
      </c>
      <c r="U15" s="6">
        <v>60.930000000000007</v>
      </c>
      <c r="V15" s="12">
        <v>63.194109589041105</v>
      </c>
      <c r="W15" s="13">
        <f t="shared" si="2"/>
        <v>62.849596632185438</v>
      </c>
      <c r="X15" s="1">
        <f t="shared" si="3"/>
        <v>0.34451295685566663</v>
      </c>
    </row>
    <row r="16" spans="1:24" x14ac:dyDescent="0.3">
      <c r="I16" s="4" t="s">
        <v>33</v>
      </c>
      <c r="J16" s="6">
        <v>55.629999999999939</v>
      </c>
      <c r="K16" s="6">
        <v>53.53000000000003</v>
      </c>
      <c r="L16" s="6">
        <v>53.329999999999984</v>
      </c>
      <c r="M16" s="6">
        <v>54.329999999999984</v>
      </c>
      <c r="N16" s="6">
        <v>58.430000000000007</v>
      </c>
      <c r="O16" s="6">
        <v>62.53000000000003</v>
      </c>
      <c r="P16" s="6">
        <v>66.129999999999939</v>
      </c>
      <c r="Q16" s="6">
        <v>68.329999999999984</v>
      </c>
      <c r="R16" s="6">
        <v>68.53000000000003</v>
      </c>
      <c r="S16" s="6">
        <v>66.729999999999961</v>
      </c>
      <c r="T16" s="6">
        <v>63.229999999999961</v>
      </c>
      <c r="U16" s="6">
        <v>59.329999999999984</v>
      </c>
      <c r="V16" s="12">
        <v>60.883972602739711</v>
      </c>
      <c r="W16" s="13">
        <f t="shared" si="2"/>
        <v>60.724166599055522</v>
      </c>
      <c r="X16" s="1">
        <f t="shared" si="3"/>
        <v>0.15980600368418862</v>
      </c>
    </row>
    <row r="17" spans="9:37" x14ac:dyDescent="0.3">
      <c r="I17" s="4" t="s">
        <v>34</v>
      </c>
      <c r="J17" s="6">
        <v>57.03000000000003</v>
      </c>
      <c r="K17" s="6">
        <v>54.03000000000003</v>
      </c>
      <c r="L17" s="6">
        <v>53.829999999999984</v>
      </c>
      <c r="M17" s="6">
        <v>55.229999999999961</v>
      </c>
      <c r="N17" s="6">
        <v>60.829999999999984</v>
      </c>
      <c r="O17" s="6">
        <v>66.329999999999984</v>
      </c>
      <c r="P17" s="6">
        <v>71.129999999999939</v>
      </c>
      <c r="Q17" s="6">
        <v>74.229999999999961</v>
      </c>
      <c r="R17" s="6">
        <v>74.53000000000003</v>
      </c>
      <c r="S17" s="6">
        <v>72.03000000000003</v>
      </c>
      <c r="T17" s="6">
        <v>67.329999999999984</v>
      </c>
      <c r="U17" s="6">
        <v>61.930000000000007</v>
      </c>
      <c r="V17" s="12">
        <v>64.100684931506848</v>
      </c>
      <c r="W17" s="13">
        <f t="shared" si="2"/>
        <v>63.766558078981539</v>
      </c>
      <c r="X17" s="1">
        <f t="shared" si="3"/>
        <v>0.33412685252530849</v>
      </c>
    </row>
    <row r="18" spans="9:37" x14ac:dyDescent="0.3">
      <c r="I18" s="4" t="s">
        <v>35</v>
      </c>
      <c r="J18" s="6">
        <v>55.229999999999961</v>
      </c>
      <c r="K18" s="6">
        <v>52.229999999999961</v>
      </c>
      <c r="L18" s="6">
        <v>51.930000000000007</v>
      </c>
      <c r="M18" s="6">
        <v>53.430000000000007</v>
      </c>
      <c r="N18" s="6">
        <v>59.229999999999961</v>
      </c>
      <c r="O18" s="6">
        <v>65.03000000000003</v>
      </c>
      <c r="P18" s="6">
        <v>70.03000000000003</v>
      </c>
      <c r="Q18" s="6">
        <v>73.229999999999961</v>
      </c>
      <c r="R18" s="6">
        <v>73.53000000000003</v>
      </c>
      <c r="S18" s="6">
        <v>70.930000000000007</v>
      </c>
      <c r="T18" s="6">
        <v>66.03000000000003</v>
      </c>
      <c r="U18" s="6">
        <v>60.430000000000007</v>
      </c>
      <c r="V18" s="12">
        <v>62.669452054794526</v>
      </c>
      <c r="W18" s="13">
        <f t="shared" si="2"/>
        <v>62.32370084693008</v>
      </c>
      <c r="X18" s="1">
        <f t="shared" si="3"/>
        <v>0.34575120786444558</v>
      </c>
    </row>
    <row r="19" spans="9:37" x14ac:dyDescent="0.3">
      <c r="I19" s="4" t="s">
        <v>36</v>
      </c>
      <c r="J19" s="6">
        <v>68.430000000000007</v>
      </c>
      <c r="K19" s="6">
        <v>65.53000000000003</v>
      </c>
      <c r="L19" s="6">
        <v>65.329999999999984</v>
      </c>
      <c r="M19" s="6">
        <v>66.629999999999939</v>
      </c>
      <c r="N19" s="6">
        <v>72.229999999999961</v>
      </c>
      <c r="O19" s="6">
        <v>77.729999999999961</v>
      </c>
      <c r="P19" s="6">
        <v>82.43</v>
      </c>
      <c r="Q19" s="6">
        <v>85.53000000000003</v>
      </c>
      <c r="R19" s="6">
        <v>85.729999999999961</v>
      </c>
      <c r="S19" s="6">
        <v>83.329999999999984</v>
      </c>
      <c r="T19" s="6">
        <v>78.629999999999939</v>
      </c>
      <c r="U19" s="6">
        <v>73.329999999999984</v>
      </c>
      <c r="V19" s="12">
        <v>75.466712328767116</v>
      </c>
      <c r="W19" s="13">
        <f t="shared" si="2"/>
        <v>74.941209465709022</v>
      </c>
      <c r="X19" s="1">
        <f t="shared" si="3"/>
        <v>0.52550286305809379</v>
      </c>
    </row>
    <row r="20" spans="9:37" x14ac:dyDescent="0.3">
      <c r="I20" s="4" t="s">
        <v>37</v>
      </c>
      <c r="J20" s="6">
        <v>45.329999999999984</v>
      </c>
      <c r="K20" s="6">
        <v>42.729999999999961</v>
      </c>
      <c r="L20" s="6">
        <v>42.430000000000007</v>
      </c>
      <c r="M20" s="6">
        <v>43.729999999999961</v>
      </c>
      <c r="N20" s="6">
        <v>48.729999999999961</v>
      </c>
      <c r="O20" s="6">
        <v>53.829999999999984</v>
      </c>
      <c r="P20" s="6">
        <v>58.129999999999939</v>
      </c>
      <c r="Q20" s="6">
        <v>60.930000000000007</v>
      </c>
      <c r="R20" s="6">
        <v>61.129999999999939</v>
      </c>
      <c r="S20" s="6">
        <v>58.930000000000007</v>
      </c>
      <c r="T20" s="6">
        <v>54.629999999999939</v>
      </c>
      <c r="U20" s="6">
        <v>49.829999999999984</v>
      </c>
      <c r="V20" s="12">
        <v>51.75246575342463</v>
      </c>
      <c r="W20" s="13">
        <f t="shared" si="2"/>
        <v>51.571642274845871</v>
      </c>
      <c r="X20" s="1">
        <f t="shared" si="3"/>
        <v>0.18082347857875902</v>
      </c>
      <c r="Y20" s="7" t="s">
        <v>9</v>
      </c>
      <c r="Z20" s="7" t="s">
        <v>10</v>
      </c>
      <c r="AA20" s="7" t="s">
        <v>11</v>
      </c>
      <c r="AB20" s="7" t="s">
        <v>12</v>
      </c>
      <c r="AC20" s="7" t="s">
        <v>13</v>
      </c>
      <c r="AD20" s="7" t="s">
        <v>14</v>
      </c>
      <c r="AE20" s="7" t="s">
        <v>15</v>
      </c>
      <c r="AF20" s="7" t="s">
        <v>16</v>
      </c>
      <c r="AG20" s="7" t="s">
        <v>17</v>
      </c>
      <c r="AH20" s="7" t="s">
        <v>18</v>
      </c>
      <c r="AI20" s="7" t="s">
        <v>19</v>
      </c>
      <c r="AJ20" s="7" t="s">
        <v>20</v>
      </c>
    </row>
    <row r="21" spans="9:37" x14ac:dyDescent="0.3">
      <c r="X21" s="1"/>
      <c r="Y21">
        <v>31</v>
      </c>
      <c r="Z21">
        <v>28</v>
      </c>
      <c r="AA21">
        <v>31</v>
      </c>
      <c r="AB21">
        <v>30</v>
      </c>
      <c r="AC21">
        <v>31</v>
      </c>
      <c r="AD21">
        <v>30</v>
      </c>
      <c r="AE21">
        <v>31</v>
      </c>
      <c r="AF21">
        <v>31</v>
      </c>
      <c r="AG21">
        <v>30</v>
      </c>
      <c r="AH21">
        <v>31</v>
      </c>
      <c r="AI21">
        <v>30</v>
      </c>
      <c r="AJ21">
        <v>31</v>
      </c>
      <c r="AK21">
        <f>SUM(Y21:AJ21)</f>
        <v>365</v>
      </c>
    </row>
    <row r="23" spans="9:37" x14ac:dyDescent="0.3">
      <c r="I23" s="4" t="s">
        <v>39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X23" s="4" t="s">
        <v>39</v>
      </c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9:37" x14ac:dyDescent="0.3">
      <c r="I24" s="5"/>
      <c r="J24" s="7" t="s">
        <v>9</v>
      </c>
      <c r="K24" s="7" t="s">
        <v>10</v>
      </c>
      <c r="L24" s="7" t="s">
        <v>11</v>
      </c>
      <c r="M24" s="7" t="s">
        <v>12</v>
      </c>
      <c r="N24" s="7" t="s">
        <v>13</v>
      </c>
      <c r="O24" s="7" t="s">
        <v>14</v>
      </c>
      <c r="P24" s="7" t="s">
        <v>15</v>
      </c>
      <c r="Q24" s="7" t="s">
        <v>16</v>
      </c>
      <c r="R24" s="7" t="s">
        <v>17</v>
      </c>
      <c r="S24" s="7" t="s">
        <v>18</v>
      </c>
      <c r="T24" s="7" t="s">
        <v>19</v>
      </c>
      <c r="U24" s="7" t="s">
        <v>20</v>
      </c>
      <c r="V24" s="8" t="s">
        <v>21</v>
      </c>
      <c r="X24" s="5"/>
      <c r="Y24" s="7" t="s">
        <v>9</v>
      </c>
      <c r="Z24" s="7" t="s">
        <v>10</v>
      </c>
      <c r="AA24" s="7" t="s">
        <v>11</v>
      </c>
      <c r="AB24" s="7" t="s">
        <v>12</v>
      </c>
      <c r="AC24" s="7" t="s">
        <v>13</v>
      </c>
      <c r="AD24" s="7" t="s">
        <v>14</v>
      </c>
      <c r="AE24" s="7" t="s">
        <v>15</v>
      </c>
      <c r="AF24" s="7" t="s">
        <v>16</v>
      </c>
      <c r="AG24" s="7" t="s">
        <v>17</v>
      </c>
      <c r="AH24" s="7" t="s">
        <v>18</v>
      </c>
      <c r="AI24" s="7" t="s">
        <v>19</v>
      </c>
      <c r="AJ24" s="7" t="s">
        <v>20</v>
      </c>
      <c r="AK24" s="8" t="s">
        <v>40</v>
      </c>
    </row>
    <row r="25" spans="9:37" x14ac:dyDescent="0.3">
      <c r="I25" s="4" t="s">
        <v>22</v>
      </c>
      <c r="J25" s="3">
        <f>($G$2-J5)/($F$2-J5)</f>
        <v>0.70175220579097808</v>
      </c>
      <c r="K25" s="3">
        <f t="shared" ref="K25:U25" si="4">($G$2-K5)/($F$2-K5)</f>
        <v>0.70468807678110013</v>
      </c>
      <c r="L25" s="3">
        <f t="shared" si="4"/>
        <v>0.70505100159764045</v>
      </c>
      <c r="M25" s="3">
        <f t="shared" si="4"/>
        <v>0.7035939236754355</v>
      </c>
      <c r="N25" s="3">
        <f t="shared" si="4"/>
        <v>0.69799924499811261</v>
      </c>
      <c r="O25" s="3">
        <f t="shared" si="4"/>
        <v>0.69218930357829944</v>
      </c>
      <c r="P25" s="3">
        <f t="shared" si="4"/>
        <v>0.6873778819851506</v>
      </c>
      <c r="Q25" s="3">
        <f t="shared" si="4"/>
        <v>0.68408582335132273</v>
      </c>
      <c r="R25" s="3">
        <f t="shared" si="4"/>
        <v>0.68366943455911455</v>
      </c>
      <c r="S25" s="3">
        <f t="shared" si="4"/>
        <v>0.68656131644247087</v>
      </c>
      <c r="T25" s="3">
        <f t="shared" si="4"/>
        <v>0.69139771119969151</v>
      </c>
      <c r="U25" s="3">
        <f t="shared" si="4"/>
        <v>0.69685486926866247</v>
      </c>
      <c r="V25" s="3">
        <f>AVERAGE(J25:U25)</f>
        <v>0.69460173276899828</v>
      </c>
      <c r="W25" s="9"/>
      <c r="X25" s="4" t="s">
        <v>22</v>
      </c>
      <c r="Y25" s="3">
        <f>Y$21*(20+60*J25)</f>
        <v>1925.2591027712192</v>
      </c>
      <c r="Z25" s="3">
        <f t="shared" ref="Z25:Z40" si="5">Z$21*(20+60*K25)</f>
        <v>1743.8759689922483</v>
      </c>
      <c r="AA25" s="3">
        <f t="shared" ref="AA25:AA40" si="6">AA$21*(20+60*L25)</f>
        <v>1931.3948629716112</v>
      </c>
      <c r="AB25" s="3">
        <f t="shared" ref="AB25:AB40" si="7">AB$21*(20+60*M25)</f>
        <v>1866.4690626157837</v>
      </c>
      <c r="AC25" s="3">
        <f t="shared" ref="AC25:AC40" si="8">AC$21*(20+60*N25)</f>
        <v>1918.2785956964894</v>
      </c>
      <c r="AD25" s="3">
        <f t="shared" ref="AD25:AD40" si="9">AD$21*(20+60*O25)</f>
        <v>1845.9407464409389</v>
      </c>
      <c r="AE25" s="3">
        <f t="shared" ref="AE25:AE40" si="10">AE$21*(20+60*P25)</f>
        <v>1898.52286049238</v>
      </c>
      <c r="AF25" s="3">
        <f t="shared" ref="AF25:AF40" si="11">AF$21*(20+60*Q25)</f>
        <v>1892.3996314334602</v>
      </c>
      <c r="AG25" s="3">
        <f t="shared" ref="AG25:AG40" si="12">AG$21*(20+60*R25)</f>
        <v>1830.6049822064062</v>
      </c>
      <c r="AH25" s="3">
        <f t="shared" ref="AH25:AH40" si="13">AH$21*(20+60*S25)</f>
        <v>1897.0040485829957</v>
      </c>
      <c r="AI25" s="3">
        <f t="shared" ref="AI25:AI40" si="14">AI$21*(20+60*T25)</f>
        <v>1844.5158801594448</v>
      </c>
      <c r="AJ25" s="3">
        <f t="shared" ref="AJ25:AJ40" si="15">AJ$21*(20+60*U25)</f>
        <v>1916.1500568397123</v>
      </c>
      <c r="AK25" s="3">
        <f>SUM(Y25:AJ25)</f>
        <v>22510.415799202692</v>
      </c>
    </row>
    <row r="26" spans="9:37" x14ac:dyDescent="0.3">
      <c r="I26" s="4" t="s">
        <v>23</v>
      </c>
      <c r="J26" s="3">
        <f t="shared" ref="J26:U26" si="16">($G$2-J6)/($F$2-J6)</f>
        <v>0.6853284384423759</v>
      </c>
      <c r="K26" s="3">
        <f t="shared" si="16"/>
        <v>0.69100038624951721</v>
      </c>
      <c r="L26" s="3">
        <f t="shared" si="16"/>
        <v>0.69179401566713761</v>
      </c>
      <c r="M26" s="3">
        <f t="shared" si="16"/>
        <v>0.68899831540754186</v>
      </c>
      <c r="N26" s="3">
        <f t="shared" si="16"/>
        <v>0.67728922952803572</v>
      </c>
      <c r="O26" s="3">
        <f t="shared" si="16"/>
        <v>0.66466396534860972</v>
      </c>
      <c r="P26" s="3">
        <f t="shared" si="16"/>
        <v>0.65302876969784596</v>
      </c>
      <c r="Q26" s="3">
        <f t="shared" si="16"/>
        <v>0.64533766809516779</v>
      </c>
      <c r="R26" s="3">
        <f t="shared" si="16"/>
        <v>0.64428634948866148</v>
      </c>
      <c r="S26" s="3">
        <f t="shared" si="16"/>
        <v>0.6510106150937911</v>
      </c>
      <c r="T26" s="3">
        <f t="shared" si="16"/>
        <v>0.66230476994512444</v>
      </c>
      <c r="U26" s="3">
        <f t="shared" si="16"/>
        <v>0.6746644977633186</v>
      </c>
      <c r="V26" s="3">
        <f t="shared" ref="V26:V40" si="17">AVERAGE(J26:U26)</f>
        <v>0.66914225172726072</v>
      </c>
      <c r="W26" s="9"/>
      <c r="X26" s="4" t="s">
        <v>23</v>
      </c>
      <c r="Y26" s="3">
        <f t="shared" ref="Y26:Y40" si="18">Y$21*(20+60*J26)</f>
        <v>1894.7108955028191</v>
      </c>
      <c r="Z26" s="3">
        <f t="shared" si="5"/>
        <v>1720.8806488991891</v>
      </c>
      <c r="AA26" s="3">
        <f t="shared" si="6"/>
        <v>1906.7368691408758</v>
      </c>
      <c r="AB26" s="3">
        <f t="shared" si="7"/>
        <v>1840.1969677335753</v>
      </c>
      <c r="AC26" s="3">
        <f t="shared" si="8"/>
        <v>1879.7579669221464</v>
      </c>
      <c r="AD26" s="3">
        <f t="shared" si="9"/>
        <v>1796.3951376274977</v>
      </c>
      <c r="AE26" s="3">
        <f t="shared" si="10"/>
        <v>1834.6335116379935</v>
      </c>
      <c r="AF26" s="3">
        <f t="shared" si="11"/>
        <v>1820.328062657012</v>
      </c>
      <c r="AG26" s="3">
        <f t="shared" si="12"/>
        <v>1759.7154290795906</v>
      </c>
      <c r="AH26" s="3">
        <f t="shared" si="13"/>
        <v>1830.8797440744515</v>
      </c>
      <c r="AI26" s="3">
        <f t="shared" si="14"/>
        <v>1792.1485859012239</v>
      </c>
      <c r="AJ26" s="3">
        <f t="shared" si="15"/>
        <v>1874.8759658397726</v>
      </c>
      <c r="AK26" s="3">
        <f t="shared" ref="AK26:AK40" si="19">SUM(Y26:AJ26)</f>
        <v>21951.259785016151</v>
      </c>
    </row>
    <row r="27" spans="9:37" x14ac:dyDescent="0.3">
      <c r="I27" s="4" t="s">
        <v>24</v>
      </c>
      <c r="J27" s="3">
        <f t="shared" ref="J27:U27" si="20">($G$2-J7)/($F$2-J7)</f>
        <v>0.68199284483900879</v>
      </c>
      <c r="K27" s="3">
        <f t="shared" si="20"/>
        <v>0.68656131644247087</v>
      </c>
      <c r="L27" s="3">
        <f t="shared" si="20"/>
        <v>0.68697013173340293</v>
      </c>
      <c r="M27" s="3">
        <f t="shared" si="20"/>
        <v>0.68491532099251684</v>
      </c>
      <c r="N27" s="3">
        <f t="shared" si="20"/>
        <v>0.67641903734663622</v>
      </c>
      <c r="O27" s="3">
        <f t="shared" si="20"/>
        <v>0.66745184979908556</v>
      </c>
      <c r="P27" s="3">
        <f t="shared" si="20"/>
        <v>0.65894557339775506</v>
      </c>
      <c r="Q27" s="3">
        <f t="shared" si="20"/>
        <v>0.65352966652230426</v>
      </c>
      <c r="R27" s="3">
        <f t="shared" si="20"/>
        <v>0.65302876969784596</v>
      </c>
      <c r="S27" s="3">
        <f t="shared" si="20"/>
        <v>0.65748537177108601</v>
      </c>
      <c r="T27" s="3">
        <f t="shared" si="20"/>
        <v>0.66559843945938435</v>
      </c>
      <c r="U27" s="3">
        <f t="shared" si="20"/>
        <v>0.6746644977633186</v>
      </c>
      <c r="V27" s="3">
        <f t="shared" si="17"/>
        <v>0.67063023498040142</v>
      </c>
      <c r="W27" s="9"/>
      <c r="X27" s="4" t="s">
        <v>24</v>
      </c>
      <c r="Y27" s="3">
        <f t="shared" si="18"/>
        <v>1888.5066914005563</v>
      </c>
      <c r="Z27" s="3">
        <f t="shared" si="5"/>
        <v>1713.4230116233509</v>
      </c>
      <c r="AA27" s="3">
        <f t="shared" si="6"/>
        <v>1897.7644450241294</v>
      </c>
      <c r="AB27" s="3">
        <f t="shared" si="7"/>
        <v>1832.8475777865303</v>
      </c>
      <c r="AC27" s="3">
        <f t="shared" si="8"/>
        <v>1878.1394094647433</v>
      </c>
      <c r="AD27" s="3">
        <f t="shared" si="9"/>
        <v>1801.4133296383538</v>
      </c>
      <c r="AE27" s="3">
        <f t="shared" si="10"/>
        <v>1845.6387665198245</v>
      </c>
      <c r="AF27" s="3">
        <f t="shared" si="11"/>
        <v>1835.5651797314858</v>
      </c>
      <c r="AG27" s="3">
        <f t="shared" si="12"/>
        <v>1775.4517854561227</v>
      </c>
      <c r="AH27" s="3">
        <f t="shared" si="13"/>
        <v>1842.9227914942201</v>
      </c>
      <c r="AI27" s="3">
        <f t="shared" si="14"/>
        <v>1798.0771910268918</v>
      </c>
      <c r="AJ27" s="3">
        <f t="shared" si="15"/>
        <v>1874.8759658397726</v>
      </c>
      <c r="AK27" s="3">
        <f t="shared" si="19"/>
        <v>21984.626145005983</v>
      </c>
    </row>
    <row r="28" spans="9:37" x14ac:dyDescent="0.3">
      <c r="I28" s="4" t="s">
        <v>25</v>
      </c>
      <c r="J28" s="3">
        <f t="shared" ref="J28:U28" si="21">($G$2-J8)/($F$2-J8)</f>
        <v>0.67685471926753749</v>
      </c>
      <c r="K28" s="3">
        <f t="shared" si="21"/>
        <v>0.68366943455911455</v>
      </c>
      <c r="L28" s="3">
        <f t="shared" si="21"/>
        <v>0.68408582335132273</v>
      </c>
      <c r="M28" s="3">
        <f t="shared" si="21"/>
        <v>0.68072369296261814</v>
      </c>
      <c r="N28" s="3">
        <f t="shared" si="21"/>
        <v>0.66791199667912016</v>
      </c>
      <c r="O28" s="3">
        <f t="shared" si="21"/>
        <v>0.65352966652230426</v>
      </c>
      <c r="P28" s="3">
        <f t="shared" si="21"/>
        <v>0.64001799910004509</v>
      </c>
      <c r="Q28" s="3">
        <f t="shared" si="21"/>
        <v>0.63116643614568924</v>
      </c>
      <c r="R28" s="3">
        <f t="shared" si="21"/>
        <v>0.63059873787902088</v>
      </c>
      <c r="S28" s="3">
        <f t="shared" si="21"/>
        <v>0.6378451788139432</v>
      </c>
      <c r="T28" s="3">
        <f t="shared" si="21"/>
        <v>0.6510106150937911</v>
      </c>
      <c r="U28" s="3">
        <f t="shared" si="21"/>
        <v>0.66513185433235666</v>
      </c>
      <c r="V28" s="3">
        <f t="shared" si="17"/>
        <v>0.65854551289223873</v>
      </c>
      <c r="W28" s="9"/>
      <c r="X28" s="4" t="s">
        <v>25</v>
      </c>
      <c r="Y28" s="3">
        <f t="shared" si="18"/>
        <v>1878.9497778376199</v>
      </c>
      <c r="Z28" s="3">
        <f t="shared" si="5"/>
        <v>1708.5646500593125</v>
      </c>
      <c r="AA28" s="3">
        <f t="shared" si="6"/>
        <v>1892.3996314334602</v>
      </c>
      <c r="AB28" s="3">
        <f t="shared" si="7"/>
        <v>1825.3026473327127</v>
      </c>
      <c r="AC28" s="3">
        <f t="shared" si="8"/>
        <v>1862.3163138231635</v>
      </c>
      <c r="AD28" s="3">
        <f t="shared" si="9"/>
        <v>1776.3533997401476</v>
      </c>
      <c r="AE28" s="3">
        <f t="shared" si="10"/>
        <v>1810.4334783260838</v>
      </c>
      <c r="AF28" s="3">
        <f t="shared" si="11"/>
        <v>1793.969571230982</v>
      </c>
      <c r="AG28" s="3">
        <f t="shared" si="12"/>
        <v>1735.0777281822375</v>
      </c>
      <c r="AH28" s="3">
        <f t="shared" si="13"/>
        <v>1806.3920325939343</v>
      </c>
      <c r="AI28" s="3">
        <f t="shared" si="14"/>
        <v>1771.8191071688241</v>
      </c>
      <c r="AJ28" s="3">
        <f t="shared" si="15"/>
        <v>1857.1452490581835</v>
      </c>
      <c r="AK28" s="3">
        <f t="shared" si="19"/>
        <v>21718.723586786662</v>
      </c>
    </row>
    <row r="29" spans="9:37" x14ac:dyDescent="0.3">
      <c r="I29" s="4" t="s">
        <v>26</v>
      </c>
      <c r="J29" s="3">
        <f t="shared" ref="J29:U29" si="22">($G$2-J9)/($F$2-J9)</f>
        <v>0.68574047400811866</v>
      </c>
      <c r="K29" s="3">
        <f t="shared" si="22"/>
        <v>0.68940080238126067</v>
      </c>
      <c r="L29" s="3">
        <f t="shared" si="22"/>
        <v>0.68940080238126067</v>
      </c>
      <c r="M29" s="3">
        <f t="shared" si="22"/>
        <v>0.68778457135423465</v>
      </c>
      <c r="N29" s="3">
        <f t="shared" si="22"/>
        <v>0.68072369296261814</v>
      </c>
      <c r="O29" s="3">
        <f t="shared" si="22"/>
        <v>0.67333605553287046</v>
      </c>
      <c r="P29" s="3">
        <f t="shared" si="22"/>
        <v>0.66652771988328452</v>
      </c>
      <c r="Q29" s="3">
        <f t="shared" si="22"/>
        <v>0.66230476994512444</v>
      </c>
      <c r="R29" s="3">
        <f t="shared" si="22"/>
        <v>0.66182894180639695</v>
      </c>
      <c r="S29" s="3">
        <f t="shared" si="22"/>
        <v>0.66559843945938435</v>
      </c>
      <c r="T29" s="3">
        <f t="shared" si="22"/>
        <v>0.67199671996719978</v>
      </c>
      <c r="U29" s="3">
        <f t="shared" si="22"/>
        <v>0.67944437024175264</v>
      </c>
      <c r="V29" s="3">
        <f t="shared" si="17"/>
        <v>0.67617394666029229</v>
      </c>
      <c r="W29" s="9"/>
      <c r="X29" s="4" t="s">
        <v>26</v>
      </c>
      <c r="Y29" s="3">
        <f t="shared" si="18"/>
        <v>1895.4772816551006</v>
      </c>
      <c r="Z29" s="3">
        <f t="shared" si="5"/>
        <v>1718.193348000518</v>
      </c>
      <c r="AA29" s="3">
        <f t="shared" si="6"/>
        <v>1902.2854924291448</v>
      </c>
      <c r="AB29" s="3">
        <f t="shared" si="7"/>
        <v>1838.0122284376225</v>
      </c>
      <c r="AC29" s="3">
        <f t="shared" si="8"/>
        <v>1886.1460689104699</v>
      </c>
      <c r="AD29" s="3">
        <f t="shared" si="9"/>
        <v>1812.004899959167</v>
      </c>
      <c r="AE29" s="3">
        <f t="shared" si="10"/>
        <v>1859.7415589829093</v>
      </c>
      <c r="AF29" s="3">
        <f t="shared" si="11"/>
        <v>1851.8868720979312</v>
      </c>
      <c r="AG29" s="3">
        <f t="shared" si="12"/>
        <v>1791.2920952515146</v>
      </c>
      <c r="AH29" s="3">
        <f t="shared" si="13"/>
        <v>1858.0130973944549</v>
      </c>
      <c r="AI29" s="3">
        <f t="shared" si="14"/>
        <v>1809.5940959409595</v>
      </c>
      <c r="AJ29" s="3">
        <f t="shared" si="15"/>
        <v>1883.7665286496599</v>
      </c>
      <c r="AK29" s="3">
        <f t="shared" si="19"/>
        <v>22106.413567709453</v>
      </c>
    </row>
    <row r="30" spans="9:37" x14ac:dyDescent="0.3">
      <c r="I30" s="4" t="s">
        <v>27</v>
      </c>
      <c r="J30" s="3">
        <f t="shared" ref="J30:U30" si="23">($G$2-J10)/($F$2-J10)</f>
        <v>0.66230476994512444</v>
      </c>
      <c r="K30" s="3">
        <f t="shared" si="23"/>
        <v>0.66745184979908556</v>
      </c>
      <c r="L30" s="3">
        <f t="shared" si="23"/>
        <v>0.66791199667912016</v>
      </c>
      <c r="M30" s="3">
        <f t="shared" si="23"/>
        <v>0.66559843945938435</v>
      </c>
      <c r="N30" s="3">
        <f t="shared" si="23"/>
        <v>0.65502371711944796</v>
      </c>
      <c r="O30" s="3">
        <f t="shared" si="23"/>
        <v>0.64375834941368593</v>
      </c>
      <c r="P30" s="3">
        <f t="shared" si="23"/>
        <v>0.63341988697113161</v>
      </c>
      <c r="Q30" s="3">
        <f t="shared" si="23"/>
        <v>0.62657538509413435</v>
      </c>
      <c r="R30" s="3">
        <f t="shared" si="23"/>
        <v>0.62599345488546054</v>
      </c>
      <c r="S30" s="3">
        <f t="shared" si="23"/>
        <v>0.63116643614568924</v>
      </c>
      <c r="T30" s="3">
        <f t="shared" si="23"/>
        <v>0.64163058085710001</v>
      </c>
      <c r="U30" s="3">
        <f t="shared" si="23"/>
        <v>0.65252642246995796</v>
      </c>
      <c r="V30" s="3">
        <f t="shared" si="17"/>
        <v>0.64778010740327685</v>
      </c>
      <c r="W30" s="9"/>
      <c r="X30" s="4" t="s">
        <v>27</v>
      </c>
      <c r="Y30" s="3">
        <f t="shared" si="18"/>
        <v>1851.8868720979312</v>
      </c>
      <c r="Z30" s="3">
        <f t="shared" si="5"/>
        <v>1681.3191076624637</v>
      </c>
      <c r="AA30" s="3">
        <f t="shared" si="6"/>
        <v>1862.3163138231635</v>
      </c>
      <c r="AB30" s="3">
        <f t="shared" si="7"/>
        <v>1798.0771910268918</v>
      </c>
      <c r="AC30" s="3">
        <f t="shared" si="8"/>
        <v>1838.3441138421731</v>
      </c>
      <c r="AD30" s="3">
        <f t="shared" si="9"/>
        <v>1758.7650289446347</v>
      </c>
      <c r="AE30" s="3">
        <f t="shared" si="10"/>
        <v>1798.1609897663047</v>
      </c>
      <c r="AF30" s="3">
        <f t="shared" si="11"/>
        <v>1785.4302162750898</v>
      </c>
      <c r="AG30" s="3">
        <f t="shared" si="12"/>
        <v>1726.7882187938289</v>
      </c>
      <c r="AH30" s="3">
        <f t="shared" si="13"/>
        <v>1793.969571230982</v>
      </c>
      <c r="AI30" s="3">
        <f t="shared" si="14"/>
        <v>1754.93504554278</v>
      </c>
      <c r="AJ30" s="3">
        <f t="shared" si="15"/>
        <v>1833.6991457941219</v>
      </c>
      <c r="AK30" s="3">
        <f t="shared" si="19"/>
        <v>21483.691814800368</v>
      </c>
    </row>
    <row r="31" spans="9:37" x14ac:dyDescent="0.3">
      <c r="I31" s="4" t="s">
        <v>28</v>
      </c>
      <c r="J31" s="3">
        <f t="shared" ref="J31:U31" si="24">($G$2-J11)/($F$2-J11)</f>
        <v>0.65601261287086154</v>
      </c>
      <c r="K31" s="3">
        <f t="shared" si="24"/>
        <v>0.6603933776708647</v>
      </c>
      <c r="L31" s="3">
        <f t="shared" si="24"/>
        <v>0.66087325137770259</v>
      </c>
      <c r="M31" s="3">
        <f t="shared" si="24"/>
        <v>0.65846022484701883</v>
      </c>
      <c r="N31" s="3">
        <f t="shared" si="24"/>
        <v>0.64948152475536713</v>
      </c>
      <c r="O31" s="3">
        <f t="shared" si="24"/>
        <v>0.64055713643852052</v>
      </c>
      <c r="P31" s="3">
        <f t="shared" si="24"/>
        <v>0.63173239220500244</v>
      </c>
      <c r="Q31" s="3">
        <f t="shared" si="24"/>
        <v>0.62599345488546054</v>
      </c>
      <c r="R31" s="3">
        <f t="shared" si="24"/>
        <v>0.62540970813173091</v>
      </c>
      <c r="S31" s="3">
        <f t="shared" si="24"/>
        <v>0.63002928934792701</v>
      </c>
      <c r="T31" s="3">
        <f t="shared" si="24"/>
        <v>0.63893485783060011</v>
      </c>
      <c r="U31" s="3">
        <f t="shared" si="24"/>
        <v>0.64793897608918882</v>
      </c>
      <c r="V31" s="3">
        <f t="shared" si="17"/>
        <v>0.64381806720418699</v>
      </c>
      <c r="W31" s="9"/>
      <c r="X31" s="4" t="s">
        <v>28</v>
      </c>
      <c r="Y31" s="3">
        <f t="shared" si="18"/>
        <v>1840.1834599398023</v>
      </c>
      <c r="Z31" s="3">
        <f t="shared" si="5"/>
        <v>1669.4608744870527</v>
      </c>
      <c r="AA31" s="3">
        <f t="shared" si="6"/>
        <v>1849.2242475625267</v>
      </c>
      <c r="AB31" s="3">
        <f t="shared" si="7"/>
        <v>1785.2284047246339</v>
      </c>
      <c r="AC31" s="3">
        <f t="shared" si="8"/>
        <v>1828.0356360449828</v>
      </c>
      <c r="AD31" s="3">
        <f t="shared" si="9"/>
        <v>1753.0028455893371</v>
      </c>
      <c r="AE31" s="3">
        <f t="shared" si="10"/>
        <v>1795.0222495013045</v>
      </c>
      <c r="AF31" s="3">
        <f t="shared" si="11"/>
        <v>1784.3478260869567</v>
      </c>
      <c r="AG31" s="3">
        <f t="shared" si="12"/>
        <v>1725.7374746371156</v>
      </c>
      <c r="AH31" s="3">
        <f t="shared" si="13"/>
        <v>1791.8544781871442</v>
      </c>
      <c r="AI31" s="3">
        <f t="shared" si="14"/>
        <v>1750.0827440950802</v>
      </c>
      <c r="AJ31" s="3">
        <f t="shared" si="15"/>
        <v>1825.1664955258914</v>
      </c>
      <c r="AK31" s="3">
        <f t="shared" si="19"/>
        <v>21397.346736381831</v>
      </c>
    </row>
    <row r="32" spans="9:37" x14ac:dyDescent="0.3">
      <c r="I32" s="4" t="s">
        <v>29</v>
      </c>
      <c r="J32" s="3">
        <f t="shared" ref="J32:U32" si="25">($G$2-J12)/($F$2-J12)</f>
        <v>0.65352966652230426</v>
      </c>
      <c r="K32" s="3">
        <f t="shared" si="25"/>
        <v>0.65942954448701563</v>
      </c>
      <c r="L32" s="3">
        <f t="shared" si="25"/>
        <v>0.65991214397052567</v>
      </c>
      <c r="M32" s="3">
        <f t="shared" si="25"/>
        <v>0.65748537177108601</v>
      </c>
      <c r="N32" s="3">
        <f t="shared" si="25"/>
        <v>0.64533766809516779</v>
      </c>
      <c r="O32" s="3">
        <f t="shared" si="25"/>
        <v>0.63229661406465476</v>
      </c>
      <c r="P32" s="3">
        <f t="shared" si="25"/>
        <v>0.62067330488383143</v>
      </c>
      <c r="Q32" s="3">
        <f t="shared" si="25"/>
        <v>0.61271583024043874</v>
      </c>
      <c r="R32" s="3">
        <f t="shared" si="25"/>
        <v>0.61208986584774561</v>
      </c>
      <c r="S32" s="3">
        <f t="shared" si="25"/>
        <v>0.61886612672701269</v>
      </c>
      <c r="T32" s="3">
        <f t="shared" si="25"/>
        <v>0.63002928934792701</v>
      </c>
      <c r="U32" s="3">
        <f t="shared" si="25"/>
        <v>0.64269763287181791</v>
      </c>
      <c r="V32" s="3">
        <f t="shared" si="17"/>
        <v>0.63708858823579395</v>
      </c>
      <c r="W32" s="9"/>
      <c r="X32" s="4" t="s">
        <v>29</v>
      </c>
      <c r="Y32" s="3">
        <f t="shared" si="18"/>
        <v>1835.5651797314858</v>
      </c>
      <c r="Z32" s="3">
        <f t="shared" si="5"/>
        <v>1667.8416347381863</v>
      </c>
      <c r="AA32" s="3">
        <f t="shared" si="6"/>
        <v>1847.4365877851776</v>
      </c>
      <c r="AB32" s="3">
        <f t="shared" si="7"/>
        <v>1783.4736691879548</v>
      </c>
      <c r="AC32" s="3">
        <f t="shared" si="8"/>
        <v>1820.328062657012</v>
      </c>
      <c r="AD32" s="3">
        <f t="shared" si="9"/>
        <v>1738.1339053163786</v>
      </c>
      <c r="AE32" s="3">
        <f t="shared" si="10"/>
        <v>1774.4523470839265</v>
      </c>
      <c r="AF32" s="3">
        <f t="shared" si="11"/>
        <v>1759.651444247216</v>
      </c>
      <c r="AG32" s="3">
        <f t="shared" si="12"/>
        <v>1701.761758525942</v>
      </c>
      <c r="AH32" s="3">
        <f t="shared" si="13"/>
        <v>1771.0909957122435</v>
      </c>
      <c r="AI32" s="3">
        <f t="shared" si="14"/>
        <v>1734.0527208262686</v>
      </c>
      <c r="AJ32" s="3">
        <f t="shared" si="15"/>
        <v>1815.4175971415814</v>
      </c>
      <c r="AK32" s="3">
        <f t="shared" si="19"/>
        <v>21249.205902953374</v>
      </c>
    </row>
    <row r="33" spans="9:38" x14ac:dyDescent="0.3">
      <c r="I33" s="4" t="s">
        <v>30</v>
      </c>
      <c r="J33" s="3">
        <f t="shared" ref="J33:U33" si="26">($G$2-J13)/($F$2-J13)</f>
        <v>0.65601261287086154</v>
      </c>
      <c r="K33" s="3">
        <f t="shared" si="26"/>
        <v>0.66325242037322873</v>
      </c>
      <c r="L33" s="3">
        <f t="shared" si="26"/>
        <v>0.66372425388818856</v>
      </c>
      <c r="M33" s="3">
        <f t="shared" si="26"/>
        <v>0.6603933776708647</v>
      </c>
      <c r="N33" s="3">
        <f t="shared" si="26"/>
        <v>0.64638279062914428</v>
      </c>
      <c r="O33" s="3">
        <f t="shared" si="26"/>
        <v>0.63116643614568924</v>
      </c>
      <c r="P33" s="3">
        <f t="shared" si="26"/>
        <v>0.61642959884928872</v>
      </c>
      <c r="Q33" s="3">
        <f t="shared" si="26"/>
        <v>0.6070083510725397</v>
      </c>
      <c r="R33" s="3">
        <f t="shared" si="26"/>
        <v>0.60571710202070028</v>
      </c>
      <c r="S33" s="3">
        <f t="shared" si="26"/>
        <v>0.61396171787035558</v>
      </c>
      <c r="T33" s="3">
        <f t="shared" si="26"/>
        <v>0.6283103608486913</v>
      </c>
      <c r="U33" s="3">
        <f t="shared" si="26"/>
        <v>0.64322877954511692</v>
      </c>
      <c r="V33" s="3">
        <f t="shared" si="17"/>
        <v>0.63629898348205582</v>
      </c>
      <c r="W33" s="9"/>
      <c r="X33" s="4" t="s">
        <v>30</v>
      </c>
      <c r="Y33" s="3">
        <f t="shared" si="18"/>
        <v>1840.1834599398023</v>
      </c>
      <c r="Z33" s="3">
        <f t="shared" si="5"/>
        <v>1674.2640662270242</v>
      </c>
      <c r="AA33" s="3">
        <f t="shared" si="6"/>
        <v>1854.5271122320307</v>
      </c>
      <c r="AB33" s="3">
        <f t="shared" si="7"/>
        <v>1788.7080798075565</v>
      </c>
      <c r="AC33" s="3">
        <f t="shared" si="8"/>
        <v>1822.2719905702083</v>
      </c>
      <c r="AD33" s="3">
        <f t="shared" si="9"/>
        <v>1736.0995850622407</v>
      </c>
      <c r="AE33" s="3">
        <f t="shared" si="10"/>
        <v>1766.5590538596771</v>
      </c>
      <c r="AF33" s="3">
        <f t="shared" si="11"/>
        <v>1749.0355329949239</v>
      </c>
      <c r="AG33" s="3">
        <f t="shared" si="12"/>
        <v>1690.2907836372606</v>
      </c>
      <c r="AH33" s="3">
        <f t="shared" si="13"/>
        <v>1761.9687952388615</v>
      </c>
      <c r="AI33" s="3">
        <f t="shared" si="14"/>
        <v>1730.9586495276444</v>
      </c>
      <c r="AJ33" s="3">
        <f t="shared" si="15"/>
        <v>1816.4055299539175</v>
      </c>
      <c r="AK33" s="3">
        <f t="shared" si="19"/>
        <v>21231.272639051149</v>
      </c>
    </row>
    <row r="34" spans="9:38" x14ac:dyDescent="0.3">
      <c r="I34" s="4" t="s">
        <v>31</v>
      </c>
      <c r="J34" s="3">
        <f t="shared" ref="J34:U34" si="27">($G$2-J14)/($F$2-J14)</f>
        <v>0.65748537177108601</v>
      </c>
      <c r="K34" s="3">
        <f t="shared" si="27"/>
        <v>0.66559843945938435</v>
      </c>
      <c r="L34" s="3">
        <f t="shared" si="27"/>
        <v>0.66652771988328452</v>
      </c>
      <c r="M34" s="3">
        <f t="shared" si="27"/>
        <v>0.66230476994512444</v>
      </c>
      <c r="N34" s="3">
        <f t="shared" si="27"/>
        <v>0.64586100044267392</v>
      </c>
      <c r="O34" s="3">
        <f t="shared" si="27"/>
        <v>0.62773382968822689</v>
      </c>
      <c r="P34" s="3">
        <f t="shared" si="27"/>
        <v>0.61083184692719328</v>
      </c>
      <c r="Q34" s="3">
        <f t="shared" si="27"/>
        <v>0.59913145147820324</v>
      </c>
      <c r="R34" s="3">
        <f t="shared" si="27"/>
        <v>0.59778783308195083</v>
      </c>
      <c r="S34" s="3">
        <f t="shared" si="27"/>
        <v>0.60765080922020609</v>
      </c>
      <c r="T34" s="3">
        <f t="shared" si="27"/>
        <v>0.62482413631389699</v>
      </c>
      <c r="U34" s="3">
        <f t="shared" si="27"/>
        <v>0.64269763287181791</v>
      </c>
      <c r="V34" s="3">
        <f t="shared" si="17"/>
        <v>0.63403623675692078</v>
      </c>
      <c r="W34" s="9"/>
      <c r="X34" s="4" t="s">
        <v>31</v>
      </c>
      <c r="Y34" s="3">
        <f t="shared" si="18"/>
        <v>1842.9227914942201</v>
      </c>
      <c r="Z34" s="3">
        <f t="shared" si="5"/>
        <v>1678.2053782917658</v>
      </c>
      <c r="AA34" s="3">
        <f t="shared" si="6"/>
        <v>1859.7415589829093</v>
      </c>
      <c r="AB34" s="3">
        <f t="shared" si="7"/>
        <v>1792.1485859012239</v>
      </c>
      <c r="AC34" s="3">
        <f t="shared" si="8"/>
        <v>1821.3014608233736</v>
      </c>
      <c r="AD34" s="3">
        <f t="shared" si="9"/>
        <v>1729.9208934388084</v>
      </c>
      <c r="AE34" s="3">
        <f t="shared" si="10"/>
        <v>1756.1472352845797</v>
      </c>
      <c r="AF34" s="3">
        <f t="shared" si="11"/>
        <v>1734.384499749458</v>
      </c>
      <c r="AG34" s="3">
        <f t="shared" si="12"/>
        <v>1676.0180995475116</v>
      </c>
      <c r="AH34" s="3">
        <f t="shared" si="13"/>
        <v>1750.2305051495832</v>
      </c>
      <c r="AI34" s="3">
        <f t="shared" si="14"/>
        <v>1724.6834453650144</v>
      </c>
      <c r="AJ34" s="3">
        <f t="shared" si="15"/>
        <v>1815.4175971415814</v>
      </c>
      <c r="AK34" s="3">
        <f t="shared" si="19"/>
        <v>21181.12205117003</v>
      </c>
    </row>
    <row r="35" spans="9:38" x14ac:dyDescent="0.3">
      <c r="I35" s="4" t="s">
        <v>32</v>
      </c>
      <c r="J35" s="3">
        <f t="shared" ref="J35:U35" si="28">($G$2-J15)/($F$2-J15)</f>
        <v>0.67641903734663622</v>
      </c>
      <c r="K35" s="3">
        <f t="shared" si="28"/>
        <v>0.68899831540754186</v>
      </c>
      <c r="L35" s="3">
        <f t="shared" si="28"/>
        <v>0.68980224893369546</v>
      </c>
      <c r="M35" s="3">
        <f t="shared" si="28"/>
        <v>0.68408582335132273</v>
      </c>
      <c r="N35" s="3">
        <f t="shared" si="28"/>
        <v>0.6579734929457034</v>
      </c>
      <c r="O35" s="3">
        <f t="shared" si="28"/>
        <v>0.62773382968822689</v>
      </c>
      <c r="P35" s="3">
        <f t="shared" si="28"/>
        <v>0.59643517740036978</v>
      </c>
      <c r="Q35" s="3">
        <f t="shared" si="28"/>
        <v>0.57424161788185246</v>
      </c>
      <c r="R35" s="3">
        <f t="shared" si="28"/>
        <v>0.57196361690743713</v>
      </c>
      <c r="S35" s="3">
        <f t="shared" si="28"/>
        <v>0.59093233339014839</v>
      </c>
      <c r="T35" s="3">
        <f t="shared" si="28"/>
        <v>0.62186859933826988</v>
      </c>
      <c r="U35" s="3">
        <f t="shared" si="28"/>
        <v>0.65252642246995796</v>
      </c>
      <c r="V35" s="3">
        <f t="shared" si="17"/>
        <v>0.63608170958843024</v>
      </c>
      <c r="W35" s="9"/>
      <c r="X35" s="4" t="s">
        <v>32</v>
      </c>
      <c r="Y35" s="3">
        <f t="shared" si="18"/>
        <v>1878.1394094647433</v>
      </c>
      <c r="Z35" s="3">
        <f t="shared" si="5"/>
        <v>1717.5171698846702</v>
      </c>
      <c r="AA35" s="3">
        <f t="shared" si="6"/>
        <v>1903.0321830166736</v>
      </c>
      <c r="AB35" s="3">
        <f t="shared" si="7"/>
        <v>1831.3544820323809</v>
      </c>
      <c r="AC35" s="3">
        <f t="shared" si="8"/>
        <v>1843.8306968790082</v>
      </c>
      <c r="AD35" s="3">
        <f t="shared" si="9"/>
        <v>1729.9208934388084</v>
      </c>
      <c r="AE35" s="3">
        <f t="shared" si="10"/>
        <v>1729.3694299646877</v>
      </c>
      <c r="AF35" s="3">
        <f t="shared" si="11"/>
        <v>1688.0894092602455</v>
      </c>
      <c r="AG35" s="3">
        <f t="shared" si="12"/>
        <v>1629.5345104333869</v>
      </c>
      <c r="AH35" s="3">
        <f t="shared" si="13"/>
        <v>1719.1341401056761</v>
      </c>
      <c r="AI35" s="3">
        <f t="shared" si="14"/>
        <v>1719.3634788088857</v>
      </c>
      <c r="AJ35" s="3">
        <f t="shared" si="15"/>
        <v>1833.6991457941219</v>
      </c>
      <c r="AK35" s="3">
        <f t="shared" si="19"/>
        <v>21222.984949083286</v>
      </c>
    </row>
    <row r="36" spans="9:38" x14ac:dyDescent="0.3">
      <c r="I36" s="4" t="s">
        <v>33</v>
      </c>
      <c r="J36" s="3">
        <f t="shared" ref="J36:U36" si="29">($G$2-J16)/($F$2-J16)</f>
        <v>0.67728922952803572</v>
      </c>
      <c r="K36" s="3">
        <f t="shared" si="29"/>
        <v>0.68615143193409167</v>
      </c>
      <c r="L36" s="3">
        <f t="shared" si="29"/>
        <v>0.68697013173340293</v>
      </c>
      <c r="M36" s="3">
        <f t="shared" si="29"/>
        <v>0.68283335535879486</v>
      </c>
      <c r="N36" s="3">
        <f t="shared" si="29"/>
        <v>0.66466396534860972</v>
      </c>
      <c r="O36" s="3">
        <f t="shared" si="29"/>
        <v>0.64428634948866148</v>
      </c>
      <c r="P36" s="3">
        <f t="shared" si="29"/>
        <v>0.62423673085955889</v>
      </c>
      <c r="Q36" s="3">
        <f t="shared" si="29"/>
        <v>0.61083184692719328</v>
      </c>
      <c r="R36" s="3">
        <f t="shared" si="29"/>
        <v>0.6095656417764761</v>
      </c>
      <c r="S36" s="3">
        <f t="shared" si="29"/>
        <v>0.62067330488383143</v>
      </c>
      <c r="T36" s="3">
        <f t="shared" si="29"/>
        <v>0.64055713643852052</v>
      </c>
      <c r="U36" s="3">
        <f t="shared" si="29"/>
        <v>0.6603933776708647</v>
      </c>
      <c r="V36" s="3">
        <f t="shared" si="17"/>
        <v>0.6507043751623367</v>
      </c>
      <c r="W36" s="9"/>
      <c r="X36" s="4" t="s">
        <v>33</v>
      </c>
      <c r="Y36" s="3">
        <f t="shared" si="18"/>
        <v>1879.7579669221464</v>
      </c>
      <c r="Z36" s="3">
        <f t="shared" si="5"/>
        <v>1712.7344056492741</v>
      </c>
      <c r="AA36" s="3">
        <f t="shared" si="6"/>
        <v>1897.7644450241294</v>
      </c>
      <c r="AB36" s="3">
        <f t="shared" si="7"/>
        <v>1829.1000396458307</v>
      </c>
      <c r="AC36" s="3">
        <f t="shared" si="8"/>
        <v>1856.2749755484142</v>
      </c>
      <c r="AD36" s="3">
        <f t="shared" si="9"/>
        <v>1759.7154290795906</v>
      </c>
      <c r="AE36" s="3">
        <f t="shared" si="10"/>
        <v>1781.0803193987795</v>
      </c>
      <c r="AF36" s="3">
        <f t="shared" si="11"/>
        <v>1756.1472352845797</v>
      </c>
      <c r="AG36" s="3">
        <f t="shared" si="12"/>
        <v>1697.2181551976571</v>
      </c>
      <c r="AH36" s="3">
        <f t="shared" si="13"/>
        <v>1774.4523470839265</v>
      </c>
      <c r="AI36" s="3">
        <f t="shared" si="14"/>
        <v>1753.0028455893371</v>
      </c>
      <c r="AJ36" s="3">
        <f t="shared" si="15"/>
        <v>1848.3316824678084</v>
      </c>
      <c r="AK36" s="3">
        <f t="shared" si="19"/>
        <v>21545.579846891473</v>
      </c>
    </row>
    <row r="37" spans="9:38" x14ac:dyDescent="0.3">
      <c r="I37" s="4" t="s">
        <v>34</v>
      </c>
      <c r="J37" s="3">
        <f t="shared" ref="J37:U37" si="30">($G$2-J17)/($F$2-J17)</f>
        <v>0.67109771138824159</v>
      </c>
      <c r="K37" s="3">
        <f t="shared" si="30"/>
        <v>0.68408582335132273</v>
      </c>
      <c r="L37" s="3">
        <f t="shared" si="30"/>
        <v>0.68491532099251684</v>
      </c>
      <c r="M37" s="3">
        <f t="shared" si="30"/>
        <v>0.67901564798716074</v>
      </c>
      <c r="N37" s="3">
        <f t="shared" si="30"/>
        <v>0.65302876969784596</v>
      </c>
      <c r="O37" s="3">
        <f t="shared" si="30"/>
        <v>0.6230563844824879</v>
      </c>
      <c r="P37" s="3">
        <f t="shared" si="30"/>
        <v>0.59232206556820155</v>
      </c>
      <c r="Q37" s="3">
        <f t="shared" si="30"/>
        <v>0.56966110812264692</v>
      </c>
      <c r="R37" s="3">
        <f t="shared" si="30"/>
        <v>0.56733369388858823</v>
      </c>
      <c r="S37" s="3">
        <f t="shared" si="30"/>
        <v>0.58599275487321012</v>
      </c>
      <c r="T37" s="3">
        <f t="shared" si="30"/>
        <v>0.61704164672091921</v>
      </c>
      <c r="U37" s="3">
        <f t="shared" si="30"/>
        <v>0.64742177170559712</v>
      </c>
      <c r="V37" s="3">
        <f t="shared" si="17"/>
        <v>0.63124772489822811</v>
      </c>
      <c r="W37" s="9"/>
      <c r="X37" s="4" t="s">
        <v>34</v>
      </c>
      <c r="Y37" s="3">
        <f t="shared" si="18"/>
        <v>1868.2417431821293</v>
      </c>
      <c r="Z37" s="3">
        <f t="shared" si="5"/>
        <v>1709.2641832302222</v>
      </c>
      <c r="AA37" s="3">
        <f t="shared" si="6"/>
        <v>1893.9424970460814</v>
      </c>
      <c r="AB37" s="3">
        <f t="shared" si="7"/>
        <v>1822.2281663768895</v>
      </c>
      <c r="AC37" s="3">
        <f t="shared" si="8"/>
        <v>1834.6335116379935</v>
      </c>
      <c r="AD37" s="3">
        <f t="shared" si="9"/>
        <v>1721.5014920684782</v>
      </c>
      <c r="AE37" s="3">
        <f t="shared" si="10"/>
        <v>1721.7190419568549</v>
      </c>
      <c r="AF37" s="3">
        <f t="shared" si="11"/>
        <v>1679.5696611081232</v>
      </c>
      <c r="AG37" s="3">
        <f t="shared" si="12"/>
        <v>1621.2006489994587</v>
      </c>
      <c r="AH37" s="3">
        <f t="shared" si="13"/>
        <v>1709.9465240641707</v>
      </c>
      <c r="AI37" s="3">
        <f t="shared" si="14"/>
        <v>1710.6749640976545</v>
      </c>
      <c r="AJ37" s="3">
        <f t="shared" si="15"/>
        <v>1824.2044953724107</v>
      </c>
      <c r="AK37" s="3">
        <f t="shared" si="19"/>
        <v>21117.126929140468</v>
      </c>
    </row>
    <row r="38" spans="9:38" x14ac:dyDescent="0.3">
      <c r="I38" s="4" t="s">
        <v>35</v>
      </c>
      <c r="J38" s="3">
        <f t="shared" ref="J38:U38" si="31">($G$2-J18)/($F$2-J18)</f>
        <v>0.67901564798716074</v>
      </c>
      <c r="K38" s="3">
        <f t="shared" si="31"/>
        <v>0.69139771119969151</v>
      </c>
      <c r="L38" s="3">
        <f t="shared" si="31"/>
        <v>0.69258357883950294</v>
      </c>
      <c r="M38" s="3">
        <f t="shared" si="31"/>
        <v>0.68656131644247087</v>
      </c>
      <c r="N38" s="3">
        <f t="shared" si="31"/>
        <v>0.66087325137770259</v>
      </c>
      <c r="O38" s="3">
        <f t="shared" si="31"/>
        <v>0.63059873787902088</v>
      </c>
      <c r="P38" s="3">
        <f t="shared" si="31"/>
        <v>0.59979989994997474</v>
      </c>
      <c r="Q38" s="3">
        <f t="shared" si="31"/>
        <v>0.57724150079267245</v>
      </c>
      <c r="R38" s="3">
        <f t="shared" si="31"/>
        <v>0.57499557287055048</v>
      </c>
      <c r="S38" s="3">
        <f t="shared" si="31"/>
        <v>0.59370238699847633</v>
      </c>
      <c r="T38" s="3">
        <f t="shared" si="31"/>
        <v>0.62482413631389699</v>
      </c>
      <c r="U38" s="3">
        <f t="shared" si="31"/>
        <v>0.65502371711944796</v>
      </c>
      <c r="V38" s="3">
        <f t="shared" si="17"/>
        <v>0.63888478814754734</v>
      </c>
      <c r="W38" s="9"/>
      <c r="X38" s="4" t="s">
        <v>35</v>
      </c>
      <c r="Y38" s="3">
        <f t="shared" si="18"/>
        <v>1882.9691052561191</v>
      </c>
      <c r="Z38" s="3">
        <f t="shared" si="5"/>
        <v>1721.5481548154817</v>
      </c>
      <c r="AA38" s="3">
        <f t="shared" si="6"/>
        <v>1908.2054566414754</v>
      </c>
      <c r="AB38" s="3">
        <f t="shared" si="7"/>
        <v>1835.8103695964476</v>
      </c>
      <c r="AC38" s="3">
        <f t="shared" si="8"/>
        <v>1849.2242475625267</v>
      </c>
      <c r="AD38" s="3">
        <f t="shared" si="9"/>
        <v>1735.0777281822375</v>
      </c>
      <c r="AE38" s="3">
        <f t="shared" si="10"/>
        <v>1735.627813906953</v>
      </c>
      <c r="AF38" s="3">
        <f t="shared" si="11"/>
        <v>1693.6691914743708</v>
      </c>
      <c r="AG38" s="3">
        <f t="shared" si="12"/>
        <v>1634.992031166991</v>
      </c>
      <c r="AH38" s="3">
        <f t="shared" si="13"/>
        <v>1724.286439817166</v>
      </c>
      <c r="AI38" s="3">
        <f t="shared" si="14"/>
        <v>1724.6834453650144</v>
      </c>
      <c r="AJ38" s="3">
        <f t="shared" si="15"/>
        <v>1838.3441138421731</v>
      </c>
      <c r="AK38" s="3">
        <f t="shared" si="19"/>
        <v>21284.438097626957</v>
      </c>
    </row>
    <row r="39" spans="9:38" x14ac:dyDescent="0.3">
      <c r="I39" s="4" t="s">
        <v>36</v>
      </c>
      <c r="J39" s="3">
        <f t="shared" ref="J39:U39" si="32">($G$2-J19)/($F$2-J19)</f>
        <v>0.61019977261653402</v>
      </c>
      <c r="K39" s="3">
        <f t="shared" si="32"/>
        <v>0.62773382968822689</v>
      </c>
      <c r="L39" s="3">
        <f t="shared" si="32"/>
        <v>0.62888510901499928</v>
      </c>
      <c r="M39" s="3">
        <f t="shared" si="32"/>
        <v>0.62127189521855808</v>
      </c>
      <c r="N39" s="3">
        <f t="shared" si="32"/>
        <v>0.58455945992729819</v>
      </c>
      <c r="O39" s="3">
        <f t="shared" si="32"/>
        <v>0.54084560933613957</v>
      </c>
      <c r="P39" s="3">
        <f t="shared" si="32"/>
        <v>0.49548034475509767</v>
      </c>
      <c r="Q39" s="3">
        <f t="shared" si="32"/>
        <v>0.46031032156509971</v>
      </c>
      <c r="R39" s="3">
        <f t="shared" si="32"/>
        <v>0.45787214818161331</v>
      </c>
      <c r="S39" s="3">
        <f t="shared" si="32"/>
        <v>0.48575101778444413</v>
      </c>
      <c r="T39" s="3">
        <f t="shared" si="32"/>
        <v>0.53280124586334487</v>
      </c>
      <c r="U39" s="3">
        <f t="shared" si="32"/>
        <v>0.57649550026469043</v>
      </c>
      <c r="V39" s="3">
        <f t="shared" si="17"/>
        <v>0.55185052118467059</v>
      </c>
      <c r="W39" s="9"/>
      <c r="X39" s="4" t="s">
        <v>36</v>
      </c>
      <c r="Y39" s="3">
        <f t="shared" si="18"/>
        <v>1754.9715770667533</v>
      </c>
      <c r="Z39" s="3">
        <f t="shared" si="5"/>
        <v>1614.5928338762212</v>
      </c>
      <c r="AA39" s="3">
        <f t="shared" si="6"/>
        <v>1789.7263027678985</v>
      </c>
      <c r="AB39" s="3">
        <f t="shared" si="7"/>
        <v>1718.2894113934044</v>
      </c>
      <c r="AC39" s="3">
        <f t="shared" si="8"/>
        <v>1707.2805954647745</v>
      </c>
      <c r="AD39" s="3">
        <f t="shared" si="9"/>
        <v>1573.5220968050512</v>
      </c>
      <c r="AE39" s="3">
        <f t="shared" si="10"/>
        <v>1541.5934412444817</v>
      </c>
      <c r="AF39" s="3">
        <f t="shared" si="11"/>
        <v>1476.1771981110853</v>
      </c>
      <c r="AG39" s="3">
        <f t="shared" si="12"/>
        <v>1424.1698667269038</v>
      </c>
      <c r="AH39" s="3">
        <f t="shared" si="13"/>
        <v>1523.496893079066</v>
      </c>
      <c r="AI39" s="3">
        <f t="shared" si="14"/>
        <v>1559.0422425540207</v>
      </c>
      <c r="AJ39" s="3">
        <f t="shared" si="15"/>
        <v>1692.2816304923242</v>
      </c>
      <c r="AK39" s="3">
        <f t="shared" si="19"/>
        <v>19375.144089581987</v>
      </c>
    </row>
    <row r="40" spans="9:38" x14ac:dyDescent="0.3">
      <c r="I40" s="4" t="s">
        <v>37</v>
      </c>
      <c r="J40" s="3">
        <f t="shared" ref="J40:U40" si="33">($G$2-J20)/($F$2-J20)</f>
        <v>0.71654659265383258</v>
      </c>
      <c r="K40" s="3">
        <f t="shared" si="33"/>
        <v>0.72499140598143708</v>
      </c>
      <c r="L40" s="3">
        <f t="shared" si="33"/>
        <v>0.72593353888317913</v>
      </c>
      <c r="M40" s="3">
        <f t="shared" si="33"/>
        <v>0.7218036397357136</v>
      </c>
      <c r="N40" s="3">
        <f t="shared" si="33"/>
        <v>0.70468807678110013</v>
      </c>
      <c r="O40" s="3">
        <f t="shared" si="33"/>
        <v>0.68491532099251684</v>
      </c>
      <c r="P40" s="3">
        <f t="shared" si="33"/>
        <v>0.66606372617225573</v>
      </c>
      <c r="Q40" s="3">
        <f t="shared" si="33"/>
        <v>0.65252642246995796</v>
      </c>
      <c r="R40" s="3">
        <f t="shared" si="33"/>
        <v>0.65151735153187196</v>
      </c>
      <c r="S40" s="3">
        <f t="shared" si="33"/>
        <v>0.66230476994512444</v>
      </c>
      <c r="T40" s="3">
        <f t="shared" si="33"/>
        <v>0.68157091681040227</v>
      </c>
      <c r="U40" s="3">
        <f t="shared" si="33"/>
        <v>0.70063614818510667</v>
      </c>
      <c r="V40" s="3">
        <f t="shared" si="17"/>
        <v>0.69112482584520818</v>
      </c>
      <c r="W40" s="9"/>
      <c r="X40" s="4" t="s">
        <v>37</v>
      </c>
      <c r="Y40" s="3">
        <f t="shared" si="18"/>
        <v>1952.7766623361285</v>
      </c>
      <c r="Z40" s="3">
        <f t="shared" si="5"/>
        <v>1777.9855620488142</v>
      </c>
      <c r="AA40" s="3">
        <f t="shared" si="6"/>
        <v>1970.2363823227131</v>
      </c>
      <c r="AB40" s="3">
        <f t="shared" si="7"/>
        <v>1899.2465515242845</v>
      </c>
      <c r="AC40" s="3">
        <f t="shared" si="8"/>
        <v>1930.7198228128464</v>
      </c>
      <c r="AD40" s="3">
        <f t="shared" si="9"/>
        <v>1832.8475777865303</v>
      </c>
      <c r="AE40" s="3">
        <f t="shared" si="10"/>
        <v>1858.8785306803957</v>
      </c>
      <c r="AF40" s="3">
        <f t="shared" si="11"/>
        <v>1833.6991457941219</v>
      </c>
      <c r="AG40" s="3">
        <f t="shared" si="12"/>
        <v>1772.7312327573695</v>
      </c>
      <c r="AH40" s="3">
        <f t="shared" si="13"/>
        <v>1851.8868720979312</v>
      </c>
      <c r="AI40" s="3">
        <f t="shared" si="14"/>
        <v>1826.8276502587241</v>
      </c>
      <c r="AJ40" s="3">
        <f t="shared" si="15"/>
        <v>1923.1832356242985</v>
      </c>
      <c r="AK40" s="3">
        <f t="shared" si="19"/>
        <v>22431.019226044162</v>
      </c>
    </row>
    <row r="41" spans="9:38" s="4" customFormat="1" x14ac:dyDescent="0.3"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</row>
    <row r="43" spans="9:38" x14ac:dyDescent="0.3">
      <c r="X43" s="5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8"/>
    </row>
    <row r="44" spans="9:38" x14ac:dyDescent="0.3">
      <c r="X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9:38" x14ac:dyDescent="0.3"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</row>
    <row r="46" spans="9:38" x14ac:dyDescent="0.3"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</row>
    <row r="47" spans="9:38" x14ac:dyDescent="0.3"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</row>
    <row r="48" spans="9:38" x14ac:dyDescent="0.3"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</row>
    <row r="49" spans="24:38" x14ac:dyDescent="0.3"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</row>
    <row r="50" spans="24:38" x14ac:dyDescent="0.3"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</row>
    <row r="51" spans="24:38" x14ac:dyDescent="0.3"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</row>
    <row r="52" spans="24:38" x14ac:dyDescent="0.3"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</row>
    <row r="53" spans="24:38" x14ac:dyDescent="0.3"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</row>
    <row r="54" spans="24:38" x14ac:dyDescent="0.3"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</row>
    <row r="55" spans="24:38" x14ac:dyDescent="0.3"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</row>
    <row r="56" spans="24:38" x14ac:dyDescent="0.3"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</row>
    <row r="57" spans="24:38" x14ac:dyDescent="0.3"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</row>
    <row r="58" spans="24:38" x14ac:dyDescent="0.3"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</row>
    <row r="59" spans="24:38" x14ac:dyDescent="0.3"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0"/>
  <sheetViews>
    <sheetView topLeftCell="F1" workbookViewId="0">
      <selection activeCell="F9" sqref="F9"/>
    </sheetView>
  </sheetViews>
  <sheetFormatPr defaultRowHeight="14.4" x14ac:dyDescent="0.3"/>
  <cols>
    <col min="23" max="23" width="17.6640625" bestFit="1" customWidth="1"/>
    <col min="38" max="38" width="9.5546875" customWidth="1"/>
  </cols>
  <sheetData>
    <row r="1" spans="1:24" x14ac:dyDescent="0.3">
      <c r="A1" s="4" t="s">
        <v>42</v>
      </c>
      <c r="B1" s="4"/>
      <c r="C1" s="4"/>
      <c r="D1" s="4"/>
      <c r="E1" s="4"/>
      <c r="F1" s="4"/>
      <c r="G1" s="4"/>
    </row>
    <row r="2" spans="1:24" x14ac:dyDescent="0.3">
      <c r="A2" s="4"/>
      <c r="B2" s="4"/>
      <c r="C2" s="4"/>
      <c r="D2" s="4"/>
      <c r="E2" s="4"/>
      <c r="F2" s="4">
        <v>130</v>
      </c>
      <c r="G2" s="4">
        <v>106</v>
      </c>
    </row>
    <row r="3" spans="1:24" x14ac:dyDescent="0.3">
      <c r="A3" s="4" t="s">
        <v>0</v>
      </c>
      <c r="B3" s="4">
        <v>2</v>
      </c>
      <c r="C3" s="4"/>
      <c r="D3" s="4"/>
      <c r="E3" s="4"/>
      <c r="F3" s="4"/>
      <c r="G3" s="4"/>
      <c r="I3" s="4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4" x14ac:dyDescent="0.3">
      <c r="A4" s="4"/>
      <c r="B4" s="4"/>
      <c r="C4" s="4"/>
      <c r="D4" s="4"/>
      <c r="E4" s="4" t="s">
        <v>38</v>
      </c>
      <c r="F4" s="4"/>
      <c r="G4" s="4"/>
      <c r="I4" s="5"/>
      <c r="J4" s="7" t="s">
        <v>9</v>
      </c>
      <c r="K4" s="7" t="s">
        <v>10</v>
      </c>
      <c r="L4" s="7" t="s">
        <v>11</v>
      </c>
      <c r="M4" s="7" t="s">
        <v>12</v>
      </c>
      <c r="N4" s="7" t="s">
        <v>13</v>
      </c>
      <c r="O4" s="7" t="s">
        <v>14</v>
      </c>
      <c r="P4" s="7" t="s">
        <v>15</v>
      </c>
      <c r="Q4" s="7" t="s">
        <v>16</v>
      </c>
      <c r="R4" s="7" t="s">
        <v>17</v>
      </c>
      <c r="S4" s="7" t="s">
        <v>18</v>
      </c>
      <c r="T4" s="7" t="s">
        <v>19</v>
      </c>
      <c r="U4" s="7" t="s">
        <v>20</v>
      </c>
      <c r="V4" s="10" t="s">
        <v>21</v>
      </c>
      <c r="W4" s="11" t="s">
        <v>41</v>
      </c>
    </row>
    <row r="5" spans="1:24" x14ac:dyDescent="0.3">
      <c r="A5" s="4" t="s">
        <v>2</v>
      </c>
      <c r="B5" s="4">
        <v>7.5</v>
      </c>
      <c r="C5" s="4">
        <v>2.5</v>
      </c>
      <c r="D5" s="4">
        <f>$B$3</f>
        <v>2</v>
      </c>
      <c r="E5" s="2">
        <f>B5+D5*C5</f>
        <v>12.5</v>
      </c>
      <c r="F5" s="4"/>
      <c r="G5" s="4"/>
      <c r="I5" s="4" t="s">
        <v>22</v>
      </c>
      <c r="J5" s="6">
        <v>49.529999999999973</v>
      </c>
      <c r="K5" s="6">
        <v>48.729999999999961</v>
      </c>
      <c r="L5" s="6">
        <v>48.629999999999995</v>
      </c>
      <c r="M5" s="6">
        <v>49.029999999999973</v>
      </c>
      <c r="N5" s="6">
        <v>50.529999999999973</v>
      </c>
      <c r="O5" s="6">
        <v>52.029999999999973</v>
      </c>
      <c r="P5" s="6">
        <v>53.229999999999961</v>
      </c>
      <c r="Q5" s="6">
        <v>54.03000000000003</v>
      </c>
      <c r="R5" s="6">
        <v>54.129999999999939</v>
      </c>
      <c r="S5" s="6">
        <v>53.430000000000007</v>
      </c>
      <c r="T5" s="6">
        <v>52.229999999999961</v>
      </c>
      <c r="U5" s="6">
        <v>50.829999999999984</v>
      </c>
      <c r="V5" s="12">
        <v>51.379589041095869</v>
      </c>
      <c r="W5" s="13">
        <f>SUMPRODUCT(J5:U5,Z25:AK25)/AL25</f>
        <v>51.364579838397091</v>
      </c>
      <c r="X5" s="1">
        <f>ABS(V5-W5)</f>
        <v>1.5009202698777813E-2</v>
      </c>
    </row>
    <row r="6" spans="1:24" x14ac:dyDescent="0.3">
      <c r="A6" s="4" t="s">
        <v>3</v>
      </c>
      <c r="B6" s="4">
        <v>2.5</v>
      </c>
      <c r="C6" s="4">
        <v>0.83299999999999996</v>
      </c>
      <c r="D6" s="4">
        <f t="shared" ref="D6:D10" si="0">$B$3</f>
        <v>2</v>
      </c>
      <c r="E6" s="2">
        <f t="shared" ref="E6:E10" si="1">B6+D6*C6</f>
        <v>4.1660000000000004</v>
      </c>
      <c r="F6" s="4"/>
      <c r="G6" s="4"/>
      <c r="I6" s="4" t="s">
        <v>23</v>
      </c>
      <c r="J6" s="6">
        <v>53.729999999999961</v>
      </c>
      <c r="K6" s="6">
        <v>52.329999999999984</v>
      </c>
      <c r="L6" s="6">
        <v>52.129999999999995</v>
      </c>
      <c r="M6" s="6">
        <v>52.829999999999984</v>
      </c>
      <c r="N6" s="6">
        <v>55.629999999999939</v>
      </c>
      <c r="O6" s="6">
        <v>58.430000000000007</v>
      </c>
      <c r="P6" s="6">
        <v>60.829999999999984</v>
      </c>
      <c r="Q6" s="6">
        <v>62.329999999999984</v>
      </c>
      <c r="R6" s="6">
        <v>62.53000000000003</v>
      </c>
      <c r="S6" s="6">
        <v>61.229999999999961</v>
      </c>
      <c r="T6" s="6">
        <v>58.930000000000007</v>
      </c>
      <c r="U6" s="6">
        <v>56.229999999999961</v>
      </c>
      <c r="V6" s="12">
        <v>57.293835616438336</v>
      </c>
      <c r="W6" s="13">
        <f t="shared" ref="W6:W20" si="2">SUMPRODUCT(J6:U6,Z26:AK26)/AL26</f>
        <v>57.240346585140493</v>
      </c>
      <c r="X6" s="1">
        <f t="shared" ref="X6:X20" si="3">ABS(V6-W6)</f>
        <v>5.3489031297843326E-2</v>
      </c>
    </row>
    <row r="7" spans="1:24" x14ac:dyDescent="0.3">
      <c r="A7" s="4" t="s">
        <v>4</v>
      </c>
      <c r="B7" s="4">
        <v>14</v>
      </c>
      <c r="C7" s="4">
        <v>4.67</v>
      </c>
      <c r="D7" s="4">
        <f t="shared" si="0"/>
        <v>2</v>
      </c>
      <c r="E7" s="2">
        <f t="shared" si="1"/>
        <v>23.34</v>
      </c>
      <c r="F7" s="4"/>
      <c r="G7" s="4"/>
      <c r="I7" s="4" t="s">
        <v>24</v>
      </c>
      <c r="J7" s="6">
        <v>54.53000000000003</v>
      </c>
      <c r="K7" s="6">
        <v>53.430000000000007</v>
      </c>
      <c r="L7" s="6">
        <v>53.329999999999984</v>
      </c>
      <c r="M7" s="6">
        <v>53.829999999999984</v>
      </c>
      <c r="N7" s="6">
        <v>55.829999999999984</v>
      </c>
      <c r="O7" s="6">
        <v>57.829999999999984</v>
      </c>
      <c r="P7" s="6">
        <v>59.629999999999939</v>
      </c>
      <c r="Q7" s="6">
        <v>60.729999999999961</v>
      </c>
      <c r="R7" s="6">
        <v>60.829999999999984</v>
      </c>
      <c r="S7" s="6">
        <v>59.930000000000007</v>
      </c>
      <c r="T7" s="6">
        <v>58.229999999999961</v>
      </c>
      <c r="U7" s="6">
        <v>56.229999999999961</v>
      </c>
      <c r="V7" s="12">
        <v>57.052465753424642</v>
      </c>
      <c r="W7" s="13">
        <f t="shared" si="2"/>
        <v>57.025386970741906</v>
      </c>
      <c r="X7" s="1">
        <f t="shared" si="3"/>
        <v>2.7078782682735891E-2</v>
      </c>
    </row>
    <row r="8" spans="1:24" x14ac:dyDescent="0.3">
      <c r="A8" s="4" t="s">
        <v>5</v>
      </c>
      <c r="B8" s="4">
        <v>3.5</v>
      </c>
      <c r="C8" s="4">
        <v>1.17</v>
      </c>
      <c r="D8" s="4">
        <f t="shared" si="0"/>
        <v>2</v>
      </c>
      <c r="E8" s="2">
        <f t="shared" si="1"/>
        <v>5.84</v>
      </c>
      <c r="F8" s="4"/>
      <c r="G8" s="4"/>
      <c r="I8" s="4" t="s">
        <v>25</v>
      </c>
      <c r="J8" s="6">
        <v>55.729999999999961</v>
      </c>
      <c r="K8" s="6">
        <v>54.129999999999939</v>
      </c>
      <c r="L8" s="6">
        <v>54.03000000000003</v>
      </c>
      <c r="M8" s="6">
        <v>54.829999999999984</v>
      </c>
      <c r="N8" s="6">
        <v>57.729999999999961</v>
      </c>
      <c r="O8" s="6">
        <v>60.729999999999961</v>
      </c>
      <c r="P8" s="6">
        <v>63.329999999999984</v>
      </c>
      <c r="Q8" s="6">
        <v>64.930000000000007</v>
      </c>
      <c r="R8" s="6">
        <v>65.03000000000003</v>
      </c>
      <c r="S8" s="6">
        <v>63.729999999999961</v>
      </c>
      <c r="T8" s="6">
        <v>61.229999999999961</v>
      </c>
      <c r="U8" s="6">
        <v>58.329999999999984</v>
      </c>
      <c r="V8" s="12">
        <v>59.513287671232852</v>
      </c>
      <c r="W8" s="13">
        <f t="shared" si="2"/>
        <v>59.446971323303444</v>
      </c>
      <c r="X8" s="1">
        <f t="shared" si="3"/>
        <v>6.6316347929408437E-2</v>
      </c>
    </row>
    <row r="9" spans="1:24" x14ac:dyDescent="0.3">
      <c r="A9" s="4" t="s">
        <v>6</v>
      </c>
      <c r="B9" s="4">
        <v>12.5</v>
      </c>
      <c r="C9" s="4">
        <v>4.16</v>
      </c>
      <c r="D9" s="4">
        <f t="shared" si="0"/>
        <v>2</v>
      </c>
      <c r="E9" s="2">
        <f t="shared" si="1"/>
        <v>20.82</v>
      </c>
      <c r="F9" s="4"/>
      <c r="G9" s="4"/>
      <c r="I9" s="4" t="s">
        <v>26</v>
      </c>
      <c r="J9" s="6">
        <v>53.629999999999939</v>
      </c>
      <c r="K9" s="6">
        <v>52.729999999999961</v>
      </c>
      <c r="L9" s="6">
        <v>52.729999999999961</v>
      </c>
      <c r="M9" s="6">
        <v>53.129999999999939</v>
      </c>
      <c r="N9" s="6">
        <v>54.829999999999984</v>
      </c>
      <c r="O9" s="6">
        <v>56.53000000000003</v>
      </c>
      <c r="P9" s="6">
        <v>58.03000000000003</v>
      </c>
      <c r="Q9" s="6">
        <v>58.930000000000007</v>
      </c>
      <c r="R9" s="6">
        <v>59.03000000000003</v>
      </c>
      <c r="S9" s="6">
        <v>58.229999999999961</v>
      </c>
      <c r="T9" s="6">
        <v>56.829999999999984</v>
      </c>
      <c r="U9" s="6">
        <v>55.129999999999939</v>
      </c>
      <c r="V9" s="12">
        <v>55.832465753424636</v>
      </c>
      <c r="W9" s="13">
        <f t="shared" si="2"/>
        <v>55.811012205659971</v>
      </c>
      <c r="X9" s="1">
        <f t="shared" si="3"/>
        <v>2.1453547764664904E-2</v>
      </c>
    </row>
    <row r="10" spans="1:24" x14ac:dyDescent="0.3">
      <c r="A10" s="4" t="s">
        <v>7</v>
      </c>
      <c r="B10" s="4">
        <v>0</v>
      </c>
      <c r="C10" s="4">
        <v>2.8000000000000001E-2</v>
      </c>
      <c r="D10" s="4">
        <f t="shared" si="0"/>
        <v>2</v>
      </c>
      <c r="E10" s="2">
        <f t="shared" si="1"/>
        <v>5.6000000000000001E-2</v>
      </c>
      <c r="F10" s="4"/>
      <c r="G10" s="4"/>
      <c r="I10" s="4" t="s">
        <v>27</v>
      </c>
      <c r="J10" s="6">
        <v>58.930000000000007</v>
      </c>
      <c r="K10" s="6">
        <v>57.829999999999984</v>
      </c>
      <c r="L10" s="6">
        <v>57.729999999999961</v>
      </c>
      <c r="M10" s="6">
        <v>58.229999999999961</v>
      </c>
      <c r="N10" s="6">
        <v>60.430000000000007</v>
      </c>
      <c r="O10" s="6">
        <v>62.629999999999939</v>
      </c>
      <c r="P10" s="6">
        <v>64.53000000000003</v>
      </c>
      <c r="Q10" s="6">
        <v>65.729999999999961</v>
      </c>
      <c r="R10" s="6">
        <v>65.829999999999984</v>
      </c>
      <c r="S10" s="6">
        <v>64.930000000000007</v>
      </c>
      <c r="T10" s="6">
        <v>63.03000000000003</v>
      </c>
      <c r="U10" s="6">
        <v>60.930000000000007</v>
      </c>
      <c r="V10" s="12">
        <v>61.754383561643834</v>
      </c>
      <c r="W10" s="13">
        <f t="shared" si="2"/>
        <v>61.68370554987515</v>
      </c>
      <c r="X10" s="1">
        <f t="shared" si="3"/>
        <v>7.0678011768684712E-2</v>
      </c>
    </row>
    <row r="11" spans="1:24" x14ac:dyDescent="0.3">
      <c r="I11" s="4" t="s">
        <v>28</v>
      </c>
      <c r="J11" s="6">
        <v>60.229999999999961</v>
      </c>
      <c r="K11" s="6">
        <v>59.329999999999984</v>
      </c>
      <c r="L11" s="6">
        <v>59.229999999999961</v>
      </c>
      <c r="M11" s="6">
        <v>59.729999999999961</v>
      </c>
      <c r="N11" s="6">
        <v>61.53000000000003</v>
      </c>
      <c r="O11" s="6">
        <v>63.229999999999961</v>
      </c>
      <c r="P11" s="6">
        <v>64.829999999999984</v>
      </c>
      <c r="Q11" s="6">
        <v>65.829999999999984</v>
      </c>
      <c r="R11" s="6">
        <v>65.930000000000007</v>
      </c>
      <c r="S11" s="6">
        <v>65.129999999999939</v>
      </c>
      <c r="T11" s="6">
        <v>63.53000000000003</v>
      </c>
      <c r="U11" s="6">
        <v>61.829999999999984</v>
      </c>
      <c r="V11" s="12">
        <v>62.54999999999999</v>
      </c>
      <c r="W11" s="13">
        <f t="shared" si="2"/>
        <v>62.501128205617022</v>
      </c>
      <c r="X11" s="1">
        <f t="shared" si="3"/>
        <v>4.8871794382968403E-2</v>
      </c>
    </row>
    <row r="12" spans="1:24" x14ac:dyDescent="0.3">
      <c r="I12" s="4" t="s">
        <v>29</v>
      </c>
      <c r="J12" s="6">
        <v>60.729999999999961</v>
      </c>
      <c r="K12" s="6">
        <v>59.53000000000003</v>
      </c>
      <c r="L12" s="6">
        <v>59.430000000000007</v>
      </c>
      <c r="M12" s="6">
        <v>59.930000000000007</v>
      </c>
      <c r="N12" s="6">
        <v>62.329999999999984</v>
      </c>
      <c r="O12" s="6">
        <v>64.729999999999961</v>
      </c>
      <c r="P12" s="6">
        <v>66.729999999999961</v>
      </c>
      <c r="Q12" s="6">
        <v>68.03000000000003</v>
      </c>
      <c r="R12" s="6">
        <v>68.129999999999939</v>
      </c>
      <c r="S12" s="6">
        <v>67.03000000000003</v>
      </c>
      <c r="T12" s="6">
        <v>65.129999999999939</v>
      </c>
      <c r="U12" s="6">
        <v>62.829999999999984</v>
      </c>
      <c r="V12" s="12">
        <v>63.739315068493134</v>
      </c>
      <c r="W12" s="13">
        <f t="shared" si="2"/>
        <v>63.651491960266462</v>
      </c>
      <c r="X12" s="1">
        <f t="shared" si="3"/>
        <v>8.7823108226672275E-2</v>
      </c>
    </row>
    <row r="13" spans="1:24" x14ac:dyDescent="0.3">
      <c r="I13" s="4" t="s">
        <v>30</v>
      </c>
      <c r="J13" s="6">
        <v>60.229999999999961</v>
      </c>
      <c r="K13" s="6">
        <v>58.729999999999961</v>
      </c>
      <c r="L13" s="6">
        <v>58.629999999999939</v>
      </c>
      <c r="M13" s="6">
        <v>59.329999999999984</v>
      </c>
      <c r="N13" s="6">
        <v>62.129999999999939</v>
      </c>
      <c r="O13" s="6">
        <v>64.930000000000007</v>
      </c>
      <c r="P13" s="6">
        <v>67.430000000000007</v>
      </c>
      <c r="Q13" s="6">
        <v>68.930000000000007</v>
      </c>
      <c r="R13" s="6">
        <v>69.129999999999939</v>
      </c>
      <c r="S13" s="6">
        <v>67.829999999999984</v>
      </c>
      <c r="T13" s="6">
        <v>65.430000000000007</v>
      </c>
      <c r="U13" s="6">
        <v>62.729999999999961</v>
      </c>
      <c r="V13" s="12">
        <v>63.819863013698601</v>
      </c>
      <c r="W13" s="13">
        <f t="shared" si="2"/>
        <v>63.692705330407165</v>
      </c>
      <c r="X13" s="1">
        <f t="shared" si="3"/>
        <v>0.12715768329143629</v>
      </c>
    </row>
    <row r="14" spans="1:24" x14ac:dyDescent="0.3">
      <c r="I14" s="4" t="s">
        <v>31</v>
      </c>
      <c r="J14" s="6">
        <v>59.930000000000007</v>
      </c>
      <c r="K14" s="6">
        <v>58.229999999999961</v>
      </c>
      <c r="L14" s="6">
        <v>58.03000000000003</v>
      </c>
      <c r="M14" s="6">
        <v>58.930000000000007</v>
      </c>
      <c r="N14" s="6">
        <v>62.229999999999961</v>
      </c>
      <c r="O14" s="6">
        <v>65.53000000000003</v>
      </c>
      <c r="P14" s="6">
        <v>68.329999999999984</v>
      </c>
      <c r="Q14" s="6">
        <v>70.129999999999939</v>
      </c>
      <c r="R14" s="6">
        <v>70.329999999999984</v>
      </c>
      <c r="S14" s="6">
        <v>68.829999999999984</v>
      </c>
      <c r="T14" s="6">
        <v>66.03000000000003</v>
      </c>
      <c r="U14" s="6">
        <v>62.829999999999984</v>
      </c>
      <c r="V14" s="12">
        <v>64.149726027397264</v>
      </c>
      <c r="W14" s="13">
        <f t="shared" si="2"/>
        <v>63.973565204496744</v>
      </c>
      <c r="X14" s="1">
        <f t="shared" si="3"/>
        <v>0.17616082290052049</v>
      </c>
    </row>
    <row r="15" spans="1:24" x14ac:dyDescent="0.3">
      <c r="I15" s="4" t="s">
        <v>32</v>
      </c>
      <c r="J15" s="6">
        <v>55.829999999999984</v>
      </c>
      <c r="K15" s="6">
        <v>52.829999999999984</v>
      </c>
      <c r="L15" s="6">
        <v>52.629999999999939</v>
      </c>
      <c r="M15" s="6">
        <v>54.03000000000003</v>
      </c>
      <c r="N15" s="6">
        <v>59.829999999999984</v>
      </c>
      <c r="O15" s="6">
        <v>65.53000000000003</v>
      </c>
      <c r="P15" s="6">
        <v>70.53000000000003</v>
      </c>
      <c r="Q15" s="6">
        <v>73.629999999999939</v>
      </c>
      <c r="R15" s="6">
        <v>73.930000000000007</v>
      </c>
      <c r="S15" s="6">
        <v>71.329999999999984</v>
      </c>
      <c r="T15" s="6">
        <v>66.53000000000003</v>
      </c>
      <c r="U15" s="6">
        <v>60.930000000000007</v>
      </c>
      <c r="V15" s="12">
        <v>63.194109589041105</v>
      </c>
      <c r="W15" s="13">
        <f t="shared" si="2"/>
        <v>62.668964059914224</v>
      </c>
      <c r="X15" s="1">
        <f t="shared" si="3"/>
        <v>0.52514552912688117</v>
      </c>
    </row>
    <row r="16" spans="1:24" x14ac:dyDescent="0.3">
      <c r="I16" s="4" t="s">
        <v>33</v>
      </c>
      <c r="J16" s="6">
        <v>55.629999999999939</v>
      </c>
      <c r="K16" s="6">
        <v>53.53000000000003</v>
      </c>
      <c r="L16" s="6">
        <v>53.329999999999984</v>
      </c>
      <c r="M16" s="6">
        <v>54.329999999999984</v>
      </c>
      <c r="N16" s="6">
        <v>58.430000000000007</v>
      </c>
      <c r="O16" s="6">
        <v>62.53000000000003</v>
      </c>
      <c r="P16" s="6">
        <v>66.129999999999939</v>
      </c>
      <c r="Q16" s="6">
        <v>68.329999999999984</v>
      </c>
      <c r="R16" s="6">
        <v>68.53000000000003</v>
      </c>
      <c r="S16" s="6">
        <v>66.729999999999961</v>
      </c>
      <c r="T16" s="6">
        <v>63.229999999999961</v>
      </c>
      <c r="U16" s="6">
        <v>59.329999999999984</v>
      </c>
      <c r="V16" s="12">
        <v>60.883972602739711</v>
      </c>
      <c r="W16" s="13">
        <f t="shared" si="2"/>
        <v>60.642275665907654</v>
      </c>
      <c r="X16" s="1">
        <f t="shared" si="3"/>
        <v>0.24169693683205651</v>
      </c>
    </row>
    <row r="17" spans="9:38" x14ac:dyDescent="0.3">
      <c r="I17" s="4" t="s">
        <v>34</v>
      </c>
      <c r="J17" s="6">
        <v>57.03000000000003</v>
      </c>
      <c r="K17" s="6">
        <v>54.03000000000003</v>
      </c>
      <c r="L17" s="6">
        <v>53.829999999999984</v>
      </c>
      <c r="M17" s="6">
        <v>55.229999999999961</v>
      </c>
      <c r="N17" s="6">
        <v>60.829999999999984</v>
      </c>
      <c r="O17" s="6">
        <v>66.329999999999984</v>
      </c>
      <c r="P17" s="6">
        <v>71.129999999999939</v>
      </c>
      <c r="Q17" s="6">
        <v>74.229999999999961</v>
      </c>
      <c r="R17" s="6">
        <v>74.53000000000003</v>
      </c>
      <c r="S17" s="6">
        <v>72.03000000000003</v>
      </c>
      <c r="T17" s="6">
        <v>67.329999999999984</v>
      </c>
      <c r="U17" s="6">
        <v>61.930000000000007</v>
      </c>
      <c r="V17" s="12">
        <v>64.100684931506848</v>
      </c>
      <c r="W17" s="13">
        <f t="shared" si="2"/>
        <v>63.590028903564424</v>
      </c>
      <c r="X17" s="1">
        <f t="shared" si="3"/>
        <v>0.51065602794242437</v>
      </c>
    </row>
    <row r="18" spans="9:38" x14ac:dyDescent="0.3">
      <c r="I18" s="4" t="s">
        <v>35</v>
      </c>
      <c r="J18" s="6">
        <v>55.229999999999961</v>
      </c>
      <c r="K18" s="6">
        <v>52.229999999999961</v>
      </c>
      <c r="L18" s="6">
        <v>51.930000000000007</v>
      </c>
      <c r="M18" s="6">
        <v>53.430000000000007</v>
      </c>
      <c r="N18" s="6">
        <v>59.229999999999961</v>
      </c>
      <c r="O18" s="6">
        <v>65.03000000000003</v>
      </c>
      <c r="P18" s="6">
        <v>70.03000000000003</v>
      </c>
      <c r="Q18" s="6">
        <v>73.229999999999961</v>
      </c>
      <c r="R18" s="6">
        <v>73.53000000000003</v>
      </c>
      <c r="S18" s="6">
        <v>70.930000000000007</v>
      </c>
      <c r="T18" s="6">
        <v>66.03000000000003</v>
      </c>
      <c r="U18" s="6">
        <v>60.430000000000007</v>
      </c>
      <c r="V18" s="12">
        <v>62.669452054794526</v>
      </c>
      <c r="W18" s="13">
        <f t="shared" si="2"/>
        <v>62.143215667633648</v>
      </c>
      <c r="X18" s="1">
        <f t="shared" si="3"/>
        <v>0.52623638716087839</v>
      </c>
    </row>
    <row r="19" spans="9:38" x14ac:dyDescent="0.3">
      <c r="I19" s="4" t="s">
        <v>36</v>
      </c>
      <c r="J19" s="6">
        <v>68.430000000000007</v>
      </c>
      <c r="K19" s="6">
        <v>65.53000000000003</v>
      </c>
      <c r="L19" s="6">
        <v>65.329999999999984</v>
      </c>
      <c r="M19" s="6">
        <v>66.629999999999939</v>
      </c>
      <c r="N19" s="6">
        <v>72.229999999999961</v>
      </c>
      <c r="O19" s="6">
        <v>77.729999999999961</v>
      </c>
      <c r="P19" s="6">
        <v>82.43</v>
      </c>
      <c r="Q19" s="6">
        <v>85.53000000000003</v>
      </c>
      <c r="R19" s="6">
        <v>85.729999999999961</v>
      </c>
      <c r="S19" s="6">
        <v>83.329999999999984</v>
      </c>
      <c r="T19" s="6">
        <v>78.629999999999939</v>
      </c>
      <c r="U19" s="6">
        <v>73.329999999999984</v>
      </c>
      <c r="V19" s="12">
        <v>75.466712328767116</v>
      </c>
      <c r="W19" s="13">
        <f t="shared" si="2"/>
        <v>74.623517944029075</v>
      </c>
      <c r="X19" s="1">
        <f t="shared" si="3"/>
        <v>0.84319438473804098</v>
      </c>
      <c r="Z19" s="7" t="s">
        <v>9</v>
      </c>
      <c r="AA19" s="7" t="s">
        <v>10</v>
      </c>
      <c r="AB19" s="7" t="s">
        <v>11</v>
      </c>
      <c r="AC19" s="7" t="s">
        <v>12</v>
      </c>
      <c r="AD19" s="7" t="s">
        <v>13</v>
      </c>
      <c r="AE19" s="7" t="s">
        <v>14</v>
      </c>
      <c r="AF19" s="7" t="s">
        <v>15</v>
      </c>
      <c r="AG19" s="7" t="s">
        <v>16</v>
      </c>
      <c r="AH19" s="7" t="s">
        <v>17</v>
      </c>
      <c r="AI19" s="7" t="s">
        <v>18</v>
      </c>
      <c r="AJ19" s="7" t="s">
        <v>19</v>
      </c>
      <c r="AK19" s="7" t="s">
        <v>20</v>
      </c>
    </row>
    <row r="20" spans="9:38" x14ac:dyDescent="0.3">
      <c r="I20" s="4" t="s">
        <v>37</v>
      </c>
      <c r="J20" s="6">
        <v>45.329999999999984</v>
      </c>
      <c r="K20" s="6">
        <v>42.729999999999961</v>
      </c>
      <c r="L20" s="6">
        <v>42.430000000000007</v>
      </c>
      <c r="M20" s="6">
        <v>43.729999999999961</v>
      </c>
      <c r="N20" s="6">
        <v>48.729999999999961</v>
      </c>
      <c r="O20" s="6">
        <v>53.829999999999984</v>
      </c>
      <c r="P20" s="6">
        <v>58.129999999999939</v>
      </c>
      <c r="Q20" s="6">
        <v>60.930000000000007</v>
      </c>
      <c r="R20" s="6">
        <v>61.129999999999939</v>
      </c>
      <c r="S20" s="6">
        <v>58.930000000000007</v>
      </c>
      <c r="T20" s="6">
        <v>54.629999999999939</v>
      </c>
      <c r="U20" s="6">
        <v>49.829999999999984</v>
      </c>
      <c r="V20" s="12">
        <v>51.75246575342463</v>
      </c>
      <c r="W20" s="13">
        <f t="shared" si="2"/>
        <v>51.484403512281048</v>
      </c>
      <c r="X20" s="1">
        <f t="shared" si="3"/>
        <v>0.26806224114358201</v>
      </c>
      <c r="Z20">
        <v>31</v>
      </c>
      <c r="AA20">
        <v>28</v>
      </c>
      <c r="AB20">
        <v>31</v>
      </c>
      <c r="AC20">
        <v>30</v>
      </c>
      <c r="AD20">
        <v>31</v>
      </c>
      <c r="AE20">
        <v>30</v>
      </c>
      <c r="AF20">
        <v>31</v>
      </c>
      <c r="AG20">
        <v>31</v>
      </c>
      <c r="AH20">
        <v>30</v>
      </c>
      <c r="AI20">
        <v>31</v>
      </c>
      <c r="AJ20">
        <v>30</v>
      </c>
      <c r="AK20">
        <v>31</v>
      </c>
    </row>
    <row r="21" spans="9:38" x14ac:dyDescent="0.3">
      <c r="X21" s="1"/>
    </row>
    <row r="23" spans="9:38" x14ac:dyDescent="0.3">
      <c r="I23" s="4" t="s">
        <v>39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Y23" s="4" t="s">
        <v>39</v>
      </c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</row>
    <row r="24" spans="9:38" x14ac:dyDescent="0.3">
      <c r="I24" s="5"/>
      <c r="J24" s="7" t="s">
        <v>9</v>
      </c>
      <c r="K24" s="7" t="s">
        <v>10</v>
      </c>
      <c r="L24" s="7" t="s">
        <v>11</v>
      </c>
      <c r="M24" s="7" t="s">
        <v>12</v>
      </c>
      <c r="N24" s="7" t="s">
        <v>13</v>
      </c>
      <c r="O24" s="7" t="s">
        <v>14</v>
      </c>
      <c r="P24" s="7" t="s">
        <v>15</v>
      </c>
      <c r="Q24" s="7" t="s">
        <v>16</v>
      </c>
      <c r="R24" s="7" t="s">
        <v>17</v>
      </c>
      <c r="S24" s="7" t="s">
        <v>18</v>
      </c>
      <c r="T24" s="7" t="s">
        <v>19</v>
      </c>
      <c r="U24" s="7" t="s">
        <v>20</v>
      </c>
      <c r="V24" s="8" t="s">
        <v>21</v>
      </c>
      <c r="Y24" s="5"/>
      <c r="Z24" s="7" t="s">
        <v>9</v>
      </c>
      <c r="AA24" s="7" t="s">
        <v>10</v>
      </c>
      <c r="AB24" s="7" t="s">
        <v>11</v>
      </c>
      <c r="AC24" s="7" t="s">
        <v>12</v>
      </c>
      <c r="AD24" s="7" t="s">
        <v>13</v>
      </c>
      <c r="AE24" s="7" t="s">
        <v>14</v>
      </c>
      <c r="AF24" s="7" t="s">
        <v>15</v>
      </c>
      <c r="AG24" s="7" t="s">
        <v>16</v>
      </c>
      <c r="AH24" s="7" t="s">
        <v>17</v>
      </c>
      <c r="AI24" s="7" t="s">
        <v>18</v>
      </c>
      <c r="AJ24" s="7" t="s">
        <v>19</v>
      </c>
      <c r="AK24" s="7" t="s">
        <v>20</v>
      </c>
      <c r="AL24" s="8" t="s">
        <v>40</v>
      </c>
    </row>
    <row r="25" spans="9:38" x14ac:dyDescent="0.3">
      <c r="I25" s="4" t="s">
        <v>22</v>
      </c>
      <c r="J25" s="3">
        <f>($G$2-J5)/($F$2-J5)</f>
        <v>0.70175220579097808</v>
      </c>
      <c r="K25" s="3">
        <f t="shared" ref="K25:U25" si="4">($G$2-K5)/($F$2-K5)</f>
        <v>0.70468807678110013</v>
      </c>
      <c r="L25" s="3">
        <f t="shared" si="4"/>
        <v>0.70505100159764045</v>
      </c>
      <c r="M25" s="3">
        <f t="shared" si="4"/>
        <v>0.7035939236754355</v>
      </c>
      <c r="N25" s="3">
        <f t="shared" si="4"/>
        <v>0.69799924499811261</v>
      </c>
      <c r="O25" s="3">
        <f t="shared" si="4"/>
        <v>0.69218930357829944</v>
      </c>
      <c r="P25" s="3">
        <f t="shared" si="4"/>
        <v>0.6873778819851506</v>
      </c>
      <c r="Q25" s="3">
        <f t="shared" si="4"/>
        <v>0.68408582335132273</v>
      </c>
      <c r="R25" s="3">
        <f t="shared" si="4"/>
        <v>0.68366943455911455</v>
      </c>
      <c r="S25" s="3">
        <f t="shared" si="4"/>
        <v>0.68656131644247087</v>
      </c>
      <c r="T25" s="3">
        <f t="shared" si="4"/>
        <v>0.69139771119969151</v>
      </c>
      <c r="U25" s="3">
        <f t="shared" si="4"/>
        <v>0.69685486926866247</v>
      </c>
      <c r="V25" s="3">
        <f>AVERAGE(J25:U25)</f>
        <v>0.69460173276899828</v>
      </c>
      <c r="Y25" s="4" t="s">
        <v>22</v>
      </c>
      <c r="Z25" s="3">
        <f>Z$20*(($E5+$E6)+($E$7+$E$8+$E$9)*J25)</f>
        <v>1604.3619189760159</v>
      </c>
      <c r="AA25" s="3">
        <f t="shared" ref="AA25:AK25" si="5">AA$20*(($E5+$E6)+($E$7+$E$8+$E$9)*K25)</f>
        <v>1453.2113074935401</v>
      </c>
      <c r="AB25" s="3">
        <f t="shared" si="5"/>
        <v>1609.4750524763429</v>
      </c>
      <c r="AC25" s="3">
        <f t="shared" si="5"/>
        <v>1555.3708855131533</v>
      </c>
      <c r="AD25" s="3">
        <f t="shared" si="5"/>
        <v>1598.5448297470743</v>
      </c>
      <c r="AE25" s="3">
        <f t="shared" si="5"/>
        <v>1538.2639553674492</v>
      </c>
      <c r="AF25" s="3">
        <f t="shared" si="5"/>
        <v>1582.0817170769833</v>
      </c>
      <c r="AG25" s="3">
        <f t="shared" si="5"/>
        <v>1576.9790261945502</v>
      </c>
      <c r="AH25" s="3">
        <f t="shared" si="5"/>
        <v>1525.484151838672</v>
      </c>
      <c r="AI25" s="3">
        <f t="shared" si="5"/>
        <v>1580.8160404858299</v>
      </c>
      <c r="AJ25" s="3">
        <f t="shared" si="5"/>
        <v>1537.0765667995374</v>
      </c>
      <c r="AK25" s="3">
        <f t="shared" si="5"/>
        <v>1596.7710473664267</v>
      </c>
      <c r="AL25" s="3">
        <f>SUM(Z25:AK25)</f>
        <v>18758.436499335578</v>
      </c>
    </row>
    <row r="26" spans="9:38" x14ac:dyDescent="0.3">
      <c r="I26" s="4" t="s">
        <v>23</v>
      </c>
      <c r="J26" s="3">
        <f t="shared" ref="J26:U26" si="6">($G$2-J6)/($F$2-J6)</f>
        <v>0.6853284384423759</v>
      </c>
      <c r="K26" s="3">
        <f t="shared" si="6"/>
        <v>0.69100038624951721</v>
      </c>
      <c r="L26" s="3">
        <f t="shared" si="6"/>
        <v>0.69179401566713761</v>
      </c>
      <c r="M26" s="3">
        <f t="shared" si="6"/>
        <v>0.68899831540754186</v>
      </c>
      <c r="N26" s="3">
        <f t="shared" si="6"/>
        <v>0.67728922952803572</v>
      </c>
      <c r="O26" s="3">
        <f t="shared" si="6"/>
        <v>0.66466396534860972</v>
      </c>
      <c r="P26" s="3">
        <f t="shared" si="6"/>
        <v>0.65302876969784596</v>
      </c>
      <c r="Q26" s="3">
        <f t="shared" si="6"/>
        <v>0.64533766809516779</v>
      </c>
      <c r="R26" s="3">
        <f t="shared" si="6"/>
        <v>0.64428634948866148</v>
      </c>
      <c r="S26" s="3">
        <f t="shared" si="6"/>
        <v>0.6510106150937911</v>
      </c>
      <c r="T26" s="3">
        <f t="shared" si="6"/>
        <v>0.66230476994512444</v>
      </c>
      <c r="U26" s="3">
        <f t="shared" si="6"/>
        <v>0.6746644977633186</v>
      </c>
      <c r="V26" s="3">
        <f t="shared" ref="V26:V40" si="7">AVERAGE(J26:U26)</f>
        <v>0.66914225172726072</v>
      </c>
      <c r="Y26" s="4" t="s">
        <v>23</v>
      </c>
      <c r="Z26" s="3">
        <f t="shared" ref="Z26:AK26" si="8">Z$20*(($E6+$E7)+($E$7+$E$8+$E$9)*J26)</f>
        <v>1914.9450795856826</v>
      </c>
      <c r="AA26" s="3">
        <f t="shared" si="8"/>
        <v>1737.568540749324</v>
      </c>
      <c r="AB26" s="3">
        <f t="shared" si="8"/>
        <v>1924.9667242840633</v>
      </c>
      <c r="AC26" s="3">
        <f t="shared" si="8"/>
        <v>1858.6774731113128</v>
      </c>
      <c r="AD26" s="3">
        <f t="shared" si="8"/>
        <v>1902.4843057684554</v>
      </c>
      <c r="AE26" s="3">
        <f t="shared" si="8"/>
        <v>1822.1759480229146</v>
      </c>
      <c r="AF26" s="3">
        <f t="shared" si="8"/>
        <v>1864.8805930316612</v>
      </c>
      <c r="AG26" s="3">
        <f t="shared" si="8"/>
        <v>1852.95938554751</v>
      </c>
      <c r="AH26" s="3">
        <f t="shared" si="8"/>
        <v>1791.6095242329923</v>
      </c>
      <c r="AI26" s="3">
        <f t="shared" si="8"/>
        <v>1861.7524533953763</v>
      </c>
      <c r="AJ26" s="3">
        <f t="shared" si="8"/>
        <v>1818.6371549176868</v>
      </c>
      <c r="AK26" s="3">
        <f t="shared" si="8"/>
        <v>1898.4159715331439</v>
      </c>
      <c r="AL26" s="3">
        <f t="shared" ref="AL26:AL40" si="9">SUM(Z26:AK26)</f>
        <v>22249.073154180125</v>
      </c>
    </row>
    <row r="27" spans="9:38" x14ac:dyDescent="0.3">
      <c r="I27" s="4" t="s">
        <v>24</v>
      </c>
      <c r="J27" s="3">
        <f t="shared" ref="J27:U27" si="10">($G$2-J7)/($F$2-J7)</f>
        <v>0.68199284483900879</v>
      </c>
      <c r="K27" s="3">
        <f t="shared" si="10"/>
        <v>0.68656131644247087</v>
      </c>
      <c r="L27" s="3">
        <f t="shared" si="10"/>
        <v>0.68697013173340293</v>
      </c>
      <c r="M27" s="3">
        <f t="shared" si="10"/>
        <v>0.68491532099251684</v>
      </c>
      <c r="N27" s="3">
        <f t="shared" si="10"/>
        <v>0.67641903734663622</v>
      </c>
      <c r="O27" s="3">
        <f t="shared" si="10"/>
        <v>0.66745184979908556</v>
      </c>
      <c r="P27" s="3">
        <f t="shared" si="10"/>
        <v>0.65894557339775506</v>
      </c>
      <c r="Q27" s="3">
        <f t="shared" si="10"/>
        <v>0.65352966652230426</v>
      </c>
      <c r="R27" s="3">
        <f t="shared" si="10"/>
        <v>0.65302876969784596</v>
      </c>
      <c r="S27" s="3">
        <f t="shared" si="10"/>
        <v>0.65748537177108601</v>
      </c>
      <c r="T27" s="3">
        <f t="shared" si="10"/>
        <v>0.66559843945938435</v>
      </c>
      <c r="U27" s="3">
        <f t="shared" si="10"/>
        <v>0.6746644977633186</v>
      </c>
      <c r="V27" s="3">
        <f t="shared" si="7"/>
        <v>0.67063023498040142</v>
      </c>
      <c r="Y27" s="4" t="s">
        <v>24</v>
      </c>
      <c r="Z27" s="3">
        <f t="shared" ref="Z27:AK27" si="11">Z$20*(($E7+$E8)+($E$7+$E$8+$E$9)*J27)</f>
        <v>1961.6689095004638</v>
      </c>
      <c r="AA27" s="3">
        <f t="shared" si="11"/>
        <v>1778.2258430194593</v>
      </c>
      <c r="AB27" s="3">
        <f t="shared" si="11"/>
        <v>1969.3837041867746</v>
      </c>
      <c r="AC27" s="3">
        <f t="shared" si="11"/>
        <v>1902.7729814887753</v>
      </c>
      <c r="AD27" s="3">
        <f t="shared" si="11"/>
        <v>1953.0295078872862</v>
      </c>
      <c r="AE27" s="3">
        <f t="shared" si="11"/>
        <v>1876.5777746986284</v>
      </c>
      <c r="AF27" s="3">
        <f t="shared" si="11"/>
        <v>1925.9456387665202</v>
      </c>
      <c r="AG27" s="3">
        <f t="shared" si="11"/>
        <v>1917.5509831095715</v>
      </c>
      <c r="AH27" s="3">
        <f t="shared" si="11"/>
        <v>1854.9431545467689</v>
      </c>
      <c r="AI27" s="3">
        <f t="shared" si="11"/>
        <v>1923.6823262451833</v>
      </c>
      <c r="AJ27" s="3">
        <f t="shared" si="11"/>
        <v>1873.7976591890765</v>
      </c>
      <c r="AK27" s="3">
        <f t="shared" si="11"/>
        <v>1950.3099715331437</v>
      </c>
      <c r="AL27" s="3">
        <f t="shared" si="9"/>
        <v>22887.888454171651</v>
      </c>
    </row>
    <row r="28" spans="9:38" x14ac:dyDescent="0.3">
      <c r="I28" s="4" t="s">
        <v>25</v>
      </c>
      <c r="J28" s="3">
        <f t="shared" ref="J28:U28" si="12">($G$2-J8)/($F$2-J8)</f>
        <v>0.67685471926753749</v>
      </c>
      <c r="K28" s="3">
        <f t="shared" si="12"/>
        <v>0.68366943455911455</v>
      </c>
      <c r="L28" s="3">
        <f t="shared" si="12"/>
        <v>0.68408582335132273</v>
      </c>
      <c r="M28" s="3">
        <f t="shared" si="12"/>
        <v>0.68072369296261814</v>
      </c>
      <c r="N28" s="3">
        <f t="shared" si="12"/>
        <v>0.66791199667912016</v>
      </c>
      <c r="O28" s="3">
        <f t="shared" si="12"/>
        <v>0.65352966652230426</v>
      </c>
      <c r="P28" s="3">
        <f t="shared" si="12"/>
        <v>0.64001799910004509</v>
      </c>
      <c r="Q28" s="3">
        <f t="shared" si="12"/>
        <v>0.63116643614568924</v>
      </c>
      <c r="R28" s="3">
        <f t="shared" si="12"/>
        <v>0.63059873787902088</v>
      </c>
      <c r="S28" s="3">
        <f t="shared" si="12"/>
        <v>0.6378451788139432</v>
      </c>
      <c r="T28" s="3">
        <f t="shared" si="12"/>
        <v>0.6510106150937911</v>
      </c>
      <c r="U28" s="3">
        <f t="shared" si="12"/>
        <v>0.66513185433235666</v>
      </c>
      <c r="V28" s="3">
        <f t="shared" si="7"/>
        <v>0.65854551289223873</v>
      </c>
      <c r="Y28" s="4" t="s">
        <v>25</v>
      </c>
      <c r="Z28" s="3">
        <f t="shared" ref="Z28:AK28" si="13">Z$20*(($E8+$E9)+($E$7+$E$8+$E$9)*J28)</f>
        <v>1875.5848148646833</v>
      </c>
      <c r="AA28" s="3">
        <f t="shared" si="13"/>
        <v>1703.6172083827605</v>
      </c>
      <c r="AB28" s="3">
        <f t="shared" si="13"/>
        <v>1886.7930261945503</v>
      </c>
      <c r="AC28" s="3">
        <f t="shared" si="13"/>
        <v>1820.8855394439272</v>
      </c>
      <c r="AD28" s="3">
        <f t="shared" si="13"/>
        <v>1861.7235948526363</v>
      </c>
      <c r="AE28" s="3">
        <f t="shared" si="13"/>
        <v>1780.0944997834565</v>
      </c>
      <c r="AF28" s="3">
        <f t="shared" si="13"/>
        <v>1818.4878986050699</v>
      </c>
      <c r="AG28" s="3">
        <f t="shared" si="13"/>
        <v>1804.7679760258184</v>
      </c>
      <c r="AH28" s="3">
        <f t="shared" si="13"/>
        <v>1745.6981068185312</v>
      </c>
      <c r="AI28" s="3">
        <f t="shared" si="13"/>
        <v>1815.1200271616119</v>
      </c>
      <c r="AJ28" s="3">
        <f t="shared" si="13"/>
        <v>1776.3159226406867</v>
      </c>
      <c r="AK28" s="3">
        <f t="shared" si="13"/>
        <v>1857.4143742151527</v>
      </c>
      <c r="AL28" s="3">
        <f t="shared" si="9"/>
        <v>21746.502988988883</v>
      </c>
    </row>
    <row r="29" spans="9:38" x14ac:dyDescent="0.3">
      <c r="I29" s="4" t="s">
        <v>26</v>
      </c>
      <c r="J29" s="3">
        <f t="shared" ref="J29:U29" si="14">($G$2-J9)/($F$2-J9)</f>
        <v>0.68574047400811866</v>
      </c>
      <c r="K29" s="3">
        <f t="shared" si="14"/>
        <v>0.68940080238126067</v>
      </c>
      <c r="L29" s="3">
        <f t="shared" si="14"/>
        <v>0.68940080238126067</v>
      </c>
      <c r="M29" s="3">
        <f t="shared" si="14"/>
        <v>0.68778457135423465</v>
      </c>
      <c r="N29" s="3">
        <f t="shared" si="14"/>
        <v>0.68072369296261814</v>
      </c>
      <c r="O29" s="3">
        <f t="shared" si="14"/>
        <v>0.67333605553287046</v>
      </c>
      <c r="P29" s="3">
        <f t="shared" si="14"/>
        <v>0.66652771988328452</v>
      </c>
      <c r="Q29" s="3">
        <f t="shared" si="14"/>
        <v>0.66230476994512444</v>
      </c>
      <c r="R29" s="3">
        <f t="shared" si="14"/>
        <v>0.66182894180639695</v>
      </c>
      <c r="S29" s="3">
        <f t="shared" si="14"/>
        <v>0.66559843945938435</v>
      </c>
      <c r="T29" s="3">
        <f t="shared" si="14"/>
        <v>0.67199671996719978</v>
      </c>
      <c r="U29" s="3">
        <f t="shared" si="14"/>
        <v>0.67944437024175264</v>
      </c>
      <c r="V29" s="3">
        <f t="shared" si="7"/>
        <v>0.67617394666029229</v>
      </c>
      <c r="Y29" s="4" t="s">
        <v>26</v>
      </c>
      <c r="Z29" s="3">
        <f t="shared" ref="Z29:AK29" si="15">Z$20*(($E9+$E10)+($E$7+$E$8+$E$9)*J29)</f>
        <v>1710.0537347125837</v>
      </c>
      <c r="AA29" s="3">
        <f t="shared" si="15"/>
        <v>1549.6891233337649</v>
      </c>
      <c r="AB29" s="3">
        <f t="shared" si="15"/>
        <v>1715.7272436909541</v>
      </c>
      <c r="AC29" s="3">
        <f t="shared" si="15"/>
        <v>1657.956857031352</v>
      </c>
      <c r="AD29" s="3">
        <f t="shared" si="15"/>
        <v>1702.277724092058</v>
      </c>
      <c r="AE29" s="3">
        <f t="shared" si="15"/>
        <v>1636.2840832993058</v>
      </c>
      <c r="AF29" s="3">
        <f t="shared" si="15"/>
        <v>1680.2739658190912</v>
      </c>
      <c r="AG29" s="3">
        <f t="shared" si="15"/>
        <v>1673.7283934149427</v>
      </c>
      <c r="AH29" s="3">
        <f t="shared" si="15"/>
        <v>1619.0234127095955</v>
      </c>
      <c r="AI29" s="3">
        <f t="shared" si="15"/>
        <v>1678.8335811620459</v>
      </c>
      <c r="AJ29" s="3">
        <f t="shared" si="15"/>
        <v>1634.2750799507999</v>
      </c>
      <c r="AK29" s="3">
        <f t="shared" si="15"/>
        <v>1700.2947738747164</v>
      </c>
      <c r="AL29" s="3">
        <f t="shared" si="9"/>
        <v>19958.417973091211</v>
      </c>
    </row>
    <row r="30" spans="9:38" x14ac:dyDescent="0.3">
      <c r="I30" s="4" t="s">
        <v>27</v>
      </c>
      <c r="J30" s="3">
        <f t="shared" ref="J30:U30" si="16">($G$2-J10)/($F$2-J10)</f>
        <v>0.66230476994512444</v>
      </c>
      <c r="K30" s="3">
        <f t="shared" si="16"/>
        <v>0.66745184979908556</v>
      </c>
      <c r="L30" s="3">
        <f t="shared" si="16"/>
        <v>0.66791199667912016</v>
      </c>
      <c r="M30" s="3">
        <f t="shared" si="16"/>
        <v>0.66559843945938435</v>
      </c>
      <c r="N30" s="3">
        <f t="shared" si="16"/>
        <v>0.65502371711944796</v>
      </c>
      <c r="O30" s="3">
        <f t="shared" si="16"/>
        <v>0.64375834941368593</v>
      </c>
      <c r="P30" s="3">
        <f t="shared" si="16"/>
        <v>0.63341988697113161</v>
      </c>
      <c r="Q30" s="3">
        <f t="shared" si="16"/>
        <v>0.62657538509413435</v>
      </c>
      <c r="R30" s="3">
        <f t="shared" si="16"/>
        <v>0.62599345488546054</v>
      </c>
      <c r="S30" s="3">
        <f t="shared" si="16"/>
        <v>0.63116643614568924</v>
      </c>
      <c r="T30" s="3">
        <f t="shared" si="16"/>
        <v>0.64163058085710001</v>
      </c>
      <c r="U30" s="3">
        <f t="shared" si="16"/>
        <v>0.65252642246995796</v>
      </c>
      <c r="V30" s="3">
        <f t="shared" si="7"/>
        <v>0.64778010740327685</v>
      </c>
      <c r="Y30" s="4" t="s">
        <v>27</v>
      </c>
      <c r="Z30" s="3">
        <f t="shared" ref="Z30:AK30" si="17">Z$20*(($E10+$E11)+($E$7+$E$8+$E$9)*J30)</f>
        <v>1028.3083934149429</v>
      </c>
      <c r="AA30" s="3">
        <f t="shared" si="17"/>
        <v>936.00058971871977</v>
      </c>
      <c r="AB30" s="3">
        <f t="shared" si="17"/>
        <v>1036.9995948526362</v>
      </c>
      <c r="AC30" s="3">
        <f t="shared" si="17"/>
        <v>1000.0776591890765</v>
      </c>
      <c r="AD30" s="3">
        <f t="shared" si="17"/>
        <v>1017.0227615351441</v>
      </c>
      <c r="AE30" s="3">
        <f t="shared" si="17"/>
        <v>967.31752412052879</v>
      </c>
      <c r="AF30" s="3">
        <f t="shared" si="17"/>
        <v>983.53682480525401</v>
      </c>
      <c r="AG30" s="3">
        <f t="shared" si="17"/>
        <v>972.92784689590826</v>
      </c>
      <c r="AH30" s="3">
        <f t="shared" si="17"/>
        <v>940.67018232819089</v>
      </c>
      <c r="AI30" s="3">
        <f t="shared" si="17"/>
        <v>980.04397602581832</v>
      </c>
      <c r="AJ30" s="3">
        <f t="shared" si="17"/>
        <v>964.12587128564996</v>
      </c>
      <c r="AK30" s="3">
        <f t="shared" si="17"/>
        <v>1013.1519548284347</v>
      </c>
      <c r="AL30" s="3">
        <f t="shared" si="9"/>
        <v>11840.183179000303</v>
      </c>
    </row>
    <row r="31" spans="9:38" x14ac:dyDescent="0.3">
      <c r="I31" s="4" t="s">
        <v>28</v>
      </c>
      <c r="J31" s="3">
        <f t="shared" ref="J31:U31" si="18">($G$2-J11)/($F$2-J11)</f>
        <v>0.65601261287086154</v>
      </c>
      <c r="K31" s="3">
        <f t="shared" si="18"/>
        <v>0.6603933776708647</v>
      </c>
      <c r="L31" s="3">
        <f t="shared" si="18"/>
        <v>0.66087325137770259</v>
      </c>
      <c r="M31" s="3">
        <f t="shared" si="18"/>
        <v>0.65846022484701883</v>
      </c>
      <c r="N31" s="3">
        <f t="shared" si="18"/>
        <v>0.64948152475536713</v>
      </c>
      <c r="O31" s="3">
        <f t="shared" si="18"/>
        <v>0.64055713643852052</v>
      </c>
      <c r="P31" s="3">
        <f t="shared" si="18"/>
        <v>0.63173239220500244</v>
      </c>
      <c r="Q31" s="3">
        <f t="shared" si="18"/>
        <v>0.62599345488546054</v>
      </c>
      <c r="R31" s="3">
        <f t="shared" si="18"/>
        <v>0.62540970813173091</v>
      </c>
      <c r="S31" s="3">
        <f t="shared" si="18"/>
        <v>0.63002928934792701</v>
      </c>
      <c r="T31" s="3">
        <f t="shared" si="18"/>
        <v>0.63893485783060011</v>
      </c>
      <c r="U31" s="3">
        <f t="shared" si="18"/>
        <v>0.64793897608918882</v>
      </c>
      <c r="V31" s="3">
        <f t="shared" si="7"/>
        <v>0.64381806720418699</v>
      </c>
      <c r="Y31" s="4" t="s">
        <v>28</v>
      </c>
      <c r="Z31" s="3">
        <f t="shared" ref="Z31:AK31" si="19">Z$20*(($E11+$E12)+($E$7+$E$8+$E$9)*J31)</f>
        <v>1016.8195499498355</v>
      </c>
      <c r="AA31" s="3">
        <f t="shared" si="19"/>
        <v>924.55072873921051</v>
      </c>
      <c r="AB31" s="3">
        <f t="shared" si="19"/>
        <v>1024.3535396354391</v>
      </c>
      <c r="AC31" s="3">
        <f t="shared" si="19"/>
        <v>987.69033727052818</v>
      </c>
      <c r="AD31" s="3">
        <f t="shared" si="19"/>
        <v>1006.6963633708191</v>
      </c>
      <c r="AE31" s="3">
        <f t="shared" si="19"/>
        <v>960.83570465778087</v>
      </c>
      <c r="AF31" s="3">
        <f t="shared" si="19"/>
        <v>979.18520791775381</v>
      </c>
      <c r="AG31" s="3">
        <f t="shared" si="19"/>
        <v>970.28985507246387</v>
      </c>
      <c r="AH31" s="3">
        <f t="shared" si="19"/>
        <v>938.11456219759634</v>
      </c>
      <c r="AI31" s="3">
        <f t="shared" si="19"/>
        <v>976.54539848928687</v>
      </c>
      <c r="AJ31" s="3">
        <f t="shared" si="19"/>
        <v>958.40228674590014</v>
      </c>
      <c r="AK31" s="3">
        <f t="shared" si="19"/>
        <v>1004.3054129382426</v>
      </c>
      <c r="AL31" s="3">
        <f t="shared" si="9"/>
        <v>11747.788946984856</v>
      </c>
    </row>
    <row r="32" spans="9:38" x14ac:dyDescent="0.3">
      <c r="I32" s="4" t="s">
        <v>29</v>
      </c>
      <c r="J32" s="3">
        <f t="shared" ref="J32:U32" si="20">($G$2-J12)/($F$2-J12)</f>
        <v>0.65352966652230426</v>
      </c>
      <c r="K32" s="3">
        <f t="shared" si="20"/>
        <v>0.65942954448701563</v>
      </c>
      <c r="L32" s="3">
        <f t="shared" si="20"/>
        <v>0.65991214397052567</v>
      </c>
      <c r="M32" s="3">
        <f t="shared" si="20"/>
        <v>0.65748537177108601</v>
      </c>
      <c r="N32" s="3">
        <f t="shared" si="20"/>
        <v>0.64533766809516779</v>
      </c>
      <c r="O32" s="3">
        <f t="shared" si="20"/>
        <v>0.63229661406465476</v>
      </c>
      <c r="P32" s="3">
        <f t="shared" si="20"/>
        <v>0.62067330488383143</v>
      </c>
      <c r="Q32" s="3">
        <f t="shared" si="20"/>
        <v>0.61271583024043874</v>
      </c>
      <c r="R32" s="3">
        <f t="shared" si="20"/>
        <v>0.61208986584774561</v>
      </c>
      <c r="S32" s="3">
        <f t="shared" si="20"/>
        <v>0.61886612672701269</v>
      </c>
      <c r="T32" s="3">
        <f t="shared" si="20"/>
        <v>0.63002928934792701</v>
      </c>
      <c r="U32" s="3">
        <f t="shared" si="20"/>
        <v>0.64269763287181791</v>
      </c>
      <c r="V32" s="3">
        <f t="shared" si="7"/>
        <v>0.63708858823579395</v>
      </c>
      <c r="Y32" s="4" t="s">
        <v>29</v>
      </c>
      <c r="Z32" s="3">
        <f t="shared" ref="Z32:AK32" si="21">Z$20*(($E12+$E13)+($E$7+$E$8+$E$9)*J32)</f>
        <v>1012.9709831095715</v>
      </c>
      <c r="AA32" s="3">
        <f t="shared" si="21"/>
        <v>923.20136228182173</v>
      </c>
      <c r="AB32" s="3">
        <f t="shared" si="21"/>
        <v>1022.8638231543149</v>
      </c>
      <c r="AC32" s="3">
        <f t="shared" si="21"/>
        <v>986.22805765662906</v>
      </c>
      <c r="AD32" s="3">
        <f t="shared" si="21"/>
        <v>1000.2733855475101</v>
      </c>
      <c r="AE32" s="3">
        <f t="shared" si="21"/>
        <v>948.44492109698217</v>
      </c>
      <c r="AF32" s="3">
        <f t="shared" si="21"/>
        <v>962.04362256993875</v>
      </c>
      <c r="AG32" s="3">
        <f t="shared" si="21"/>
        <v>949.70953687268013</v>
      </c>
      <c r="AH32" s="3">
        <f t="shared" si="21"/>
        <v>918.13479877161842</v>
      </c>
      <c r="AI32" s="3">
        <f t="shared" si="21"/>
        <v>959.24249642686971</v>
      </c>
      <c r="AJ32" s="3">
        <f t="shared" si="21"/>
        <v>945.04393402189044</v>
      </c>
      <c r="AK32" s="3">
        <f t="shared" si="21"/>
        <v>996.1813309513177</v>
      </c>
      <c r="AL32" s="3">
        <f t="shared" si="9"/>
        <v>11624.338252461146</v>
      </c>
    </row>
    <row r="33" spans="9:38" x14ac:dyDescent="0.3">
      <c r="I33" s="4" t="s">
        <v>30</v>
      </c>
      <c r="J33" s="3">
        <f t="shared" ref="J33:U33" si="22">($G$2-J13)/($F$2-J13)</f>
        <v>0.65601261287086154</v>
      </c>
      <c r="K33" s="3">
        <f t="shared" si="22"/>
        <v>0.66325242037322873</v>
      </c>
      <c r="L33" s="3">
        <f t="shared" si="22"/>
        <v>0.66372425388818856</v>
      </c>
      <c r="M33" s="3">
        <f t="shared" si="22"/>
        <v>0.6603933776708647</v>
      </c>
      <c r="N33" s="3">
        <f t="shared" si="22"/>
        <v>0.64638279062914428</v>
      </c>
      <c r="O33" s="3">
        <f t="shared" si="22"/>
        <v>0.63116643614568924</v>
      </c>
      <c r="P33" s="3">
        <f t="shared" si="22"/>
        <v>0.61642959884928872</v>
      </c>
      <c r="Q33" s="3">
        <f t="shared" si="22"/>
        <v>0.6070083510725397</v>
      </c>
      <c r="R33" s="3">
        <f t="shared" si="22"/>
        <v>0.60571710202070028</v>
      </c>
      <c r="S33" s="3">
        <f t="shared" si="22"/>
        <v>0.61396171787035558</v>
      </c>
      <c r="T33" s="3">
        <f t="shared" si="22"/>
        <v>0.6283103608486913</v>
      </c>
      <c r="U33" s="3">
        <f t="shared" si="22"/>
        <v>0.64322877954511692</v>
      </c>
      <c r="V33" s="3">
        <f t="shared" si="7"/>
        <v>0.63629898348205582</v>
      </c>
      <c r="Y33" s="4" t="s">
        <v>30</v>
      </c>
      <c r="Z33" s="3">
        <f t="shared" ref="Z33:AK33" si="23">Z$20*(($E13+$E14)+($E$7+$E$8+$E$9)*J33)</f>
        <v>1016.8195499498355</v>
      </c>
      <c r="AA33" s="3">
        <f t="shared" si="23"/>
        <v>928.55338852252032</v>
      </c>
      <c r="AB33" s="3">
        <f t="shared" si="23"/>
        <v>1028.7725935266922</v>
      </c>
      <c r="AC33" s="3">
        <f t="shared" si="23"/>
        <v>990.59006650629703</v>
      </c>
      <c r="AD33" s="3">
        <f t="shared" si="23"/>
        <v>1001.8933254751735</v>
      </c>
      <c r="AE33" s="3">
        <f t="shared" si="23"/>
        <v>946.74965421853381</v>
      </c>
      <c r="AF33" s="3">
        <f t="shared" si="23"/>
        <v>955.46587821639753</v>
      </c>
      <c r="AG33" s="3">
        <f t="shared" si="23"/>
        <v>940.86294416243652</v>
      </c>
      <c r="AH33" s="3">
        <f t="shared" si="23"/>
        <v>908.57565303105048</v>
      </c>
      <c r="AI33" s="3">
        <f t="shared" si="23"/>
        <v>951.64066269905106</v>
      </c>
      <c r="AJ33" s="3">
        <f t="shared" si="23"/>
        <v>942.46554127303693</v>
      </c>
      <c r="AK33" s="3">
        <f t="shared" si="23"/>
        <v>997.00460829493124</v>
      </c>
      <c r="AL33" s="3">
        <f t="shared" si="9"/>
        <v>11609.393865875958</v>
      </c>
    </row>
    <row r="34" spans="9:38" x14ac:dyDescent="0.3">
      <c r="I34" s="4" t="s">
        <v>31</v>
      </c>
      <c r="J34" s="3">
        <f t="shared" ref="J34:U34" si="24">($G$2-J14)/($F$2-J14)</f>
        <v>0.65748537177108601</v>
      </c>
      <c r="K34" s="3">
        <f t="shared" si="24"/>
        <v>0.66559843945938435</v>
      </c>
      <c r="L34" s="3">
        <f t="shared" si="24"/>
        <v>0.66652771988328452</v>
      </c>
      <c r="M34" s="3">
        <f t="shared" si="24"/>
        <v>0.66230476994512444</v>
      </c>
      <c r="N34" s="3">
        <f t="shared" si="24"/>
        <v>0.64586100044267392</v>
      </c>
      <c r="O34" s="3">
        <f t="shared" si="24"/>
        <v>0.62773382968822689</v>
      </c>
      <c r="P34" s="3">
        <f t="shared" si="24"/>
        <v>0.61083184692719328</v>
      </c>
      <c r="Q34" s="3">
        <f t="shared" si="24"/>
        <v>0.59913145147820324</v>
      </c>
      <c r="R34" s="3">
        <f t="shared" si="24"/>
        <v>0.59778783308195083</v>
      </c>
      <c r="S34" s="3">
        <f t="shared" si="24"/>
        <v>0.60765080922020609</v>
      </c>
      <c r="T34" s="3">
        <f t="shared" si="24"/>
        <v>0.62482413631389699</v>
      </c>
      <c r="U34" s="3">
        <f t="shared" si="24"/>
        <v>0.64269763287181791</v>
      </c>
      <c r="V34" s="3">
        <f t="shared" si="7"/>
        <v>0.63403623675692078</v>
      </c>
      <c r="Y34" s="4" t="s">
        <v>31</v>
      </c>
      <c r="Z34" s="3">
        <f t="shared" ref="Z34:AK34" si="25">Z$20*(($E14+$E15)+($E$7+$E$8+$E$9)*J34)</f>
        <v>1019.1023262451833</v>
      </c>
      <c r="AA34" s="3">
        <f t="shared" si="25"/>
        <v>931.83781524313815</v>
      </c>
      <c r="AB34" s="3">
        <f t="shared" si="25"/>
        <v>1033.1179658190911</v>
      </c>
      <c r="AC34" s="3">
        <f t="shared" si="25"/>
        <v>993.45715491768669</v>
      </c>
      <c r="AD34" s="3">
        <f t="shared" si="25"/>
        <v>1001.0845506861447</v>
      </c>
      <c r="AE34" s="3">
        <f t="shared" si="25"/>
        <v>941.60074453234029</v>
      </c>
      <c r="AF34" s="3">
        <f t="shared" si="25"/>
        <v>946.78936273714953</v>
      </c>
      <c r="AG34" s="3">
        <f t="shared" si="25"/>
        <v>928.65374979121498</v>
      </c>
      <c r="AH34" s="3">
        <f t="shared" si="25"/>
        <v>896.68174962292619</v>
      </c>
      <c r="AI34" s="3">
        <f t="shared" si="25"/>
        <v>941.85875429131943</v>
      </c>
      <c r="AJ34" s="3">
        <f t="shared" si="25"/>
        <v>937.23620447084545</v>
      </c>
      <c r="AK34" s="3">
        <f t="shared" si="25"/>
        <v>996.1813309513177</v>
      </c>
      <c r="AL34" s="3">
        <f t="shared" si="9"/>
        <v>11567.601709308359</v>
      </c>
    </row>
    <row r="35" spans="9:38" x14ac:dyDescent="0.3">
      <c r="I35" s="4" t="s">
        <v>32</v>
      </c>
      <c r="J35" s="3">
        <f t="shared" ref="J35:U35" si="26">($G$2-J15)/($F$2-J15)</f>
        <v>0.67641903734663622</v>
      </c>
      <c r="K35" s="3">
        <f t="shared" si="26"/>
        <v>0.68899831540754186</v>
      </c>
      <c r="L35" s="3">
        <f t="shared" si="26"/>
        <v>0.68980224893369546</v>
      </c>
      <c r="M35" s="3">
        <f t="shared" si="26"/>
        <v>0.68408582335132273</v>
      </c>
      <c r="N35" s="3">
        <f t="shared" si="26"/>
        <v>0.6579734929457034</v>
      </c>
      <c r="O35" s="3">
        <f t="shared" si="26"/>
        <v>0.62773382968822689</v>
      </c>
      <c r="P35" s="3">
        <f t="shared" si="26"/>
        <v>0.59643517740036978</v>
      </c>
      <c r="Q35" s="3">
        <f t="shared" si="26"/>
        <v>0.57424161788185246</v>
      </c>
      <c r="R35" s="3">
        <f t="shared" si="26"/>
        <v>0.57196361690743713</v>
      </c>
      <c r="S35" s="3">
        <f t="shared" si="26"/>
        <v>0.59093233339014839</v>
      </c>
      <c r="T35" s="3">
        <f t="shared" si="26"/>
        <v>0.62186859933826988</v>
      </c>
      <c r="U35" s="3">
        <f t="shared" si="26"/>
        <v>0.65252642246995796</v>
      </c>
      <c r="V35" s="3">
        <f t="shared" si="7"/>
        <v>0.63608170958843024</v>
      </c>
      <c r="Y35" s="4" t="s">
        <v>32</v>
      </c>
      <c r="Z35" s="3">
        <f t="shared" ref="Z35:AK35" si="27">Z$20*(($E15+$E16)+($E$7+$E$8+$E$9)*J35)</f>
        <v>1048.4495078872862</v>
      </c>
      <c r="AA35" s="3">
        <f t="shared" si="27"/>
        <v>964.59764157055872</v>
      </c>
      <c r="AB35" s="3">
        <f t="shared" si="27"/>
        <v>1069.193485847228</v>
      </c>
      <c r="AC35" s="3">
        <f t="shared" si="27"/>
        <v>1026.1287350269843</v>
      </c>
      <c r="AD35" s="3">
        <f t="shared" si="27"/>
        <v>1019.8589140658403</v>
      </c>
      <c r="AE35" s="3">
        <f t="shared" si="27"/>
        <v>941.60074453234029</v>
      </c>
      <c r="AF35" s="3">
        <f t="shared" si="27"/>
        <v>924.47452497057316</v>
      </c>
      <c r="AG35" s="3">
        <f t="shared" si="27"/>
        <v>890.07450771687127</v>
      </c>
      <c r="AH35" s="3">
        <f t="shared" si="27"/>
        <v>857.94542536115569</v>
      </c>
      <c r="AI35" s="3">
        <f t="shared" si="27"/>
        <v>915.94511675472995</v>
      </c>
      <c r="AJ35" s="3">
        <f t="shared" si="27"/>
        <v>932.80289900740479</v>
      </c>
      <c r="AK35" s="3">
        <f t="shared" si="27"/>
        <v>1011.4159548284348</v>
      </c>
      <c r="AL35" s="3">
        <f t="shared" si="9"/>
        <v>11602.487457569408</v>
      </c>
    </row>
    <row r="36" spans="9:38" x14ac:dyDescent="0.3">
      <c r="I36" s="4" t="s">
        <v>33</v>
      </c>
      <c r="J36" s="3">
        <f t="shared" ref="J36:U36" si="28">($G$2-J16)/($F$2-J16)</f>
        <v>0.67728922952803572</v>
      </c>
      <c r="K36" s="3">
        <f t="shared" si="28"/>
        <v>0.68615143193409167</v>
      </c>
      <c r="L36" s="3">
        <f t="shared" si="28"/>
        <v>0.68697013173340293</v>
      </c>
      <c r="M36" s="3">
        <f t="shared" si="28"/>
        <v>0.68283335535879486</v>
      </c>
      <c r="N36" s="3">
        <f t="shared" si="28"/>
        <v>0.66466396534860972</v>
      </c>
      <c r="O36" s="3">
        <f t="shared" si="28"/>
        <v>0.64428634948866148</v>
      </c>
      <c r="P36" s="3">
        <f t="shared" si="28"/>
        <v>0.62423673085955889</v>
      </c>
      <c r="Q36" s="3">
        <f t="shared" si="28"/>
        <v>0.61083184692719328</v>
      </c>
      <c r="R36" s="3">
        <f t="shared" si="28"/>
        <v>0.6095656417764761</v>
      </c>
      <c r="S36" s="3">
        <f t="shared" si="28"/>
        <v>0.62067330488383143</v>
      </c>
      <c r="T36" s="3">
        <f t="shared" si="28"/>
        <v>0.64055713643852052</v>
      </c>
      <c r="U36" s="3">
        <f t="shared" si="28"/>
        <v>0.6603933776708647</v>
      </c>
      <c r="V36" s="3">
        <f t="shared" si="7"/>
        <v>0.6507043751623367</v>
      </c>
      <c r="Y36" s="4" t="s">
        <v>33</v>
      </c>
      <c r="Z36" s="3">
        <f t="shared" ref="Z36:AK36" si="29">Z$20*(($E16+$E17)+($E$7+$E$8+$E$9)*J36)</f>
        <v>1049.7983057684553</v>
      </c>
      <c r="AA36" s="3">
        <f t="shared" si="29"/>
        <v>960.61200470772837</v>
      </c>
      <c r="AB36" s="3">
        <f t="shared" si="29"/>
        <v>1064.8037041867747</v>
      </c>
      <c r="AC36" s="3">
        <f t="shared" si="29"/>
        <v>1024.2500330381922</v>
      </c>
      <c r="AD36" s="3">
        <f t="shared" si="29"/>
        <v>1030.2291462903452</v>
      </c>
      <c r="AE36" s="3">
        <f t="shared" si="29"/>
        <v>966.42952423299221</v>
      </c>
      <c r="AF36" s="3">
        <f t="shared" si="29"/>
        <v>967.5669328323163</v>
      </c>
      <c r="AG36" s="3">
        <f t="shared" si="29"/>
        <v>946.78936273714953</v>
      </c>
      <c r="AH36" s="3">
        <f t="shared" si="29"/>
        <v>914.34846266471413</v>
      </c>
      <c r="AI36" s="3">
        <f t="shared" si="29"/>
        <v>962.04362256993875</v>
      </c>
      <c r="AJ36" s="3">
        <f t="shared" si="29"/>
        <v>960.83570465778087</v>
      </c>
      <c r="AK36" s="3">
        <f t="shared" si="29"/>
        <v>1023.6097353898402</v>
      </c>
      <c r="AL36" s="3">
        <f t="shared" si="9"/>
        <v>11871.316539076228</v>
      </c>
    </row>
    <row r="37" spans="9:38" x14ac:dyDescent="0.3">
      <c r="I37" s="4" t="s">
        <v>34</v>
      </c>
      <c r="J37" s="3">
        <f t="shared" ref="J37:U37" si="30">($G$2-J17)/($F$2-J17)</f>
        <v>0.67109771138824159</v>
      </c>
      <c r="K37" s="3">
        <f t="shared" si="30"/>
        <v>0.68408582335132273</v>
      </c>
      <c r="L37" s="3">
        <f t="shared" si="30"/>
        <v>0.68491532099251684</v>
      </c>
      <c r="M37" s="3">
        <f t="shared" si="30"/>
        <v>0.67901564798716074</v>
      </c>
      <c r="N37" s="3">
        <f t="shared" si="30"/>
        <v>0.65302876969784596</v>
      </c>
      <c r="O37" s="3">
        <f t="shared" si="30"/>
        <v>0.6230563844824879</v>
      </c>
      <c r="P37" s="3">
        <f t="shared" si="30"/>
        <v>0.59232206556820155</v>
      </c>
      <c r="Q37" s="3">
        <f t="shared" si="30"/>
        <v>0.56966110812264692</v>
      </c>
      <c r="R37" s="3">
        <f t="shared" si="30"/>
        <v>0.56733369388858823</v>
      </c>
      <c r="S37" s="3">
        <f t="shared" si="30"/>
        <v>0.58599275487321012</v>
      </c>
      <c r="T37" s="3">
        <f t="shared" si="30"/>
        <v>0.61704164672091921</v>
      </c>
      <c r="U37" s="3">
        <f t="shared" si="30"/>
        <v>0.64742177170559712</v>
      </c>
      <c r="V37" s="3">
        <f t="shared" si="7"/>
        <v>0.63124772489822811</v>
      </c>
      <c r="Y37" s="4" t="s">
        <v>34</v>
      </c>
      <c r="Z37" s="3">
        <f t="shared" ref="Z37:AK37" si="31">Z$20*(($E17+$E18)+($E$7+$E$8+$E$9)*J37)</f>
        <v>1040.2014526517744</v>
      </c>
      <c r="AA37" s="3">
        <f t="shared" si="31"/>
        <v>957.72015269185192</v>
      </c>
      <c r="AB37" s="3">
        <f t="shared" si="31"/>
        <v>1061.6187475384011</v>
      </c>
      <c r="AC37" s="3">
        <f t="shared" si="31"/>
        <v>1018.5234719807412</v>
      </c>
      <c r="AD37" s="3">
        <f t="shared" si="31"/>
        <v>1012.1945930316612</v>
      </c>
      <c r="AE37" s="3">
        <f t="shared" si="31"/>
        <v>934.58457672373186</v>
      </c>
      <c r="AF37" s="3">
        <f t="shared" si="31"/>
        <v>918.0992016307124</v>
      </c>
      <c r="AG37" s="3">
        <f t="shared" si="31"/>
        <v>882.97471759010273</v>
      </c>
      <c r="AH37" s="3">
        <f t="shared" si="31"/>
        <v>851.00054083288239</v>
      </c>
      <c r="AI37" s="3">
        <f t="shared" si="31"/>
        <v>908.28877005347567</v>
      </c>
      <c r="AJ37" s="3">
        <f t="shared" si="31"/>
        <v>925.56247008137882</v>
      </c>
      <c r="AK37" s="3">
        <f t="shared" si="31"/>
        <v>1003.5037461436756</v>
      </c>
      <c r="AL37" s="3">
        <f t="shared" si="9"/>
        <v>11514.272440950388</v>
      </c>
    </row>
    <row r="38" spans="9:38" x14ac:dyDescent="0.3">
      <c r="I38" s="4" t="s">
        <v>35</v>
      </c>
      <c r="J38" s="3">
        <f t="shared" ref="J38:U38" si="32">($G$2-J18)/($F$2-J18)</f>
        <v>0.67901564798716074</v>
      </c>
      <c r="K38" s="3">
        <f t="shared" si="32"/>
        <v>0.69139771119969151</v>
      </c>
      <c r="L38" s="3">
        <f t="shared" si="32"/>
        <v>0.69258357883950294</v>
      </c>
      <c r="M38" s="3">
        <f t="shared" si="32"/>
        <v>0.68656131644247087</v>
      </c>
      <c r="N38" s="3">
        <f t="shared" si="32"/>
        <v>0.66087325137770259</v>
      </c>
      <c r="O38" s="3">
        <f t="shared" si="32"/>
        <v>0.63059873787902088</v>
      </c>
      <c r="P38" s="3">
        <f t="shared" si="32"/>
        <v>0.59979989994997474</v>
      </c>
      <c r="Q38" s="3">
        <f t="shared" si="32"/>
        <v>0.57724150079267245</v>
      </c>
      <c r="R38" s="3">
        <f t="shared" si="32"/>
        <v>0.57499557287055048</v>
      </c>
      <c r="S38" s="3">
        <f t="shared" si="32"/>
        <v>0.59370238699847633</v>
      </c>
      <c r="T38" s="3">
        <f t="shared" si="32"/>
        <v>0.62482413631389699</v>
      </c>
      <c r="U38" s="3">
        <f t="shared" si="32"/>
        <v>0.65502371711944796</v>
      </c>
      <c r="V38" s="3">
        <f t="shared" si="7"/>
        <v>0.63888478814754734</v>
      </c>
      <c r="Y38" s="4" t="s">
        <v>35</v>
      </c>
      <c r="Z38" s="3">
        <f t="shared" ref="Z38:AK38" si="33">Z$20*(($E18+$E19)+($E$7+$E$8+$E$9)*J38)</f>
        <v>1052.4742543800992</v>
      </c>
      <c r="AA38" s="3">
        <f t="shared" si="33"/>
        <v>967.95679567956813</v>
      </c>
      <c r="AB38" s="3">
        <f t="shared" si="33"/>
        <v>1073.5045472012296</v>
      </c>
      <c r="AC38" s="3">
        <f t="shared" si="33"/>
        <v>1029.8419746637062</v>
      </c>
      <c r="AD38" s="3">
        <f t="shared" si="33"/>
        <v>1024.3535396354391</v>
      </c>
      <c r="AE38" s="3">
        <f t="shared" si="33"/>
        <v>945.89810681853123</v>
      </c>
      <c r="AF38" s="3">
        <f t="shared" si="33"/>
        <v>929.68984492246091</v>
      </c>
      <c r="AG38" s="3">
        <f t="shared" si="33"/>
        <v>894.72432622864233</v>
      </c>
      <c r="AH38" s="3">
        <f t="shared" si="33"/>
        <v>862.49335930582572</v>
      </c>
      <c r="AI38" s="3">
        <f t="shared" si="33"/>
        <v>920.23869984763826</v>
      </c>
      <c r="AJ38" s="3">
        <f t="shared" si="33"/>
        <v>937.23620447084545</v>
      </c>
      <c r="AK38" s="3">
        <f t="shared" si="33"/>
        <v>1015.2867615351443</v>
      </c>
      <c r="AL38" s="3">
        <f t="shared" si="9"/>
        <v>11653.69841468913</v>
      </c>
    </row>
    <row r="39" spans="9:38" x14ac:dyDescent="0.3">
      <c r="I39" s="4" t="s">
        <v>36</v>
      </c>
      <c r="J39" s="3">
        <f t="shared" ref="J39:U39" si="34">($G$2-J19)/($F$2-J19)</f>
        <v>0.61019977261653402</v>
      </c>
      <c r="K39" s="3">
        <f t="shared" si="34"/>
        <v>0.62773382968822689</v>
      </c>
      <c r="L39" s="3">
        <f t="shared" si="34"/>
        <v>0.62888510901499928</v>
      </c>
      <c r="M39" s="3">
        <f t="shared" si="34"/>
        <v>0.62127189521855808</v>
      </c>
      <c r="N39" s="3">
        <f t="shared" si="34"/>
        <v>0.58455945992729819</v>
      </c>
      <c r="O39" s="3">
        <f t="shared" si="34"/>
        <v>0.54084560933613957</v>
      </c>
      <c r="P39" s="3">
        <f t="shared" si="34"/>
        <v>0.49548034475509767</v>
      </c>
      <c r="Q39" s="3">
        <f t="shared" si="34"/>
        <v>0.46031032156509971</v>
      </c>
      <c r="R39" s="3">
        <f t="shared" si="34"/>
        <v>0.45787214818161331</v>
      </c>
      <c r="S39" s="3">
        <f t="shared" si="34"/>
        <v>0.48575101778444413</v>
      </c>
      <c r="T39" s="3">
        <f t="shared" si="34"/>
        <v>0.53280124586334487</v>
      </c>
      <c r="U39" s="3">
        <f t="shared" si="34"/>
        <v>0.57649550026469043</v>
      </c>
      <c r="V39" s="3">
        <f t="shared" si="7"/>
        <v>0.55185052118467059</v>
      </c>
      <c r="Y39" s="4" t="s">
        <v>36</v>
      </c>
      <c r="Z39" s="3">
        <f t="shared" ref="Z39:AK39" si="35">Z$20*(($E19+$E20)+($E$7+$E$8+$E$9)*J39)</f>
        <v>945.80964755562775</v>
      </c>
      <c r="AA39" s="3">
        <f t="shared" si="35"/>
        <v>878.82736156351757</v>
      </c>
      <c r="AB39" s="3">
        <f t="shared" si="35"/>
        <v>974.77191897324883</v>
      </c>
      <c r="AC39" s="3">
        <f t="shared" si="35"/>
        <v>931.90784282783716</v>
      </c>
      <c r="AD39" s="3">
        <f t="shared" si="35"/>
        <v>906.06716288731218</v>
      </c>
      <c r="AE39" s="3">
        <f t="shared" si="35"/>
        <v>811.26841400420938</v>
      </c>
      <c r="AF39" s="3">
        <f t="shared" si="35"/>
        <v>767.99453437040142</v>
      </c>
      <c r="AG39" s="3">
        <f t="shared" si="35"/>
        <v>713.48099842590455</v>
      </c>
      <c r="AH39" s="3">
        <f t="shared" si="35"/>
        <v>686.80822227241993</v>
      </c>
      <c r="AI39" s="3">
        <f t="shared" si="35"/>
        <v>752.91407756588842</v>
      </c>
      <c r="AJ39" s="3">
        <f t="shared" si="35"/>
        <v>799.20186879501728</v>
      </c>
      <c r="AK39" s="3">
        <f t="shared" si="35"/>
        <v>893.56802541027014</v>
      </c>
      <c r="AL39" s="3">
        <f t="shared" si="9"/>
        <v>10062.620074651653</v>
      </c>
    </row>
    <row r="40" spans="9:38" x14ac:dyDescent="0.3">
      <c r="I40" s="4" t="s">
        <v>37</v>
      </c>
      <c r="J40" s="3">
        <f t="shared" ref="J40:U40" si="36">($G$2-J20)/($F$2-J20)</f>
        <v>0.71654659265383258</v>
      </c>
      <c r="K40" s="3">
        <f t="shared" si="36"/>
        <v>0.72499140598143708</v>
      </c>
      <c r="L40" s="3">
        <f t="shared" si="36"/>
        <v>0.72593353888317913</v>
      </c>
      <c r="M40" s="3">
        <f t="shared" si="36"/>
        <v>0.7218036397357136</v>
      </c>
      <c r="N40" s="3">
        <f t="shared" si="36"/>
        <v>0.70468807678110013</v>
      </c>
      <c r="O40" s="3">
        <f t="shared" si="36"/>
        <v>0.68491532099251684</v>
      </c>
      <c r="P40" s="3">
        <f t="shared" si="36"/>
        <v>0.66606372617225573</v>
      </c>
      <c r="Q40" s="3">
        <f t="shared" si="36"/>
        <v>0.65252642246995796</v>
      </c>
      <c r="R40" s="3">
        <f t="shared" si="36"/>
        <v>0.65151735153187196</v>
      </c>
      <c r="S40" s="3">
        <f t="shared" si="36"/>
        <v>0.66230476994512444</v>
      </c>
      <c r="T40" s="3">
        <f t="shared" si="36"/>
        <v>0.68157091681040227</v>
      </c>
      <c r="U40" s="3">
        <f t="shared" si="36"/>
        <v>0.70063614818510667</v>
      </c>
      <c r="V40" s="3">
        <f t="shared" si="7"/>
        <v>0.69112482584520818</v>
      </c>
      <c r="Y40" s="4" t="s">
        <v>37</v>
      </c>
      <c r="Z40" s="3">
        <f t="shared" ref="Z40:AK40" si="37">Z$20*(($E20+$E21)+($E$7+$E$8+$E$9)*J40)</f>
        <v>1110.6472186134406</v>
      </c>
      <c r="AA40" s="3">
        <f t="shared" si="37"/>
        <v>1014.987968374012</v>
      </c>
      <c r="AB40" s="3">
        <f t="shared" si="37"/>
        <v>1125.1969852689276</v>
      </c>
      <c r="AC40" s="3">
        <f t="shared" si="37"/>
        <v>1082.7054596035705</v>
      </c>
      <c r="AD40" s="3">
        <f t="shared" si="37"/>
        <v>1092.2665190107052</v>
      </c>
      <c r="AE40" s="3">
        <f t="shared" si="37"/>
        <v>1027.3729814887752</v>
      </c>
      <c r="AF40" s="3">
        <f t="shared" si="37"/>
        <v>1032.3987755669964</v>
      </c>
      <c r="AG40" s="3">
        <f t="shared" si="37"/>
        <v>1011.4159548284348</v>
      </c>
      <c r="AH40" s="3">
        <f t="shared" si="37"/>
        <v>977.27602729780779</v>
      </c>
      <c r="AI40" s="3">
        <f t="shared" si="37"/>
        <v>1026.5723934149428</v>
      </c>
      <c r="AJ40" s="3">
        <f t="shared" si="37"/>
        <v>1022.3563752156034</v>
      </c>
      <c r="AK40" s="3">
        <f t="shared" si="37"/>
        <v>1085.9860296869153</v>
      </c>
      <c r="AL40" s="3">
        <f t="shared" si="9"/>
        <v>12609.182688370134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workbookViewId="0">
      <selection activeCell="H1" sqref="H1:H1048576"/>
    </sheetView>
  </sheetViews>
  <sheetFormatPr defaultRowHeight="14.4" x14ac:dyDescent="0.3"/>
  <cols>
    <col min="2" max="2" width="14.6640625" bestFit="1" customWidth="1"/>
    <col min="3" max="3" width="22.33203125" bestFit="1" customWidth="1"/>
    <col min="4" max="4" width="17.5546875" bestFit="1" customWidth="1"/>
    <col min="5" max="5" width="13" customWidth="1"/>
    <col min="11" max="11" width="17.5546875" bestFit="1" customWidth="1"/>
    <col min="12" max="12" width="30.88671875" bestFit="1" customWidth="1"/>
    <col min="16" max="16" width="17.5546875" bestFit="1" customWidth="1"/>
    <col min="17" max="17" width="30.88671875" bestFit="1" customWidth="1"/>
  </cols>
  <sheetData>
    <row r="1" spans="1:18" s="19" customFormat="1" x14ac:dyDescent="0.3">
      <c r="A1" s="19" t="s">
        <v>47</v>
      </c>
      <c r="I1" s="19" t="s">
        <v>48</v>
      </c>
      <c r="N1" s="19" t="s">
        <v>49</v>
      </c>
    </row>
    <row r="2" spans="1:18" x14ac:dyDescent="0.3">
      <c r="A2" s="14" t="s">
        <v>43</v>
      </c>
      <c r="B2" s="14" t="s">
        <v>44</v>
      </c>
      <c r="C2" s="14" t="s">
        <v>45</v>
      </c>
      <c r="D2" s="14" t="s">
        <v>46</v>
      </c>
      <c r="E2" s="14"/>
      <c r="I2" s="17" t="s">
        <v>43</v>
      </c>
      <c r="J2" s="17" t="s">
        <v>50</v>
      </c>
      <c r="K2" s="17" t="s">
        <v>46</v>
      </c>
      <c r="L2" s="17" t="s">
        <v>51</v>
      </c>
      <c r="M2" s="16"/>
      <c r="N2" s="17" t="s">
        <v>43</v>
      </c>
      <c r="O2" s="17" t="s">
        <v>50</v>
      </c>
      <c r="P2" s="17" t="s">
        <v>46</v>
      </c>
      <c r="Q2" s="17" t="s">
        <v>51</v>
      </c>
      <c r="R2" s="16"/>
    </row>
    <row r="3" spans="1:18" x14ac:dyDescent="0.3">
      <c r="A3" s="20" t="s">
        <v>22</v>
      </c>
      <c r="B3" s="16">
        <v>4.18</v>
      </c>
      <c r="C3" s="16">
        <v>4.603524229074889</v>
      </c>
      <c r="D3" s="16">
        <v>1.0843060959792474</v>
      </c>
      <c r="E3" s="15">
        <v>1.0843060959792477</v>
      </c>
      <c r="I3" s="16">
        <v>51.379589041095869</v>
      </c>
      <c r="J3" s="16">
        <f>106-I3</f>
        <v>54.620410958904131</v>
      </c>
      <c r="K3" s="15">
        <f>J3/$J$19</f>
        <v>1.2123595736222272</v>
      </c>
      <c r="L3" s="21">
        <f>ABS(K3-E3)/E3</f>
        <v>0.11809716658222161</v>
      </c>
      <c r="M3" s="16"/>
      <c r="N3" s="16">
        <v>53.94479452054793</v>
      </c>
      <c r="O3" s="16">
        <f>106-N3</f>
        <v>52.05520547945207</v>
      </c>
      <c r="P3" s="15">
        <f>O3/$O$19</f>
        <v>1.1505532452157803</v>
      </c>
      <c r="Q3" s="21">
        <f>ABS(P3-E3)/E3</f>
        <v>6.1096354140390746E-2</v>
      </c>
      <c r="R3" s="16"/>
    </row>
    <row r="4" spans="1:18" x14ac:dyDescent="0.3">
      <c r="A4" s="20" t="s">
        <v>23</v>
      </c>
      <c r="B4" s="16">
        <v>4.16</v>
      </c>
      <c r="C4" s="16">
        <v>4.5814977973568283</v>
      </c>
      <c r="D4" s="16">
        <v>1.0791180285343709</v>
      </c>
      <c r="E4" s="15">
        <v>1.0791180285343709</v>
      </c>
      <c r="I4" s="16">
        <v>57.293835616438336</v>
      </c>
      <c r="J4" s="16">
        <f t="shared" ref="J4:J18" si="0">106-I4</f>
        <v>48.706164383561664</v>
      </c>
      <c r="K4" s="15">
        <f t="shared" ref="K4:K18" si="1">J4/$J$19</f>
        <v>1.081086422605958</v>
      </c>
      <c r="L4" s="21">
        <f t="shared" ref="L4:L18" si="2">ABS(K4-E4)/E4</f>
        <v>1.8240767177808432E-3</v>
      </c>
      <c r="M4" s="16"/>
      <c r="N4" s="16">
        <v>57.584246575342455</v>
      </c>
      <c r="O4" s="16">
        <f t="shared" ref="O4:O18" si="3">106-N4</f>
        <v>48.415753424657545</v>
      </c>
      <c r="P4" s="15">
        <f t="shared" ref="P4:P18" si="4">O4/$O$19</f>
        <v>1.0701120418071417</v>
      </c>
      <c r="Q4" s="21">
        <f t="shared" ref="Q4:Q18" si="5">ABS(P4-E4)/E4</f>
        <v>8.3456920272760859E-3</v>
      </c>
      <c r="R4" s="16"/>
    </row>
    <row r="5" spans="1:18" x14ac:dyDescent="0.3">
      <c r="A5" s="20" t="s">
        <v>24</v>
      </c>
      <c r="B5" s="16">
        <v>4.07</v>
      </c>
      <c r="C5" s="16">
        <v>4.4823788546255505</v>
      </c>
      <c r="D5" s="16">
        <v>1.0557717250324254</v>
      </c>
      <c r="E5" s="15">
        <v>1.0557717250324254</v>
      </c>
      <c r="I5" s="16">
        <v>57.052465753424642</v>
      </c>
      <c r="J5" s="16">
        <f t="shared" si="0"/>
        <v>48.947534246575358</v>
      </c>
      <c r="K5" s="15">
        <f t="shared" si="1"/>
        <v>1.086443889880027</v>
      </c>
      <c r="L5" s="21">
        <f t="shared" si="2"/>
        <v>2.905189078317056E-2</v>
      </c>
      <c r="M5" s="16"/>
      <c r="N5" s="16">
        <v>57.743972602739731</v>
      </c>
      <c r="O5" s="16">
        <f t="shared" si="3"/>
        <v>48.256027397260269</v>
      </c>
      <c r="P5" s="15">
        <f t="shared" si="4"/>
        <v>1.066581687878563</v>
      </c>
      <c r="Q5" s="21">
        <f t="shared" si="5"/>
        <v>1.0238920582766653E-2</v>
      </c>
      <c r="R5" s="16"/>
    </row>
    <row r="6" spans="1:18" x14ac:dyDescent="0.3">
      <c r="A6" s="20" t="s">
        <v>25</v>
      </c>
      <c r="B6" s="16">
        <v>3.93</v>
      </c>
      <c r="C6" s="16">
        <v>4.3281938325991192</v>
      </c>
      <c r="D6" s="16">
        <v>1.0194552529182879</v>
      </c>
      <c r="E6" s="15">
        <v>1.0194552529182881</v>
      </c>
      <c r="I6" s="16">
        <v>59.513287671232852</v>
      </c>
      <c r="J6" s="16">
        <f t="shared" si="0"/>
        <v>46.486712328767148</v>
      </c>
      <c r="K6" s="15">
        <f t="shared" si="1"/>
        <v>1.0318232643911622</v>
      </c>
      <c r="L6" s="21">
        <f t="shared" si="2"/>
        <v>1.2131980719575015E-2</v>
      </c>
      <c r="M6" s="16"/>
      <c r="N6" s="16">
        <v>59.178493150684936</v>
      </c>
      <c r="O6" s="16">
        <f t="shared" si="3"/>
        <v>46.821506849315064</v>
      </c>
      <c r="P6" s="15">
        <f t="shared" si="4"/>
        <v>1.0348751129728395</v>
      </c>
      <c r="Q6" s="21">
        <f t="shared" si="5"/>
        <v>1.5125587916105786E-2</v>
      </c>
      <c r="R6" s="16"/>
    </row>
    <row r="7" spans="1:18" x14ac:dyDescent="0.3">
      <c r="A7" s="20" t="s">
        <v>26</v>
      </c>
      <c r="B7" s="16">
        <v>4.04</v>
      </c>
      <c r="C7" s="16">
        <v>4.4493392070484576</v>
      </c>
      <c r="D7" s="16">
        <v>1.0479896238651101</v>
      </c>
      <c r="E7" s="15">
        <v>1.0479896238651103</v>
      </c>
      <c r="I7" s="16">
        <v>55.832465753424636</v>
      </c>
      <c r="J7" s="16">
        <f t="shared" si="0"/>
        <v>50.167534246575364</v>
      </c>
      <c r="K7" s="15">
        <f t="shared" si="1"/>
        <v>1.1135231200405613</v>
      </c>
      <c r="L7" s="21">
        <f t="shared" si="2"/>
        <v>6.2532581127812778E-2</v>
      </c>
      <c r="M7" s="16"/>
      <c r="N7" s="16">
        <v>57.982602739726012</v>
      </c>
      <c r="O7" s="16">
        <f t="shared" si="3"/>
        <v>48.017397260273988</v>
      </c>
      <c r="P7" s="15">
        <f t="shared" si="4"/>
        <v>1.0613073512202584</v>
      </c>
      <c r="Q7" s="21">
        <f t="shared" si="5"/>
        <v>1.2707880929231696E-2</v>
      </c>
      <c r="R7" s="16"/>
    </row>
    <row r="8" spans="1:18" x14ac:dyDescent="0.3">
      <c r="A8" s="20" t="s">
        <v>27</v>
      </c>
      <c r="B8" s="16">
        <v>3.83</v>
      </c>
      <c r="C8" s="16">
        <v>4.2180616740088102</v>
      </c>
      <c r="D8" s="16">
        <v>0.99351491569390393</v>
      </c>
      <c r="E8" s="15">
        <v>0.99351491569390404</v>
      </c>
      <c r="I8" s="16">
        <v>61.754383561643834</v>
      </c>
      <c r="J8" s="16">
        <f t="shared" si="0"/>
        <v>44.245616438356166</v>
      </c>
      <c r="K8" s="15">
        <f t="shared" si="1"/>
        <v>0.98207969764668213</v>
      </c>
      <c r="L8" s="21">
        <f t="shared" si="2"/>
        <v>1.1509860462673757E-2</v>
      </c>
      <c r="M8" s="16"/>
      <c r="N8" s="16">
        <v>61.601232876712309</v>
      </c>
      <c r="O8" s="16">
        <f t="shared" si="3"/>
        <v>44.398767123287691</v>
      </c>
      <c r="P8" s="15">
        <f t="shared" si="4"/>
        <v>0.98132636547640895</v>
      </c>
      <c r="Q8" s="21">
        <f t="shared" si="5"/>
        <v>1.2268109944763341E-2</v>
      </c>
      <c r="R8" s="16"/>
    </row>
    <row r="9" spans="1:18" x14ac:dyDescent="0.3">
      <c r="A9" s="20" t="s">
        <v>28</v>
      </c>
      <c r="B9" s="16">
        <v>3.74</v>
      </c>
      <c r="C9" s="16">
        <v>4.1189427312775333</v>
      </c>
      <c r="D9" s="16">
        <v>0.97016861219195849</v>
      </c>
      <c r="E9" s="15">
        <v>0.9701686121919586</v>
      </c>
      <c r="I9" s="16">
        <v>62.54999999999999</v>
      </c>
      <c r="J9" s="16">
        <f t="shared" si="0"/>
        <v>43.45000000000001</v>
      </c>
      <c r="K9" s="15">
        <f t="shared" si="1"/>
        <v>0.96442012334032912</v>
      </c>
      <c r="L9" s="21">
        <f t="shared" si="2"/>
        <v>5.9252471986715677E-3</v>
      </c>
      <c r="M9" s="16"/>
      <c r="N9" s="16">
        <v>62.677123287671236</v>
      </c>
      <c r="O9" s="16">
        <f t="shared" si="3"/>
        <v>43.322876712328764</v>
      </c>
      <c r="P9" s="15">
        <f t="shared" si="4"/>
        <v>0.95754643429711583</v>
      </c>
      <c r="Q9" s="21">
        <f t="shared" si="5"/>
        <v>1.3010292990539803E-2</v>
      </c>
      <c r="R9" s="16"/>
    </row>
    <row r="10" spans="1:18" x14ac:dyDescent="0.3">
      <c r="A10" s="20" t="s">
        <v>29</v>
      </c>
      <c r="B10" s="16">
        <v>3.63</v>
      </c>
      <c r="C10" s="16">
        <v>3.9977973568281935</v>
      </c>
      <c r="D10" s="16">
        <v>0.94163424124513606</v>
      </c>
      <c r="E10" s="15">
        <v>0.94163424124513617</v>
      </c>
      <c r="I10" s="16">
        <v>63.739315068493134</v>
      </c>
      <c r="J10" s="16">
        <f t="shared" si="0"/>
        <v>42.260684931506866</v>
      </c>
      <c r="K10" s="15">
        <f t="shared" si="1"/>
        <v>0.93802197869023318</v>
      </c>
      <c r="L10" s="21">
        <f t="shared" si="2"/>
        <v>3.8361631264878858E-3</v>
      </c>
      <c r="M10" s="16"/>
      <c r="N10" s="16">
        <v>63.022876712328745</v>
      </c>
      <c r="O10" s="16">
        <f t="shared" si="3"/>
        <v>42.977123287671255</v>
      </c>
      <c r="P10" s="15">
        <f t="shared" si="4"/>
        <v>0.94990439886338385</v>
      </c>
      <c r="Q10" s="21">
        <f t="shared" si="5"/>
        <v>8.7827706937588946E-3</v>
      </c>
      <c r="R10" s="16"/>
    </row>
    <row r="11" spans="1:18" x14ac:dyDescent="0.3">
      <c r="A11" s="20" t="s">
        <v>30</v>
      </c>
      <c r="B11" s="16">
        <v>3.7</v>
      </c>
      <c r="C11" s="16">
        <v>4.0748898678414101</v>
      </c>
      <c r="D11" s="16">
        <v>0.95979247730220496</v>
      </c>
      <c r="E11" s="15">
        <v>0.95979247730220496</v>
      </c>
      <c r="I11" s="16">
        <v>63.819863013698601</v>
      </c>
      <c r="J11" s="16">
        <f t="shared" si="0"/>
        <v>42.180136986301399</v>
      </c>
      <c r="K11" s="15">
        <f t="shared" si="1"/>
        <v>0.936234129225334</v>
      </c>
      <c r="L11" s="21">
        <f t="shared" si="2"/>
        <v>2.4545251847658798E-2</v>
      </c>
      <c r="M11" s="16"/>
      <c r="N11" s="16">
        <v>63.817397260273957</v>
      </c>
      <c r="O11" s="16">
        <f t="shared" si="3"/>
        <v>42.182602739726043</v>
      </c>
      <c r="P11" s="15">
        <f t="shared" si="4"/>
        <v>0.93234346165433135</v>
      </c>
      <c r="Q11" s="21">
        <f t="shared" si="5"/>
        <v>2.8598906843933177E-2</v>
      </c>
      <c r="R11" s="16"/>
    </row>
    <row r="12" spans="1:18" x14ac:dyDescent="0.3">
      <c r="A12" s="20" t="s">
        <v>31</v>
      </c>
      <c r="B12" s="16">
        <v>3.66</v>
      </c>
      <c r="C12" s="16">
        <v>4.0308370044052868</v>
      </c>
      <c r="D12" s="16">
        <v>0.94941634241245143</v>
      </c>
      <c r="E12" s="15">
        <v>0.94941634241245143</v>
      </c>
      <c r="I12" s="16">
        <v>64.149726027397264</v>
      </c>
      <c r="J12" s="16">
        <f t="shared" si="0"/>
        <v>41.850273972602736</v>
      </c>
      <c r="K12" s="15">
        <f t="shared" si="1"/>
        <v>0.92891245998812633</v>
      </c>
      <c r="L12" s="21">
        <f t="shared" si="2"/>
        <v>2.1596302389555538E-2</v>
      </c>
      <c r="M12" s="16"/>
      <c r="N12" s="16">
        <v>63.82671232876708</v>
      </c>
      <c r="O12" s="16">
        <f t="shared" si="3"/>
        <v>42.17328767123292</v>
      </c>
      <c r="P12" s="15">
        <f t="shared" si="4"/>
        <v>0.93213757480429482</v>
      </c>
      <c r="Q12" s="21">
        <f t="shared" si="5"/>
        <v>1.819935768564036E-2</v>
      </c>
      <c r="R12" s="16"/>
    </row>
    <row r="13" spans="1:18" x14ac:dyDescent="0.3">
      <c r="A13" s="20" t="s">
        <v>32</v>
      </c>
      <c r="B13" s="16">
        <v>3.8</v>
      </c>
      <c r="C13" s="16">
        <v>4.1850220264317182</v>
      </c>
      <c r="D13" s="16">
        <v>0.98573281452658879</v>
      </c>
      <c r="E13" s="15">
        <v>0.98573281452658879</v>
      </c>
      <c r="I13" s="16">
        <v>63.194109589041105</v>
      </c>
      <c r="J13" s="16">
        <f t="shared" si="0"/>
        <v>42.805890410958895</v>
      </c>
      <c r="K13" s="15">
        <f t="shared" si="1"/>
        <v>0.95012340874176249</v>
      </c>
      <c r="L13" s="21">
        <f t="shared" si="2"/>
        <v>3.6124805079080363E-2</v>
      </c>
      <c r="M13" s="16"/>
      <c r="N13" s="16">
        <v>61.083698630136972</v>
      </c>
      <c r="O13" s="16">
        <f t="shared" si="3"/>
        <v>44.916301369863028</v>
      </c>
      <c r="P13" s="15">
        <f t="shared" si="4"/>
        <v>0.99276519664465013</v>
      </c>
      <c r="Q13" s="21">
        <f t="shared" si="5"/>
        <v>7.1341665960859149E-3</v>
      </c>
      <c r="R13" s="16"/>
    </row>
    <row r="14" spans="1:18" x14ac:dyDescent="0.3">
      <c r="A14" s="20" t="s">
        <v>33</v>
      </c>
      <c r="B14" s="16">
        <v>3.92</v>
      </c>
      <c r="C14" s="16">
        <v>4.3171806167400879</v>
      </c>
      <c r="D14" s="16">
        <v>1.0168612191958495</v>
      </c>
      <c r="E14" s="15">
        <v>1.0168612191958495</v>
      </c>
      <c r="I14" s="16">
        <v>60.883972602739711</v>
      </c>
      <c r="J14" s="16">
        <f t="shared" si="0"/>
        <v>45.116027397260289</v>
      </c>
      <c r="K14" s="15">
        <f t="shared" si="1"/>
        <v>1.0013994178847279</v>
      </c>
      <c r="L14" s="21">
        <f t="shared" si="2"/>
        <v>1.5205419401625987E-2</v>
      </c>
      <c r="M14" s="16"/>
      <c r="N14" s="16">
        <v>59.724520547945197</v>
      </c>
      <c r="O14" s="16">
        <f t="shared" si="3"/>
        <v>46.275479452054803</v>
      </c>
      <c r="P14" s="15">
        <f t="shared" si="4"/>
        <v>1.0228065102633082</v>
      </c>
      <c r="Q14" s="21">
        <f t="shared" si="5"/>
        <v>5.8467084349625434E-3</v>
      </c>
      <c r="R14" s="16"/>
    </row>
    <row r="15" spans="1:18" x14ac:dyDescent="0.3">
      <c r="A15" s="20" t="s">
        <v>34</v>
      </c>
      <c r="B15" s="16">
        <v>3.67</v>
      </c>
      <c r="C15" s="16">
        <v>4.0418502202643172</v>
      </c>
      <c r="D15" s="16">
        <v>0.9520103761348897</v>
      </c>
      <c r="E15" s="15">
        <v>0.9520103761348897</v>
      </c>
      <c r="I15" s="16">
        <v>64.100684931506848</v>
      </c>
      <c r="J15" s="16">
        <f t="shared" si="0"/>
        <v>41.899315068493152</v>
      </c>
      <c r="K15" s="15">
        <f t="shared" si="1"/>
        <v>0.93000098058070124</v>
      </c>
      <c r="L15" s="21">
        <f t="shared" si="2"/>
        <v>2.3118860997655727E-2</v>
      </c>
      <c r="M15" s="16"/>
      <c r="N15" s="16">
        <v>64.079589041095886</v>
      </c>
      <c r="O15" s="16">
        <f t="shared" si="3"/>
        <v>41.920410958904114</v>
      </c>
      <c r="P15" s="15">
        <f t="shared" si="4"/>
        <v>0.92654835237534383</v>
      </c>
      <c r="Q15" s="21">
        <f t="shared" si="5"/>
        <v>2.6745531769223254E-2</v>
      </c>
      <c r="R15" s="16"/>
    </row>
    <row r="16" spans="1:18" x14ac:dyDescent="0.3">
      <c r="A16" s="20" t="s">
        <v>35</v>
      </c>
      <c r="B16" s="16">
        <v>3.88</v>
      </c>
      <c r="C16" s="16">
        <v>4.2731277533039647</v>
      </c>
      <c r="D16" s="16">
        <v>1.006485084306096</v>
      </c>
      <c r="E16" s="15">
        <v>1.006485084306096</v>
      </c>
      <c r="I16" s="16">
        <v>62.669452054794526</v>
      </c>
      <c r="J16" s="16">
        <f t="shared" si="0"/>
        <v>43.330547945205474</v>
      </c>
      <c r="K16" s="15">
        <f t="shared" si="1"/>
        <v>0.96176875474612422</v>
      </c>
      <c r="L16" s="21">
        <f t="shared" si="2"/>
        <v>4.4428208879817278E-2</v>
      </c>
      <c r="M16" s="16"/>
      <c r="N16" s="16">
        <v>61.569178082191748</v>
      </c>
      <c r="O16" s="16">
        <f t="shared" si="3"/>
        <v>44.430821917808252</v>
      </c>
      <c r="P16" s="15">
        <f t="shared" si="4"/>
        <v>0.98203485846036065</v>
      </c>
      <c r="Q16" s="21">
        <f t="shared" si="5"/>
        <v>2.4292685730749899E-2</v>
      </c>
      <c r="R16" s="16"/>
    </row>
    <row r="17" spans="1:18" x14ac:dyDescent="0.3">
      <c r="A17" s="20" t="s">
        <v>36</v>
      </c>
      <c r="B17" s="16">
        <v>3.08</v>
      </c>
      <c r="C17" s="16">
        <v>3.392070484581498</v>
      </c>
      <c r="D17" s="16">
        <v>0.79896238651102469</v>
      </c>
      <c r="E17" s="15">
        <v>0.79896238651102469</v>
      </c>
      <c r="I17" s="16">
        <v>75.466712328767116</v>
      </c>
      <c r="J17" s="16">
        <f t="shared" si="0"/>
        <v>30.533287671232884</v>
      </c>
      <c r="K17" s="15">
        <f t="shared" si="1"/>
        <v>0.67771961016976201</v>
      </c>
      <c r="L17" s="21">
        <f t="shared" si="2"/>
        <v>0.15175029311544402</v>
      </c>
      <c r="M17" s="16"/>
      <c r="N17" s="16">
        <v>73.639315068493133</v>
      </c>
      <c r="O17" s="16">
        <f t="shared" si="3"/>
        <v>32.360684931506867</v>
      </c>
      <c r="P17" s="15">
        <f t="shared" si="4"/>
        <v>0.71525394477690829</v>
      </c>
      <c r="Q17" s="21">
        <f t="shared" si="5"/>
        <v>0.10477144249513594</v>
      </c>
      <c r="R17" s="16"/>
    </row>
    <row r="18" spans="1:18" x14ac:dyDescent="0.3">
      <c r="A18" s="20" t="s">
        <v>37</v>
      </c>
      <c r="B18" s="16">
        <v>4.3499999999999996</v>
      </c>
      <c r="C18" s="16">
        <v>4.7907488986784132</v>
      </c>
      <c r="D18" s="16">
        <v>1.1284046692607002</v>
      </c>
      <c r="E18" s="15">
        <v>1.1284046692607004</v>
      </c>
      <c r="I18" s="16">
        <v>51.75246575342463</v>
      </c>
      <c r="J18" s="16">
        <f t="shared" si="0"/>
        <v>54.24753424657537</v>
      </c>
      <c r="K18" s="15">
        <f t="shared" si="1"/>
        <v>1.2040831684462816</v>
      </c>
      <c r="L18" s="21">
        <f t="shared" si="2"/>
        <v>6.7066807898946118E-2</v>
      </c>
      <c r="M18" s="16"/>
      <c r="N18" s="16">
        <v>50.626164383561623</v>
      </c>
      <c r="O18" s="16">
        <f t="shared" si="3"/>
        <v>55.373835616438377</v>
      </c>
      <c r="P18" s="15">
        <f t="shared" si="4"/>
        <v>1.2239034632893153</v>
      </c>
      <c r="Q18" s="21">
        <f t="shared" si="5"/>
        <v>8.4631689880531172E-2</v>
      </c>
      <c r="R18" s="16"/>
    </row>
    <row r="19" spans="1:18" x14ac:dyDescent="0.3">
      <c r="I19" s="16"/>
      <c r="J19" s="17">
        <f>AVERAGE(J3:J18)</f>
        <v>45.052979452054807</v>
      </c>
      <c r="K19" s="17">
        <f>AVERAGE(K3:K18)</f>
        <v>0.99999999999999989</v>
      </c>
      <c r="L19" s="18">
        <f>AVERAGE(L3:L18)</f>
        <v>3.9296557270511116E-2</v>
      </c>
      <c r="M19" s="16"/>
      <c r="N19" s="16"/>
      <c r="O19" s="17">
        <f>AVERAGE(O3:O18)</f>
        <v>45.243630136986305</v>
      </c>
      <c r="P19" s="17">
        <f>AVERAGE(P3:P18)</f>
        <v>1.0000000000000002</v>
      </c>
      <c r="Q19" s="18">
        <f>AVERAGE(Q3:Q18)</f>
        <v>2.7612256166318454E-2</v>
      </c>
      <c r="R19" s="16"/>
    </row>
    <row r="20" spans="1:18" x14ac:dyDescent="0.3">
      <c r="I20" s="16"/>
      <c r="J20" s="16"/>
      <c r="K20" s="16"/>
      <c r="L20" s="16"/>
      <c r="M20" s="16"/>
      <c r="N20" s="16"/>
      <c r="O20" s="16"/>
      <c r="P20" s="16"/>
      <c r="Q20" s="16"/>
      <c r="R20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SF Weather Data</vt:lpstr>
      <vt:lpstr>MF Weather Data</vt:lpstr>
      <vt:lpstr>Sheet3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Pan, Joseph</dc:creator>
  <cp:lastModifiedBy>Pineda, Carlos A</cp:lastModifiedBy>
  <dcterms:created xsi:type="dcterms:W3CDTF">2013-10-18T21:01:20Z</dcterms:created>
  <dcterms:modified xsi:type="dcterms:W3CDTF">2017-05-12T21:58:56Z</dcterms:modified>
</cp:coreProperties>
</file>