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24\Commercial\Current\13978 - HU WP Phase 2\2017\Phase 3\Phase III\Attachments\"/>
    </mc:Choice>
  </mc:AlternateContent>
  <bookViews>
    <workbookView xWindow="360" yWindow="180" windowWidth="21075" windowHeight="11190" tabRatio="851" xr2:uid="{00000000-000D-0000-FFFF-FFFF00000000}"/>
  </bookViews>
  <sheets>
    <sheet name="Defaults" sheetId="1" r:id="rId1"/>
    <sheet name="FloorArea" sheetId="7" r:id="rId2"/>
    <sheet name="WindowFloorRatio" sheetId="8" r:id="rId3"/>
    <sheet name="BuildingLeakage" sheetId="3" r:id="rId4"/>
    <sheet name="DuctLeakage" sheetId="16" r:id="rId5"/>
    <sheet name="CeilingRValue" sheetId="4" r:id="rId6"/>
    <sheet name="DuctRValue" sheetId="5" r:id="rId7"/>
    <sheet name="FloorRValue" sheetId="6" r:id="rId8"/>
    <sheet name="AC" sheetId="9" r:id="rId9"/>
    <sheet name="Furn" sheetId="10" r:id="rId10"/>
    <sheet name="WallFurn" sheetId="11" r:id="rId11"/>
    <sheet name="WallRValue" sheetId="12" r:id="rId12"/>
    <sheet name="HighPWin" sheetId="13" r:id="rId13"/>
    <sheet name="Single Family Characteristics" sheetId="15" r:id="rId14"/>
    <sheet name="legend" sheetId="2" r:id="rId15"/>
  </sheets>
  <externalReferences>
    <externalReference r:id="rId16"/>
  </externalReferences>
  <definedNames>
    <definedName name="_xlnm._FilterDatabase" localSheetId="0" hidden="1">Defaults!$B$4:$S$148</definedName>
    <definedName name="ACType">[1]Lists!$G$2:$G$4</definedName>
    <definedName name="Applicability">#REF!</definedName>
    <definedName name="Climate_Zone_1" localSheetId="13">'Single Family Characteristics'!$E$5:$AC$9</definedName>
    <definedName name="Climate_Zone_2" localSheetId="13">'Single Family Characteristics'!$E$10:$AC$14</definedName>
    <definedName name="Climate_Zone_3" localSheetId="13">'Single Family Characteristics'!$E$15:$AC$19</definedName>
    <definedName name="Climate_Zone_4" localSheetId="13">'Single Family Characteristics'!$E$20:$AC$24</definedName>
    <definedName name="ClimateZones">[1]Lists!$C$2:$C$18</definedName>
    <definedName name="FloorType">[1]Lists!$K$2:$K$4</definedName>
    <definedName name="NumStories">[1]Lists!$E$2:$E$4</definedName>
    <definedName name="_xlnm.Print_Titles" localSheetId="13">'Single Family Characteristics'!$D:$E,'Single Family Characteristics'!$4:$4</definedName>
    <definedName name="Vintages">[1]Lists!$A$2:$A$5</definedName>
  </definedNames>
  <calcPr calcId="171027"/>
  <pivotCaches>
    <pivotCache cacheId="0" r:id="rId17"/>
  </pivotCaches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5" i="1"/>
  <c r="D19" i="12" l="1"/>
  <c r="D16" i="12"/>
  <c r="D10" i="12"/>
  <c r="D7" i="12"/>
  <c r="D18" i="12"/>
  <c r="D17" i="12"/>
  <c r="D15" i="12"/>
  <c r="D14" i="12"/>
  <c r="D12" i="12"/>
  <c r="D11" i="12"/>
  <c r="D9" i="12"/>
  <c r="D8" i="12"/>
  <c r="D6" i="12"/>
  <c r="D5" i="12"/>
  <c r="D3" i="12"/>
  <c r="C3" i="5" l="1"/>
  <c r="C4" i="5"/>
  <c r="C2" i="5"/>
  <c r="C4" i="16"/>
  <c r="C3" i="16"/>
  <c r="C2" i="16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5" i="1"/>
  <c r="C3" i="6" l="1"/>
  <c r="C4" i="6"/>
  <c r="C2" i="6"/>
  <c r="G2" i="7" l="1"/>
  <c r="G4" i="7"/>
  <c r="G6" i="7"/>
  <c r="C67" i="15"/>
  <c r="C61" i="15"/>
  <c r="C45" i="15"/>
  <c r="C22" i="15"/>
  <c r="C17" i="15"/>
  <c r="B67" i="15"/>
  <c r="B66" i="15"/>
  <c r="C66" i="15" s="1"/>
  <c r="B65" i="15"/>
  <c r="C65" i="15" s="1"/>
  <c r="B62" i="15"/>
  <c r="C62" i="15" s="1"/>
  <c r="B61" i="15"/>
  <c r="B60" i="15"/>
  <c r="C60" i="15" s="1"/>
  <c r="B47" i="15"/>
  <c r="C47" i="15" s="1"/>
  <c r="B46" i="15"/>
  <c r="C46" i="15" s="1"/>
  <c r="B45" i="15"/>
  <c r="B37" i="15"/>
  <c r="C37" i="15" s="1"/>
  <c r="B36" i="15"/>
  <c r="C36" i="15" s="1"/>
  <c r="B35" i="15"/>
  <c r="C35" i="15" s="1"/>
  <c r="B22" i="15"/>
  <c r="B21" i="15"/>
  <c r="C21" i="15" s="1"/>
  <c r="B20" i="15"/>
  <c r="C20" i="15" s="1"/>
  <c r="B17" i="15"/>
  <c r="B16" i="15"/>
  <c r="C16" i="15" s="1"/>
  <c r="B15" i="15"/>
  <c r="C15" i="15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5" i="1"/>
  <c r="L19" i="13" l="1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K3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2" i="13"/>
  <c r="D3" i="13" l="1"/>
  <c r="D5" i="13"/>
  <c r="D7" i="13"/>
  <c r="D9" i="13"/>
  <c r="D11" i="13"/>
  <c r="D13" i="13"/>
  <c r="D15" i="13"/>
  <c r="D17" i="13"/>
  <c r="D19" i="13"/>
  <c r="E17" i="13"/>
  <c r="E2" i="13"/>
  <c r="E3" i="13"/>
  <c r="E5" i="13"/>
  <c r="E7" i="13"/>
  <c r="E9" i="13"/>
  <c r="E11" i="13"/>
  <c r="E13" i="13"/>
  <c r="E15" i="13"/>
  <c r="E19" i="13"/>
  <c r="D4" i="13"/>
  <c r="D6" i="13"/>
  <c r="D8" i="13"/>
  <c r="D10" i="13"/>
  <c r="D12" i="13"/>
  <c r="D14" i="13"/>
  <c r="D16" i="13"/>
  <c r="D18" i="13"/>
  <c r="E8" i="13"/>
  <c r="E16" i="13"/>
  <c r="E18" i="13"/>
  <c r="E14" i="13"/>
  <c r="E10" i="13"/>
  <c r="E6" i="13"/>
  <c r="E4" i="13"/>
  <c r="E12" i="13"/>
  <c r="D2" i="13"/>
  <c r="C19" i="12"/>
  <c r="E19" i="12" s="1"/>
  <c r="C18" i="12"/>
  <c r="E18" i="12" s="1"/>
  <c r="C17" i="12"/>
  <c r="E17" i="12" s="1"/>
  <c r="C16" i="12"/>
  <c r="E16" i="12" s="1"/>
  <c r="C15" i="12"/>
  <c r="E15" i="12" s="1"/>
  <c r="C14" i="12"/>
  <c r="E14" i="12" s="1"/>
  <c r="C13" i="12"/>
  <c r="E13" i="12" s="1"/>
  <c r="C12" i="12"/>
  <c r="E12" i="12" s="1"/>
  <c r="C11" i="12"/>
  <c r="E11" i="12" s="1"/>
  <c r="C10" i="12"/>
  <c r="E10" i="12" s="1"/>
  <c r="C9" i="12"/>
  <c r="E9" i="12" s="1"/>
  <c r="C8" i="12"/>
  <c r="E8" i="12" s="1"/>
  <c r="C7" i="12"/>
  <c r="E7" i="12" s="1"/>
  <c r="C6" i="12"/>
  <c r="E6" i="12" s="1"/>
  <c r="C5" i="12"/>
  <c r="E5" i="12" s="1"/>
  <c r="C4" i="12"/>
  <c r="E4" i="12" s="1"/>
  <c r="C3" i="12"/>
  <c r="E3" i="12" s="1"/>
  <c r="C2" i="12"/>
  <c r="P86" i="1" l="1"/>
  <c r="P88" i="1"/>
  <c r="P90" i="1"/>
  <c r="P92" i="1"/>
  <c r="P91" i="1"/>
  <c r="P89" i="1"/>
  <c r="P85" i="1"/>
  <c r="P87" i="1"/>
  <c r="P70" i="1"/>
  <c r="P72" i="1"/>
  <c r="P74" i="1"/>
  <c r="P76" i="1"/>
  <c r="P75" i="1"/>
  <c r="P69" i="1"/>
  <c r="P71" i="1"/>
  <c r="P73" i="1"/>
  <c r="O94" i="1"/>
  <c r="O96" i="1"/>
  <c r="O98" i="1"/>
  <c r="O100" i="1"/>
  <c r="O93" i="1"/>
  <c r="O95" i="1"/>
  <c r="O97" i="1"/>
  <c r="O99" i="1"/>
  <c r="O134" i="1"/>
  <c r="O136" i="1"/>
  <c r="O138" i="1"/>
  <c r="O140" i="1"/>
  <c r="O133" i="1"/>
  <c r="O135" i="1"/>
  <c r="O137" i="1"/>
  <c r="O139" i="1"/>
  <c r="P118" i="1"/>
  <c r="P120" i="1"/>
  <c r="P122" i="1"/>
  <c r="P124" i="1"/>
  <c r="P123" i="1"/>
  <c r="P117" i="1"/>
  <c r="P121" i="1"/>
  <c r="P119" i="1"/>
  <c r="P78" i="1"/>
  <c r="P80" i="1"/>
  <c r="P82" i="1"/>
  <c r="P84" i="1"/>
  <c r="P83" i="1"/>
  <c r="P77" i="1"/>
  <c r="P81" i="1"/>
  <c r="P79" i="1"/>
  <c r="O142" i="1"/>
  <c r="O144" i="1"/>
  <c r="O146" i="1"/>
  <c r="O148" i="1"/>
  <c r="O141" i="1"/>
  <c r="O143" i="1"/>
  <c r="O145" i="1"/>
  <c r="O147" i="1"/>
  <c r="O38" i="1"/>
  <c r="O40" i="1"/>
  <c r="O42" i="1"/>
  <c r="O44" i="1"/>
  <c r="O37" i="1"/>
  <c r="O39" i="1"/>
  <c r="O41" i="1"/>
  <c r="O43" i="1"/>
  <c r="P46" i="1"/>
  <c r="P48" i="1"/>
  <c r="P50" i="1"/>
  <c r="P52" i="1"/>
  <c r="P51" i="1"/>
  <c r="P45" i="1"/>
  <c r="P47" i="1"/>
  <c r="P49" i="1"/>
  <c r="P134" i="1"/>
  <c r="P136" i="1"/>
  <c r="P138" i="1"/>
  <c r="P140" i="1"/>
  <c r="P139" i="1"/>
  <c r="P137" i="1"/>
  <c r="P133" i="1"/>
  <c r="P135" i="1"/>
  <c r="P54" i="1"/>
  <c r="P56" i="1"/>
  <c r="P58" i="1"/>
  <c r="P60" i="1"/>
  <c r="P59" i="1"/>
  <c r="P57" i="1"/>
  <c r="P53" i="1"/>
  <c r="P55" i="1"/>
  <c r="O126" i="1"/>
  <c r="O128" i="1"/>
  <c r="O130" i="1"/>
  <c r="O132" i="1"/>
  <c r="O125" i="1"/>
  <c r="O127" i="1"/>
  <c r="O129" i="1"/>
  <c r="O131" i="1"/>
  <c r="O14" i="1"/>
  <c r="O16" i="1"/>
  <c r="O18" i="1"/>
  <c r="O20" i="1"/>
  <c r="O13" i="1"/>
  <c r="O15" i="1"/>
  <c r="O17" i="1"/>
  <c r="O19" i="1"/>
  <c r="P38" i="1"/>
  <c r="P40" i="1"/>
  <c r="P42" i="1"/>
  <c r="P44" i="1"/>
  <c r="P43" i="1"/>
  <c r="P37" i="1"/>
  <c r="P41" i="1"/>
  <c r="P39" i="1"/>
  <c r="O6" i="1"/>
  <c r="O8" i="1"/>
  <c r="O10" i="1"/>
  <c r="O12" i="1"/>
  <c r="O7" i="1"/>
  <c r="O9" i="1"/>
  <c r="O11" i="1"/>
  <c r="O5" i="1"/>
  <c r="P11" i="1"/>
  <c r="P6" i="1"/>
  <c r="P8" i="1"/>
  <c r="P10" i="1"/>
  <c r="P12" i="1"/>
  <c r="P7" i="1"/>
  <c r="P5" i="1"/>
  <c r="P9" i="1"/>
  <c r="P142" i="1"/>
  <c r="P144" i="1"/>
  <c r="P146" i="1"/>
  <c r="P148" i="1"/>
  <c r="P147" i="1"/>
  <c r="P141" i="1"/>
  <c r="P143" i="1"/>
  <c r="P145" i="1"/>
  <c r="O30" i="1"/>
  <c r="O32" i="1"/>
  <c r="O34" i="1"/>
  <c r="O36" i="1"/>
  <c r="O29" i="1"/>
  <c r="O31" i="1"/>
  <c r="O33" i="1"/>
  <c r="O35" i="1"/>
  <c r="O86" i="1"/>
  <c r="O88" i="1"/>
  <c r="O90" i="1"/>
  <c r="O92" i="1"/>
  <c r="O85" i="1"/>
  <c r="O87" i="1"/>
  <c r="O89" i="1"/>
  <c r="O91" i="1"/>
  <c r="P126" i="1"/>
  <c r="P128" i="1"/>
  <c r="P130" i="1"/>
  <c r="P132" i="1"/>
  <c r="P131" i="1"/>
  <c r="P125" i="1"/>
  <c r="P127" i="1"/>
  <c r="P129" i="1"/>
  <c r="P14" i="1"/>
  <c r="P16" i="1"/>
  <c r="P18" i="1"/>
  <c r="P20" i="1"/>
  <c r="P15" i="1"/>
  <c r="P19" i="1"/>
  <c r="P13" i="1"/>
  <c r="P17" i="1"/>
  <c r="P94" i="1"/>
  <c r="P96" i="1"/>
  <c r="P98" i="1"/>
  <c r="P100" i="1"/>
  <c r="P99" i="1"/>
  <c r="P93" i="1"/>
  <c r="P95" i="1"/>
  <c r="P97" i="1"/>
  <c r="O22" i="1"/>
  <c r="O24" i="1"/>
  <c r="O26" i="1"/>
  <c r="O28" i="1"/>
  <c r="O21" i="1"/>
  <c r="O23" i="1"/>
  <c r="O25" i="1"/>
  <c r="O27" i="1"/>
  <c r="O62" i="1"/>
  <c r="O64" i="1"/>
  <c r="O66" i="1"/>
  <c r="O68" i="1"/>
  <c r="O61" i="1"/>
  <c r="O63" i="1"/>
  <c r="O65" i="1"/>
  <c r="O67" i="1"/>
  <c r="O54" i="1"/>
  <c r="O56" i="1"/>
  <c r="O58" i="1"/>
  <c r="O60" i="1"/>
  <c r="O53" i="1"/>
  <c r="O55" i="1"/>
  <c r="O57" i="1"/>
  <c r="O59" i="1"/>
  <c r="O118" i="1"/>
  <c r="O120" i="1"/>
  <c r="O122" i="1"/>
  <c r="O124" i="1"/>
  <c r="O117" i="1"/>
  <c r="O119" i="1"/>
  <c r="O121" i="1"/>
  <c r="O123" i="1"/>
  <c r="P102" i="1"/>
  <c r="P104" i="1"/>
  <c r="P106" i="1"/>
  <c r="P108" i="1"/>
  <c r="P107" i="1"/>
  <c r="P101" i="1"/>
  <c r="P105" i="1"/>
  <c r="P103" i="1"/>
  <c r="E2" i="12"/>
  <c r="N7" i="1"/>
  <c r="N11" i="1"/>
  <c r="N15" i="1"/>
  <c r="N19" i="1"/>
  <c r="N23" i="1"/>
  <c r="N27" i="1"/>
  <c r="N31" i="1"/>
  <c r="N35" i="1"/>
  <c r="N39" i="1"/>
  <c r="N43" i="1"/>
  <c r="N47" i="1"/>
  <c r="N51" i="1"/>
  <c r="N55" i="1"/>
  <c r="N59" i="1"/>
  <c r="N63" i="1"/>
  <c r="N67" i="1"/>
  <c r="N71" i="1"/>
  <c r="N75" i="1"/>
  <c r="N79" i="1"/>
  <c r="N83" i="1"/>
  <c r="N87" i="1"/>
  <c r="N91" i="1"/>
  <c r="N95" i="1"/>
  <c r="N99" i="1"/>
  <c r="N103" i="1"/>
  <c r="N107" i="1"/>
  <c r="N111" i="1"/>
  <c r="N115" i="1"/>
  <c r="N119" i="1"/>
  <c r="N123" i="1"/>
  <c r="N127" i="1"/>
  <c r="N131" i="1"/>
  <c r="N135" i="1"/>
  <c r="N139" i="1"/>
  <c r="N143" i="1"/>
  <c r="N147" i="1"/>
  <c r="N18" i="1"/>
  <c r="N34" i="1"/>
  <c r="N46" i="1"/>
  <c r="N58" i="1"/>
  <c r="N70" i="1"/>
  <c r="N86" i="1"/>
  <c r="N98" i="1"/>
  <c r="N110" i="1"/>
  <c r="N122" i="1"/>
  <c r="N134" i="1"/>
  <c r="N146" i="1"/>
  <c r="N8" i="1"/>
  <c r="N12" i="1"/>
  <c r="N16" i="1"/>
  <c r="N20" i="1"/>
  <c r="N24" i="1"/>
  <c r="N28" i="1"/>
  <c r="N32" i="1"/>
  <c r="N36" i="1"/>
  <c r="N40" i="1"/>
  <c r="N44" i="1"/>
  <c r="N48" i="1"/>
  <c r="N52" i="1"/>
  <c r="N56" i="1"/>
  <c r="N60" i="1"/>
  <c r="N64" i="1"/>
  <c r="N68" i="1"/>
  <c r="N72" i="1"/>
  <c r="N76" i="1"/>
  <c r="N80" i="1"/>
  <c r="N84" i="1"/>
  <c r="N88" i="1"/>
  <c r="N92" i="1"/>
  <c r="N96" i="1"/>
  <c r="N100" i="1"/>
  <c r="N104" i="1"/>
  <c r="N108" i="1"/>
  <c r="N112" i="1"/>
  <c r="N116" i="1"/>
  <c r="N120" i="1"/>
  <c r="N124" i="1"/>
  <c r="N128" i="1"/>
  <c r="N132" i="1"/>
  <c r="N136" i="1"/>
  <c r="N140" i="1"/>
  <c r="N144" i="1"/>
  <c r="N148" i="1"/>
  <c r="N6" i="1"/>
  <c r="N14" i="1"/>
  <c r="N26" i="1"/>
  <c r="N38" i="1"/>
  <c r="N50" i="1"/>
  <c r="N62" i="1"/>
  <c r="N74" i="1"/>
  <c r="N82" i="1"/>
  <c r="N94" i="1"/>
  <c r="N106" i="1"/>
  <c r="N118" i="1"/>
  <c r="N130" i="1"/>
  <c r="N142" i="1"/>
  <c r="N9" i="1"/>
  <c r="N13" i="1"/>
  <c r="N17" i="1"/>
  <c r="N21" i="1"/>
  <c r="N25" i="1"/>
  <c r="N29" i="1"/>
  <c r="N33" i="1"/>
  <c r="N37" i="1"/>
  <c r="N41" i="1"/>
  <c r="N45" i="1"/>
  <c r="N49" i="1"/>
  <c r="N53" i="1"/>
  <c r="N57" i="1"/>
  <c r="N61" i="1"/>
  <c r="N65" i="1"/>
  <c r="N69" i="1"/>
  <c r="N73" i="1"/>
  <c r="N77" i="1"/>
  <c r="N81" i="1"/>
  <c r="N85" i="1"/>
  <c r="N89" i="1"/>
  <c r="N93" i="1"/>
  <c r="N97" i="1"/>
  <c r="N101" i="1"/>
  <c r="N105" i="1"/>
  <c r="N109" i="1"/>
  <c r="N113" i="1"/>
  <c r="N117" i="1"/>
  <c r="N121" i="1"/>
  <c r="N125" i="1"/>
  <c r="N129" i="1"/>
  <c r="N133" i="1"/>
  <c r="N137" i="1"/>
  <c r="N141" i="1"/>
  <c r="N145" i="1"/>
  <c r="N5" i="1"/>
  <c r="N10" i="1"/>
  <c r="N22" i="1"/>
  <c r="N30" i="1"/>
  <c r="N42" i="1"/>
  <c r="N54" i="1"/>
  <c r="N66" i="1"/>
  <c r="N78" i="1"/>
  <c r="N90" i="1"/>
  <c r="N102" i="1"/>
  <c r="N114" i="1"/>
  <c r="N126" i="1"/>
  <c r="N138" i="1"/>
  <c r="P110" i="1"/>
  <c r="P112" i="1"/>
  <c r="P114" i="1"/>
  <c r="P116" i="1"/>
  <c r="P115" i="1"/>
  <c r="P113" i="1"/>
  <c r="P109" i="1"/>
  <c r="P111" i="1"/>
  <c r="P30" i="1"/>
  <c r="P32" i="1"/>
  <c r="P34" i="1"/>
  <c r="P36" i="1"/>
  <c r="P35" i="1"/>
  <c r="P29" i="1"/>
  <c r="P31" i="1"/>
  <c r="P33" i="1"/>
  <c r="O78" i="1"/>
  <c r="O80" i="1"/>
  <c r="O82" i="1"/>
  <c r="O84" i="1"/>
  <c r="O77" i="1"/>
  <c r="O79" i="1"/>
  <c r="O81" i="1"/>
  <c r="O83" i="1"/>
  <c r="O110" i="1"/>
  <c r="O112" i="1"/>
  <c r="O114" i="1"/>
  <c r="O116" i="1"/>
  <c r="O109" i="1"/>
  <c r="O111" i="1"/>
  <c r="O113" i="1"/>
  <c r="O115" i="1"/>
  <c r="P21" i="1"/>
  <c r="P22" i="1"/>
  <c r="P24" i="1"/>
  <c r="P26" i="1"/>
  <c r="P28" i="1"/>
  <c r="P23" i="1"/>
  <c r="P25" i="1"/>
  <c r="P27" i="1"/>
  <c r="P62" i="1"/>
  <c r="P64" i="1"/>
  <c r="P66" i="1"/>
  <c r="P68" i="1"/>
  <c r="P67" i="1"/>
  <c r="P65" i="1"/>
  <c r="P61" i="1"/>
  <c r="P63" i="1"/>
  <c r="O46" i="1"/>
  <c r="O48" i="1"/>
  <c r="O50" i="1"/>
  <c r="O52" i="1"/>
  <c r="O45" i="1"/>
  <c r="O47" i="1"/>
  <c r="O49" i="1"/>
  <c r="O51" i="1"/>
  <c r="O70" i="1"/>
  <c r="O72" i="1"/>
  <c r="O74" i="1"/>
  <c r="O76" i="1"/>
  <c r="O69" i="1"/>
  <c r="O71" i="1"/>
  <c r="O73" i="1"/>
  <c r="O75" i="1"/>
  <c r="O102" i="1"/>
  <c r="O104" i="1"/>
  <c r="O106" i="1"/>
  <c r="O108" i="1"/>
  <c r="O101" i="1"/>
  <c r="O103" i="1"/>
  <c r="O105" i="1"/>
  <c r="O107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5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6" i="1"/>
  <c r="R7" i="1"/>
  <c r="R8" i="1"/>
  <c r="R9" i="1"/>
  <c r="R10" i="1"/>
  <c r="R11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5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6" i="1"/>
  <c r="M7" i="1"/>
  <c r="M5" i="1"/>
  <c r="C4" i="4"/>
  <c r="E4" i="4" s="1"/>
  <c r="C2" i="4"/>
  <c r="C6" i="4"/>
  <c r="E6" i="4" s="1"/>
  <c r="C7" i="4"/>
  <c r="E7" i="4" s="1"/>
  <c r="C5" i="4"/>
  <c r="E5" i="4" s="1"/>
  <c r="C9" i="4"/>
  <c r="E9" i="4" s="1"/>
  <c r="C10" i="4"/>
  <c r="E10" i="4" s="1"/>
  <c r="C8" i="4"/>
  <c r="E8" i="4" s="1"/>
  <c r="C12" i="4"/>
  <c r="E12" i="4" s="1"/>
  <c r="C13" i="4"/>
  <c r="E13" i="4" s="1"/>
  <c r="C11" i="4"/>
  <c r="E11" i="4" s="1"/>
  <c r="C15" i="4"/>
  <c r="E15" i="4" s="1"/>
  <c r="C16" i="4"/>
  <c r="E16" i="4" s="1"/>
  <c r="C14" i="4"/>
  <c r="E14" i="4" s="1"/>
  <c r="C18" i="4"/>
  <c r="E18" i="4" s="1"/>
  <c r="C19" i="4"/>
  <c r="E19" i="4" s="1"/>
  <c r="C17" i="4"/>
  <c r="E17" i="4" s="1"/>
  <c r="C3" i="4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6" i="1"/>
  <c r="H7" i="1"/>
  <c r="H8" i="1"/>
  <c r="H9" i="1"/>
  <c r="H10" i="1"/>
  <c r="H11" i="1"/>
  <c r="H12" i="1"/>
  <c r="H13" i="1"/>
  <c r="H14" i="1"/>
  <c r="H5" i="1"/>
  <c r="E2" i="4" l="1"/>
  <c r="L6" i="1"/>
  <c r="L10" i="1"/>
  <c r="L14" i="1"/>
  <c r="L18" i="1"/>
  <c r="L22" i="1"/>
  <c r="L26" i="1"/>
  <c r="L30" i="1"/>
  <c r="L34" i="1"/>
  <c r="L38" i="1"/>
  <c r="L42" i="1"/>
  <c r="L46" i="1"/>
  <c r="L50" i="1"/>
  <c r="L54" i="1"/>
  <c r="L58" i="1"/>
  <c r="L62" i="1"/>
  <c r="L66" i="1"/>
  <c r="L70" i="1"/>
  <c r="L74" i="1"/>
  <c r="L78" i="1"/>
  <c r="L82" i="1"/>
  <c r="L86" i="1"/>
  <c r="L90" i="1"/>
  <c r="L94" i="1"/>
  <c r="L98" i="1"/>
  <c r="L102" i="1"/>
  <c r="L106" i="1"/>
  <c r="L110" i="1"/>
  <c r="L114" i="1"/>
  <c r="L118" i="1"/>
  <c r="L122" i="1"/>
  <c r="L126" i="1"/>
  <c r="L130" i="1"/>
  <c r="L134" i="1"/>
  <c r="L138" i="1"/>
  <c r="L142" i="1"/>
  <c r="L146" i="1"/>
  <c r="L12" i="1"/>
  <c r="L16" i="1"/>
  <c r="L28" i="1"/>
  <c r="L36" i="1"/>
  <c r="L44" i="1"/>
  <c r="L52" i="1"/>
  <c r="L60" i="1"/>
  <c r="L68" i="1"/>
  <c r="L76" i="1"/>
  <c r="L84" i="1"/>
  <c r="L92" i="1"/>
  <c r="L100" i="1"/>
  <c r="L108" i="1"/>
  <c r="L116" i="1"/>
  <c r="L124" i="1"/>
  <c r="L132" i="1"/>
  <c r="L140" i="1"/>
  <c r="L148" i="1"/>
  <c r="L9" i="1"/>
  <c r="L17" i="1"/>
  <c r="L25" i="1"/>
  <c r="L37" i="1"/>
  <c r="L45" i="1"/>
  <c r="L53" i="1"/>
  <c r="L61" i="1"/>
  <c r="L69" i="1"/>
  <c r="L77" i="1"/>
  <c r="L85" i="1"/>
  <c r="L93" i="1"/>
  <c r="L101" i="1"/>
  <c r="L109" i="1"/>
  <c r="L117" i="1"/>
  <c r="L125" i="1"/>
  <c r="L129" i="1"/>
  <c r="L141" i="1"/>
  <c r="L145" i="1"/>
  <c r="L7" i="1"/>
  <c r="L11" i="1"/>
  <c r="L15" i="1"/>
  <c r="L19" i="1"/>
  <c r="L23" i="1"/>
  <c r="L27" i="1"/>
  <c r="L31" i="1"/>
  <c r="L35" i="1"/>
  <c r="L39" i="1"/>
  <c r="L43" i="1"/>
  <c r="L47" i="1"/>
  <c r="L51" i="1"/>
  <c r="L55" i="1"/>
  <c r="L59" i="1"/>
  <c r="L63" i="1"/>
  <c r="L67" i="1"/>
  <c r="L71" i="1"/>
  <c r="L75" i="1"/>
  <c r="L79" i="1"/>
  <c r="L83" i="1"/>
  <c r="L87" i="1"/>
  <c r="L91" i="1"/>
  <c r="L95" i="1"/>
  <c r="L99" i="1"/>
  <c r="L103" i="1"/>
  <c r="L107" i="1"/>
  <c r="L111" i="1"/>
  <c r="L115" i="1"/>
  <c r="L119" i="1"/>
  <c r="L123" i="1"/>
  <c r="L127" i="1"/>
  <c r="L131" i="1"/>
  <c r="L135" i="1"/>
  <c r="L139" i="1"/>
  <c r="L143" i="1"/>
  <c r="L147" i="1"/>
  <c r="L8" i="1"/>
  <c r="L20" i="1"/>
  <c r="L24" i="1"/>
  <c r="L32" i="1"/>
  <c r="L40" i="1"/>
  <c r="L48" i="1"/>
  <c r="L56" i="1"/>
  <c r="L64" i="1"/>
  <c r="L72" i="1"/>
  <c r="L80" i="1"/>
  <c r="L88" i="1"/>
  <c r="L96" i="1"/>
  <c r="L104" i="1"/>
  <c r="L112" i="1"/>
  <c r="L120" i="1"/>
  <c r="L128" i="1"/>
  <c r="L136" i="1"/>
  <c r="L144" i="1"/>
  <c r="L13" i="1"/>
  <c r="L21" i="1"/>
  <c r="L29" i="1"/>
  <c r="L33" i="1"/>
  <c r="L41" i="1"/>
  <c r="L49" i="1"/>
  <c r="L57" i="1"/>
  <c r="L65" i="1"/>
  <c r="L73" i="1"/>
  <c r="L81" i="1"/>
  <c r="L89" i="1"/>
  <c r="L97" i="1"/>
  <c r="L105" i="1"/>
  <c r="L113" i="1"/>
  <c r="L121" i="1"/>
  <c r="L133" i="1"/>
  <c r="L137" i="1"/>
  <c r="L5" i="1"/>
  <c r="E3" i="4"/>
  <c r="C3" i="7"/>
  <c r="C4" i="7"/>
  <c r="C5" i="7"/>
  <c r="C6" i="7"/>
  <c r="C7" i="7"/>
  <c r="C2" i="7"/>
  <c r="G5" i="1" s="1"/>
  <c r="G8" i="1" l="1"/>
  <c r="G6" i="1"/>
  <c r="G147" i="1"/>
  <c r="G145" i="1"/>
  <c r="G143" i="1"/>
  <c r="G141" i="1"/>
  <c r="G139" i="1"/>
  <c r="G137" i="1"/>
  <c r="G135" i="1"/>
  <c r="G133" i="1"/>
  <c r="G131" i="1"/>
  <c r="G129" i="1"/>
  <c r="G127" i="1"/>
  <c r="G125" i="1"/>
  <c r="G123" i="1"/>
  <c r="G121" i="1"/>
  <c r="G119" i="1"/>
  <c r="G117" i="1"/>
  <c r="G115" i="1"/>
  <c r="G113" i="1"/>
  <c r="G111" i="1"/>
  <c r="G109" i="1"/>
  <c r="G107" i="1"/>
  <c r="G105" i="1"/>
  <c r="G103" i="1"/>
  <c r="G101" i="1"/>
  <c r="G99" i="1"/>
  <c r="G97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James Russell</author>
  </authors>
  <commentList>
    <comment ref="G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James Russell:</t>
        </r>
        <r>
          <rPr>
            <sz val="9"/>
            <color indexed="81"/>
            <rFont val="Tahoma"/>
            <family val="2"/>
          </rPr>
          <t xml:space="preserve">
Floor area and window:floor ratio cannot be modified by the batch processor</t>
        </r>
      </text>
    </comment>
  </commentList>
</comments>
</file>

<file path=xl/sharedStrings.xml><?xml version="1.0" encoding="utf-8"?>
<sst xmlns="http://schemas.openxmlformats.org/spreadsheetml/2006/main" count="1386" uniqueCount="198">
  <si>
    <t>Existing Baseline (1st Baseline)</t>
  </si>
  <si>
    <t>Reduce Building Leakage</t>
  </si>
  <si>
    <t>Insulate Duct</t>
  </si>
  <si>
    <t>Reduce Duct Leakage</t>
  </si>
  <si>
    <t>Insulate Attic</t>
  </si>
  <si>
    <t>Insulate Floor</t>
  </si>
  <si>
    <t>Insulate Wall</t>
  </si>
  <si>
    <t>High Performance Windows</t>
  </si>
  <si>
    <t>Efficient Air Conditioner</t>
  </si>
  <si>
    <t>Efficient Gas Furnace</t>
  </si>
  <si>
    <t>Efficient Wall Furnace</t>
  </si>
  <si>
    <t>Climate Region</t>
  </si>
  <si>
    <t>Floor Construction</t>
  </si>
  <si>
    <t>Presence of AC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</si>
  <si>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</si>
  <si>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</si>
  <si>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</si>
  <si>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</si>
  <si>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</si>
  <si>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</si>
  <si>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</si>
  <si>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</si>
  <si>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</si>
  <si>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</si>
  <si>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Number of Stories</t>
  </si>
  <si>
    <t>Vintage</t>
  </si>
  <si>
    <t>Floor Area</t>
  </si>
  <si>
    <t>%</t>
  </si>
  <si>
    <t>R</t>
  </si>
  <si>
    <t>U</t>
  </si>
  <si>
    <t>SEER</t>
  </si>
  <si>
    <t>AFUE</t>
  </si>
  <si>
    <t>NC</t>
  </si>
  <si>
    <t>SOG</t>
  </si>
  <si>
    <t>No</t>
  </si>
  <si>
    <t>pre78</t>
  </si>
  <si>
    <t>Yes</t>
  </si>
  <si>
    <t>CS</t>
  </si>
  <si>
    <t>SC</t>
  </si>
  <si>
    <t>CM</t>
  </si>
  <si>
    <t>SI</t>
  </si>
  <si>
    <t>78-92</t>
  </si>
  <si>
    <t>93-01</t>
  </si>
  <si>
    <t>North Coast</t>
  </si>
  <si>
    <t>South Coast</t>
  </si>
  <si>
    <t>Coast Mountain</t>
  </si>
  <si>
    <t>Central Valley &amp; Sierra</t>
  </si>
  <si>
    <t>CVS</t>
  </si>
  <si>
    <t>South Inland</t>
  </si>
  <si>
    <t>Central Valley &amp; Desert</t>
  </si>
  <si>
    <t>CVD</t>
  </si>
  <si>
    <t>Slab on grade</t>
  </si>
  <si>
    <t>Crawl space</t>
  </si>
  <si>
    <t>Climate</t>
  </si>
  <si>
    <t>LeakFractionOfFloorArea</t>
  </si>
  <si>
    <t>CeilingRValue</t>
  </si>
  <si>
    <t>DuctRValue</t>
  </si>
  <si>
    <t>FloorRValue</t>
  </si>
  <si>
    <t>75th Pctl</t>
  </si>
  <si>
    <t>25th Pctl</t>
  </si>
  <si>
    <t>Stories</t>
  </si>
  <si>
    <t>Mean</t>
  </si>
  <si>
    <t>index</t>
  </si>
  <si>
    <t>Window:Floor Ratio</t>
  </si>
  <si>
    <t xml:space="preserve">from DEER </t>
  </si>
  <si>
    <t>2005 DEER Update Study</t>
  </si>
  <si>
    <t>Single Family Home Prototype Characteristics</t>
  </si>
  <si>
    <t>WindowFloorRatio</t>
  </si>
  <si>
    <t>LeakFraction</t>
  </si>
  <si>
    <t>SEER 10 (EER 9.31)</t>
  </si>
  <si>
    <t>Defaulted to DEER baseline assumption</t>
  </si>
  <si>
    <t>ACEfficiency</t>
  </si>
  <si>
    <t>FurnEfficiency</t>
  </si>
  <si>
    <t>Midsize unit required efficiency after 1990 from National Appliance Energy Conservation Act of 1987</t>
  </si>
  <si>
    <t>Column E and on are the results of the analysis of participant data</t>
  </si>
  <si>
    <t>This table will be used to determine the baseline input to the regression equations based on user selections of:
Climate, Floor Type, present of AC, number of stories, and home age.</t>
  </si>
  <si>
    <t>78-92NC</t>
  </si>
  <si>
    <t>93-01NC</t>
  </si>
  <si>
    <t>pre78NC</t>
  </si>
  <si>
    <t>78-92SC</t>
  </si>
  <si>
    <t>93-01SC</t>
  </si>
  <si>
    <t>pre78SC</t>
  </si>
  <si>
    <t>78-92SI</t>
  </si>
  <si>
    <t>93-01SI</t>
  </si>
  <si>
    <t>pre78SI</t>
  </si>
  <si>
    <t>78-92CM</t>
  </si>
  <si>
    <t>93-01CM</t>
  </si>
  <si>
    <t>pre78CM</t>
  </si>
  <si>
    <t>78-92CVS</t>
  </si>
  <si>
    <t>93-01CVS</t>
  </si>
  <si>
    <t>pre78CVS</t>
  </si>
  <si>
    <t>78-92CVD</t>
  </si>
  <si>
    <t>93-01CVD</t>
  </si>
  <si>
    <t>pre78CVD</t>
  </si>
  <si>
    <t>WallRValue</t>
  </si>
  <si>
    <t>Vertical Fene- stration  U-Factor</t>
  </si>
  <si>
    <t>Vertical Fene- stration SHGC</t>
  </si>
  <si>
    <t>Coast Mountains</t>
  </si>
  <si>
    <t>Inland Southwest</t>
  </si>
  <si>
    <t>Central Valley and Desert</t>
  </si>
  <si>
    <t>Central Valley and Sierra</t>
  </si>
  <si>
    <t>Climate Zone</t>
  </si>
  <si>
    <t>Climate Group</t>
  </si>
  <si>
    <t>Group ABB</t>
  </si>
  <si>
    <t>Climate group</t>
  </si>
  <si>
    <t>Grand Total</t>
  </si>
  <si>
    <t>Average of Vertical Fene- stration  U-Factor</t>
  </si>
  <si>
    <t>Average of Vertical Fene- stration SHGC</t>
  </si>
  <si>
    <t>U-Factor</t>
  </si>
  <si>
    <t>w01pre78</t>
  </si>
  <si>
    <t>w02pre78</t>
  </si>
  <si>
    <t>w03pre78</t>
  </si>
  <si>
    <t>w04pre78</t>
  </si>
  <si>
    <t>w05pre78</t>
  </si>
  <si>
    <t>w06pre78</t>
  </si>
  <si>
    <t>w07pre78</t>
  </si>
  <si>
    <t>w08pre78</t>
  </si>
  <si>
    <t>w09pre78</t>
  </si>
  <si>
    <t>w10pre78</t>
  </si>
  <si>
    <t>w11pre78</t>
  </si>
  <si>
    <t>w12pre78</t>
  </si>
  <si>
    <t>w13pre78</t>
  </si>
  <si>
    <t>w14pre78</t>
  </si>
  <si>
    <t>w15pre78</t>
  </si>
  <si>
    <t>w16pre78</t>
  </si>
  <si>
    <t>w0178-92</t>
  </si>
  <si>
    <t>w0278-92</t>
  </si>
  <si>
    <t>w0378-92</t>
  </si>
  <si>
    <t>w0478-92</t>
  </si>
  <si>
    <t>w0578-92</t>
  </si>
  <si>
    <t>w0678-92</t>
  </si>
  <si>
    <t>w0778-92</t>
  </si>
  <si>
    <t>w0878-92</t>
  </si>
  <si>
    <t>w0978-92</t>
  </si>
  <si>
    <t>w1078-92</t>
  </si>
  <si>
    <t>w1178-92</t>
  </si>
  <si>
    <t>w1278-92</t>
  </si>
  <si>
    <t>w1378-92</t>
  </si>
  <si>
    <t>w1478-92</t>
  </si>
  <si>
    <t>w1578-92</t>
  </si>
  <si>
    <t>w1678-92</t>
  </si>
  <si>
    <t>w0193-01</t>
  </si>
  <si>
    <t>w0293-01</t>
  </si>
  <si>
    <t>w0393-01</t>
  </si>
  <si>
    <t>w0493-01</t>
  </si>
  <si>
    <t>w0593-01</t>
  </si>
  <si>
    <t>w0693-01</t>
  </si>
  <si>
    <t>w0793-01</t>
  </si>
  <si>
    <t>w0893-01</t>
  </si>
  <si>
    <t>w0993-01</t>
  </si>
  <si>
    <t>w1093-01</t>
  </si>
  <si>
    <t>w1193-01</t>
  </si>
  <si>
    <t>w1293-01</t>
  </si>
  <si>
    <t>w1393-01</t>
  </si>
  <si>
    <t>w1493-01</t>
  </si>
  <si>
    <t>w1593-01</t>
  </si>
  <si>
    <t>w1693-01</t>
  </si>
  <si>
    <t>SHGC</t>
  </si>
  <si>
    <t>DEER defaults, from Proto. Characteristics table</t>
  </si>
  <si>
    <t>DEER for Comparison</t>
  </si>
  <si>
    <t>Total Floor Area</t>
  </si>
  <si>
    <t>Occu- pants</t>
  </si>
  <si>
    <t>Infiltration Air Changes Per Hour</t>
  </si>
  <si>
    <t>Roof Type</t>
  </si>
  <si>
    <t>Floor Type</t>
  </si>
  <si>
    <t>Ceiling Overall R-Value (Gas)</t>
  </si>
  <si>
    <t>Ceiling Overall R-Value (Electric)</t>
  </si>
  <si>
    <t>Wall Overall R-Value</t>
  </si>
  <si>
    <t>Floor Overall R-Value</t>
  </si>
  <si>
    <t>Glass Area (% floor)</t>
  </si>
  <si>
    <t>Cooling Capacity (sqft/ton)</t>
  </si>
  <si>
    <t>Cooling SEER</t>
  </si>
  <si>
    <t>Heating Capacity (sqft/kBtu)</t>
  </si>
  <si>
    <t>Heating HSPF</t>
  </si>
  <si>
    <t>Heating AFUE</t>
  </si>
  <si>
    <t>Total Duct Leakage (%)</t>
  </si>
  <si>
    <t>1-Story Home Supply Duct Leakage (%)</t>
  </si>
  <si>
    <t>2-Story Home Supply Duct Leakage (%)</t>
  </si>
  <si>
    <t>Attic Cool Design T</t>
  </si>
  <si>
    <t>Attic Heat Design T</t>
  </si>
  <si>
    <t>Effective Supply Duct R</t>
  </si>
  <si>
    <t>Effective Return Duct R</t>
  </si>
  <si>
    <t>Before 1978</t>
  </si>
  <si>
    <t>Roofing, shingle</t>
  </si>
  <si>
    <t>Over Crawl Space</t>
  </si>
  <si>
    <t>1978 - 1992</t>
  </si>
  <si>
    <t>Earth Contact</t>
  </si>
  <si>
    <t>- n/a -</t>
  </si>
  <si>
    <t>1993 - 2001</t>
  </si>
  <si>
    <t>Clay Tile</t>
  </si>
  <si>
    <t>2002 - 2005</t>
  </si>
  <si>
    <t>After 2005</t>
  </si>
  <si>
    <t>index1</t>
  </si>
  <si>
    <t>index2</t>
  </si>
  <si>
    <t>index3</t>
  </si>
  <si>
    <t>DEER ACH for Comparison</t>
  </si>
  <si>
    <t>Rough equiv. ACHn</t>
  </si>
  <si>
    <t>PctLeakage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</si>
</sst>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00"/>
    <numFmt numFmtId="165" formatCode="0.0"/>
    <numFmt numFmtId="166" formatCode="0.0000"/>
    <numFmt numFmtId="167" formatCode="0.00000"/>
    <numFmt numFmtId="168" formatCode="#,##0.0_);\(#,##0.0\)"/>
  </numFmts>
  <fonts count="1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61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Verdana"/>
      <family val="2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6">
    <xf numFmtId="0" fontId="0" fillId="0" borderId="0" xfId="0"/>
    <xf numFmtId="0" fontId="2" fillId="3" borderId="0" xfId="1" applyFill="1"/>
    <xf numFmtId="0" fontId="0" fillId="3" borderId="0" xfId="0" applyFill="1"/>
    <xf numFmtId="0" fontId="4" fillId="3" borderId="0" xfId="2" applyFont="1" applyFill="1" applyBorder="1" applyAlignment="1" applyProtection="1">
      <alignment wrapText="1"/>
    </xf>
    <xf numFmtId="0" fontId="4" fillId="3" borderId="0" xfId="2" applyFont="1" applyFill="1" applyAlignment="1" applyProtection="1">
      <alignment wrapText="1"/>
    </xf>
    <xf numFmtId="0" fontId="5" fillId="3" borderId="0" xfId="2" applyNumberFormat="1" applyFont="1" applyFill="1" applyBorder="1" applyAlignment="1" applyProtection="1">
      <alignment wrapText="1"/>
    </xf>
    <xf numFmtId="0" fontId="6" fillId="3" borderId="1" xfId="2" applyNumberFormat="1" applyFont="1" applyFill="1" applyBorder="1" applyAlignment="1" applyProtection="1">
      <alignment horizontal="left"/>
    </xf>
    <xf numFmtId="0" fontId="2" fillId="3" borderId="2" xfId="1" applyFill="1" applyBorder="1"/>
    <xf numFmtId="0" fontId="4" fillId="3" borderId="2" xfId="2" applyFont="1" applyFill="1" applyBorder="1" applyAlignment="1" applyProtection="1">
      <alignment wrapText="1"/>
    </xf>
    <xf numFmtId="0" fontId="5" fillId="3" borderId="2" xfId="2" applyNumberFormat="1" applyFont="1" applyFill="1" applyBorder="1" applyAlignment="1" applyProtection="1">
      <alignment wrapText="1"/>
    </xf>
    <xf numFmtId="0" fontId="0" fillId="3" borderId="2" xfId="0" applyFill="1" applyBorder="1"/>
    <xf numFmtId="0" fontId="2" fillId="4" borderId="1" xfId="1" applyFill="1" applyBorder="1"/>
    <xf numFmtId="2" fontId="0" fillId="0" borderId="0" xfId="0" applyNumberFormat="1"/>
    <xf numFmtId="2" fontId="2" fillId="4" borderId="1" xfId="1" applyNumberFormat="1" applyFill="1" applyBorder="1"/>
    <xf numFmtId="9" fontId="2" fillId="4" borderId="3" xfId="1" applyNumberFormat="1" applyFill="1" applyBorder="1"/>
    <xf numFmtId="0" fontId="6" fillId="5" borderId="1" xfId="2" applyNumberFormat="1" applyFont="1" applyFill="1" applyBorder="1" applyAlignment="1" applyProtection="1">
      <alignment horizontal="left"/>
    </xf>
    <xf numFmtId="2" fontId="6" fillId="5" borderId="3" xfId="2" applyNumberFormat="1" applyFont="1" applyFill="1" applyBorder="1" applyAlignment="1" applyProtection="1">
      <alignment horizontal="left"/>
    </xf>
    <xf numFmtId="9" fontId="0" fillId="0" borderId="0" xfId="0" applyNumberFormat="1"/>
    <xf numFmtId="9" fontId="2" fillId="4" borderId="1" xfId="11" applyFont="1" applyFill="1" applyBorder="1"/>
    <xf numFmtId="0" fontId="0" fillId="3" borderId="0" xfId="0" applyFill="1" applyAlignment="1">
      <alignment wrapText="1"/>
    </xf>
    <xf numFmtId="164" fontId="2" fillId="4" borderId="1" xfId="1" applyNumberFormat="1" applyFill="1" applyBorder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NumberFormat="1"/>
    <xf numFmtId="164" fontId="0" fillId="0" borderId="0" xfId="0" applyNumberFormat="1"/>
    <xf numFmtId="167" fontId="2" fillId="4" borderId="1" xfId="1" applyNumberFormat="1" applyFill="1" applyBorder="1"/>
    <xf numFmtId="0" fontId="10" fillId="0" borderId="0" xfId="9" applyFont="1"/>
    <xf numFmtId="0" fontId="11" fillId="0" borderId="0" xfId="9" applyFont="1"/>
    <xf numFmtId="0" fontId="11" fillId="0" borderId="4" xfId="9" applyFont="1" applyBorder="1" applyAlignment="1">
      <alignment horizontal="center" wrapText="1"/>
    </xf>
    <xf numFmtId="0" fontId="11" fillId="0" borderId="5" xfId="9" applyFont="1" applyBorder="1" applyAlignment="1">
      <alignment horizontal="center" wrapText="1"/>
    </xf>
    <xf numFmtId="0" fontId="11" fillId="0" borderId="6" xfId="9" applyFont="1" applyBorder="1" applyAlignment="1">
      <alignment horizontal="center" wrapText="1"/>
    </xf>
    <xf numFmtId="0" fontId="11" fillId="0" borderId="7" xfId="9" applyFont="1" applyBorder="1" applyAlignment="1">
      <alignment horizontal="center" wrapText="1"/>
    </xf>
    <xf numFmtId="0" fontId="11" fillId="0" borderId="7" xfId="9" applyFont="1" applyFill="1" applyBorder="1" applyAlignment="1">
      <alignment horizontal="center" wrapText="1"/>
    </xf>
    <xf numFmtId="0" fontId="11" fillId="0" borderId="5" xfId="9" applyFont="1" applyFill="1" applyBorder="1" applyAlignment="1">
      <alignment horizontal="center" wrapText="1"/>
    </xf>
    <xf numFmtId="0" fontId="11" fillId="0" borderId="0" xfId="9" applyFont="1" applyAlignment="1">
      <alignment wrapText="1"/>
    </xf>
    <xf numFmtId="0" fontId="11" fillId="0" borderId="8" xfId="9" applyFont="1" applyBorder="1" applyAlignment="1">
      <alignment horizontal="center"/>
    </xf>
    <xf numFmtId="0" fontId="11" fillId="0" borderId="9" xfId="9" applyFont="1" applyBorder="1" applyAlignment="1">
      <alignment horizontal="center"/>
    </xf>
    <xf numFmtId="1" fontId="11" fillId="0" borderId="10" xfId="9" applyNumberFormat="1" applyFont="1" applyBorder="1" applyAlignment="1">
      <alignment horizontal="center"/>
    </xf>
    <xf numFmtId="2" fontId="11" fillId="0" borderId="11" xfId="9" applyNumberFormat="1" applyFont="1" applyBorder="1" applyAlignment="1">
      <alignment horizontal="center"/>
    </xf>
    <xf numFmtId="165" fontId="11" fillId="0" borderId="11" xfId="9" applyNumberFormat="1" applyFont="1" applyBorder="1" applyAlignment="1">
      <alignment horizontal="center"/>
    </xf>
    <xf numFmtId="164" fontId="11" fillId="0" borderId="11" xfId="9" applyNumberFormat="1" applyFont="1" applyBorder="1" applyAlignment="1">
      <alignment horizontal="center"/>
    </xf>
    <xf numFmtId="0" fontId="11" fillId="0" borderId="11" xfId="9" applyFont="1" applyBorder="1" applyAlignment="1">
      <alignment horizontal="center"/>
    </xf>
    <xf numFmtId="1" fontId="11" fillId="0" borderId="11" xfId="9" applyNumberFormat="1" applyFont="1" applyBorder="1" applyAlignment="1">
      <alignment horizontal="center"/>
    </xf>
    <xf numFmtId="168" fontId="11" fillId="0" borderId="11" xfId="12" applyNumberFormat="1" applyFont="1" applyBorder="1" applyAlignment="1">
      <alignment horizontal="center"/>
    </xf>
    <xf numFmtId="165" fontId="11" fillId="0" borderId="12" xfId="9" applyNumberFormat="1" applyFont="1" applyBorder="1" applyAlignment="1">
      <alignment horizontal="center"/>
    </xf>
    <xf numFmtId="1" fontId="11" fillId="0" borderId="0" xfId="9" applyNumberFormat="1" applyFont="1"/>
    <xf numFmtId="0" fontId="11" fillId="0" borderId="0" xfId="9" applyFont="1" applyBorder="1" applyAlignment="1">
      <alignment horizontal="center"/>
    </xf>
    <xf numFmtId="0" fontId="11" fillId="0" borderId="13" xfId="9" applyFont="1" applyBorder="1" applyAlignment="1">
      <alignment horizontal="center"/>
    </xf>
    <xf numFmtId="1" fontId="11" fillId="0" borderId="14" xfId="9" applyNumberFormat="1" applyFont="1" applyBorder="1" applyAlignment="1">
      <alignment horizontal="center"/>
    </xf>
    <xf numFmtId="2" fontId="11" fillId="0" borderId="15" xfId="9" applyNumberFormat="1" applyFont="1" applyBorder="1" applyAlignment="1">
      <alignment horizontal="center"/>
    </xf>
    <xf numFmtId="165" fontId="11" fillId="0" borderId="15" xfId="9" applyNumberFormat="1" applyFont="1" applyBorder="1" applyAlignment="1">
      <alignment horizontal="center"/>
    </xf>
    <xf numFmtId="164" fontId="11" fillId="0" borderId="15" xfId="9" applyNumberFormat="1" applyFont="1" applyBorder="1" applyAlignment="1">
      <alignment horizontal="center"/>
    </xf>
    <xf numFmtId="0" fontId="11" fillId="0" borderId="15" xfId="9" applyFont="1" applyBorder="1" applyAlignment="1">
      <alignment horizontal="center"/>
    </xf>
    <xf numFmtId="1" fontId="11" fillId="0" borderId="15" xfId="9" applyNumberFormat="1" applyFont="1" applyBorder="1" applyAlignment="1">
      <alignment horizontal="center"/>
    </xf>
    <xf numFmtId="168" fontId="11" fillId="0" borderId="15" xfId="12" applyNumberFormat="1" applyFont="1" applyBorder="1" applyAlignment="1">
      <alignment horizontal="center"/>
    </xf>
    <xf numFmtId="165" fontId="11" fillId="0" borderId="16" xfId="9" applyNumberFormat="1" applyFont="1" applyBorder="1" applyAlignment="1">
      <alignment horizontal="center"/>
    </xf>
    <xf numFmtId="0" fontId="11" fillId="0" borderId="17" xfId="9" applyFont="1" applyBorder="1" applyAlignment="1">
      <alignment horizontal="center"/>
    </xf>
    <xf numFmtId="0" fontId="11" fillId="0" borderId="18" xfId="9" applyFont="1" applyBorder="1" applyAlignment="1">
      <alignment horizontal="center"/>
    </xf>
    <xf numFmtId="1" fontId="11" fillId="0" borderId="19" xfId="9" applyNumberFormat="1" applyFont="1" applyBorder="1" applyAlignment="1">
      <alignment horizontal="center"/>
    </xf>
    <xf numFmtId="2" fontId="11" fillId="0" borderId="20" xfId="9" applyNumberFormat="1" applyFont="1" applyBorder="1" applyAlignment="1">
      <alignment horizontal="center"/>
    </xf>
    <xf numFmtId="165" fontId="11" fillId="0" borderId="20" xfId="9" applyNumberFormat="1" applyFont="1" applyBorder="1" applyAlignment="1">
      <alignment horizontal="center"/>
    </xf>
    <xf numFmtId="164" fontId="11" fillId="0" borderId="20" xfId="9" applyNumberFormat="1" applyFont="1" applyBorder="1" applyAlignment="1">
      <alignment horizontal="center"/>
    </xf>
    <xf numFmtId="0" fontId="11" fillId="0" borderId="20" xfId="9" applyFont="1" applyBorder="1" applyAlignment="1">
      <alignment horizontal="center"/>
    </xf>
    <xf numFmtId="1" fontId="11" fillId="0" borderId="20" xfId="9" applyNumberFormat="1" applyFont="1" applyBorder="1" applyAlignment="1">
      <alignment horizontal="center"/>
    </xf>
    <xf numFmtId="168" fontId="11" fillId="0" borderId="20" xfId="12" applyNumberFormat="1" applyFont="1" applyBorder="1" applyAlignment="1">
      <alignment horizontal="center"/>
    </xf>
    <xf numFmtId="165" fontId="11" fillId="0" borderId="21" xfId="9" applyNumberFormat="1" applyFont="1" applyBorder="1" applyAlignment="1">
      <alignment horizontal="center"/>
    </xf>
    <xf numFmtId="1" fontId="11" fillId="0" borderId="11" xfId="9" applyNumberFormat="1" applyFont="1" applyFill="1" applyBorder="1" applyAlignment="1">
      <alignment horizontal="center"/>
    </xf>
    <xf numFmtId="1" fontId="11" fillId="0" borderId="15" xfId="9" applyNumberFormat="1" applyFont="1" applyFill="1" applyBorder="1" applyAlignment="1">
      <alignment horizontal="center"/>
    </xf>
    <xf numFmtId="1" fontId="11" fillId="0" borderId="20" xfId="9" applyNumberFormat="1" applyFont="1" applyFill="1" applyBorder="1" applyAlignment="1">
      <alignment horizontal="center"/>
    </xf>
    <xf numFmtId="167" fontId="0" fillId="0" borderId="0" xfId="0" applyNumberFormat="1"/>
    <xf numFmtId="166" fontId="0" fillId="0" borderId="0" xfId="0" applyNumberFormat="1"/>
    <xf numFmtId="167" fontId="0" fillId="0" borderId="0" xfId="0" applyNumberFormat="1" applyAlignment="1">
      <alignment horizontal="center"/>
    </xf>
    <xf numFmtId="9" fontId="0" fillId="0" borderId="0" xfId="11" applyFont="1"/>
    <xf numFmtId="0" fontId="0" fillId="3" borderId="0" xfId="0" applyFill="1" applyAlignment="1">
      <alignment horizontal="left" wrapText="1"/>
    </xf>
    <xf numFmtId="1" fontId="0" fillId="0" borderId="0" xfId="0" applyNumberFormat="1" applyAlignment="1">
      <alignment horizontal="center"/>
    </xf>
  </cellXfs>
  <cellStyles count="13">
    <cellStyle name="_x0010_“+ˆÉ•?pý¤" xfId="3" xr:uid="{00000000-0005-0000-0000-000000000000}"/>
    <cellStyle name="Comma 2" xfId="12" xr:uid="{00000000-0005-0000-0000-000001000000}"/>
    <cellStyle name="Good 2" xfId="4" xr:uid="{00000000-0005-0000-0000-000002000000}"/>
    <cellStyle name="Normal" xfId="0" builtinId="0"/>
    <cellStyle name="Normal 2" xfId="5" xr:uid="{00000000-0005-0000-0000-000004000000}"/>
    <cellStyle name="Normal 2 2" xfId="6" xr:uid="{00000000-0005-0000-0000-000005000000}"/>
    <cellStyle name="Normal 26" xfId="7" xr:uid="{00000000-0005-0000-0000-000006000000}"/>
    <cellStyle name="Normal 26 2" xfId="8" xr:uid="{00000000-0005-0000-0000-000007000000}"/>
    <cellStyle name="Normal 3" xfId="9" xr:uid="{00000000-0005-0000-0000-000008000000}"/>
    <cellStyle name="Normal 4" xfId="2" xr:uid="{00000000-0005-0000-0000-000009000000}"/>
    <cellStyle name="Normal 5" xfId="1" xr:uid="{00000000-0005-0000-0000-00000A000000}"/>
    <cellStyle name="Percent" xfId="11" builtinId="5"/>
    <cellStyle name="Percent 2" xfId="10" xr:uid="{00000000-0005-0000-0000-00000C000000}"/>
  </cellStyles>
  <dxfs count="1">
    <dxf>
      <alignment wrapText="1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0</xdr:rowOff>
    </xdr:from>
    <xdr:to>
      <xdr:col>18</xdr:col>
      <xdr:colOff>237300</xdr:colOff>
      <xdr:row>46</xdr:row>
      <xdr:rowOff>18076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2EE05A-9A84-4D40-8BF8-B584899DF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48225" y="0"/>
          <a:ext cx="6600000" cy="77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16</xdr:col>
      <xdr:colOff>265905</xdr:colOff>
      <xdr:row>49</xdr:row>
      <xdr:rowOff>18076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F6C1A0-36FE-4610-A0F1-4E9B8501B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29050" y="323850"/>
          <a:ext cx="6361905" cy="779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19</xdr:col>
      <xdr:colOff>189562</xdr:colOff>
      <xdr:row>51</xdr:row>
      <xdr:rowOff>18036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AE17F7-EF30-47CB-8C7F-5D0A4F6DF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5775" y="485775"/>
          <a:ext cx="7504762" cy="81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19</xdr:col>
      <xdr:colOff>341943</xdr:colOff>
      <xdr:row>50</xdr:row>
      <xdr:rowOff>18056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9863E74-19D2-46AA-93D5-D76AC1644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5" y="323850"/>
          <a:ext cx="7657143" cy="79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19</xdr:col>
      <xdr:colOff>418209</xdr:colOff>
      <xdr:row>48</xdr:row>
      <xdr:rowOff>151430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238525B-2652-4BB7-85F8-0DF87888B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7300" y="323850"/>
          <a:ext cx="7123809" cy="776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rrent/13978%20-%20EUCA%20WP%20Phase%202/T6%20Regressions/CalcTool/EUCA%20Phase%202%20WP%20Calc%20Tool%20DRAFTv1_201309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UCA Calculator"/>
      <sheetName val="Models"/>
      <sheetName val="Defaults"/>
      <sheetName val="DHW Msr"/>
      <sheetName val="Lists"/>
      <sheetName val="Log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(Select from list)</v>
          </cell>
          <cell r="C2" t="str">
            <v>(Select from list)</v>
          </cell>
          <cell r="E2" t="str">
            <v>(Select from list)</v>
          </cell>
          <cell r="G2" t="str">
            <v>(Select from list)</v>
          </cell>
          <cell r="K2" t="str">
            <v>(Select from list)</v>
          </cell>
        </row>
        <row r="3">
          <cell r="A3" t="str">
            <v>pre1978</v>
          </cell>
          <cell r="C3">
            <v>1</v>
          </cell>
          <cell r="E3" t="str">
            <v>1-Story</v>
          </cell>
          <cell r="G3" t="str">
            <v>AC</v>
          </cell>
          <cell r="K3" t="str">
            <v>Slab-on-grade</v>
          </cell>
        </row>
        <row r="4">
          <cell r="A4" t="str">
            <v>78-92</v>
          </cell>
          <cell r="C4">
            <v>2</v>
          </cell>
          <cell r="E4" t="str">
            <v>2-Story</v>
          </cell>
          <cell r="G4" t="str">
            <v>no AC</v>
          </cell>
          <cell r="K4" t="str">
            <v>Crawl space</v>
          </cell>
        </row>
        <row r="5">
          <cell r="A5" t="str">
            <v>93-01</v>
          </cell>
          <cell r="C5">
            <v>3</v>
          </cell>
        </row>
        <row r="6">
          <cell r="C6">
            <v>4</v>
          </cell>
        </row>
        <row r="7">
          <cell r="C7">
            <v>5</v>
          </cell>
        </row>
        <row r="8">
          <cell r="C8">
            <v>6</v>
          </cell>
        </row>
        <row r="9">
          <cell r="C9">
            <v>7</v>
          </cell>
        </row>
        <row r="10">
          <cell r="C10">
            <v>8</v>
          </cell>
        </row>
        <row r="11">
          <cell r="C11">
            <v>9</v>
          </cell>
        </row>
        <row r="12">
          <cell r="C12">
            <v>10</v>
          </cell>
        </row>
        <row r="13">
          <cell r="C13">
            <v>11</v>
          </cell>
        </row>
        <row r="14">
          <cell r="C14">
            <v>12</v>
          </cell>
        </row>
        <row r="15">
          <cell r="C15">
            <v>13</v>
          </cell>
        </row>
        <row r="16">
          <cell r="C16">
            <v>14</v>
          </cell>
        </row>
        <row r="17">
          <cell r="C17">
            <v>15</v>
          </cell>
        </row>
        <row r="18">
          <cell r="C18">
            <v>16</v>
          </cell>
        </row>
      </sheetData>
      <sheetData sheetId="5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mes Russell" refreshedDate="41555.569803703707" createdVersion="4" refreshedVersion="4" minRefreshableVersion="3" recordCount="48" xr:uid="{00000000-000A-0000-FFFF-FFFF00000000}">
  <cacheSource type="worksheet">
    <worksheetSource ref="H1:K49" sheet="HighPWin"/>
  </cacheSource>
  <cacheFields count="4">
    <cacheField name="Vertical Fene- stration  U-Factor" numFmtId="2">
      <sharedItems containsSemiMixedTypes="0" containsString="0" containsNumber="1" minValue="0.56999999999999995" maxValue="1.23"/>
    </cacheField>
    <cacheField name="Vertical Fene- stration SHGC" numFmtId="2">
      <sharedItems containsSemiMixedTypes="0" containsString="0" containsNumber="1" minValue="0.49" maxValue="0.87"/>
    </cacheField>
    <cacheField name="Climate group" numFmtId="0">
      <sharedItems count="6">
        <s v="NC"/>
        <s v="CM"/>
        <s v="SC"/>
        <s v="SI"/>
        <s v="CVD"/>
        <s v="CVS"/>
      </sharedItems>
    </cacheField>
    <cacheField name="Vintage" numFmtId="0">
      <sharedItems count="9">
        <s v="pre78"/>
        <s v="78-92"/>
        <s v="93-01"/>
        <s v="v96" u="1"/>
        <s v="-92" u="1"/>
        <s v="-01" u="1"/>
        <s v="v85" u="1"/>
        <s v="e78" u="1"/>
        <s v="v75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.23"/>
    <n v="0.87"/>
    <x v="0"/>
    <x v="0"/>
  </r>
  <r>
    <n v="1.23"/>
    <n v="0.87"/>
    <x v="1"/>
    <x v="0"/>
  </r>
  <r>
    <n v="1.23"/>
    <n v="0.87"/>
    <x v="0"/>
    <x v="0"/>
  </r>
  <r>
    <n v="1.23"/>
    <n v="0.87"/>
    <x v="1"/>
    <x v="0"/>
  </r>
  <r>
    <n v="1.23"/>
    <n v="0.87"/>
    <x v="0"/>
    <x v="0"/>
  </r>
  <r>
    <n v="1.23"/>
    <n v="0.87"/>
    <x v="2"/>
    <x v="0"/>
  </r>
  <r>
    <n v="1.23"/>
    <n v="0.87"/>
    <x v="2"/>
    <x v="0"/>
  </r>
  <r>
    <n v="1.23"/>
    <n v="0.87"/>
    <x v="2"/>
    <x v="0"/>
  </r>
  <r>
    <n v="1.23"/>
    <n v="0.87"/>
    <x v="3"/>
    <x v="0"/>
  </r>
  <r>
    <n v="1.23"/>
    <n v="0.87"/>
    <x v="3"/>
    <x v="0"/>
  </r>
  <r>
    <n v="1.23"/>
    <n v="0.87"/>
    <x v="4"/>
    <x v="0"/>
  </r>
  <r>
    <n v="1.23"/>
    <n v="0.87"/>
    <x v="5"/>
    <x v="0"/>
  </r>
  <r>
    <n v="1.23"/>
    <n v="0.87"/>
    <x v="4"/>
    <x v="0"/>
  </r>
  <r>
    <n v="1.23"/>
    <n v="0.87"/>
    <x v="4"/>
    <x v="0"/>
  </r>
  <r>
    <n v="1.23"/>
    <n v="0.87"/>
    <x v="4"/>
    <x v="0"/>
  </r>
  <r>
    <n v="1.23"/>
    <n v="0.87"/>
    <x v="5"/>
    <x v="0"/>
  </r>
  <r>
    <n v="0.82"/>
    <n v="0.79"/>
    <x v="0"/>
    <x v="1"/>
  </r>
  <r>
    <n v="0.82"/>
    <n v="0.79"/>
    <x v="1"/>
    <x v="1"/>
  </r>
  <r>
    <n v="0.82"/>
    <n v="0.79"/>
    <x v="0"/>
    <x v="1"/>
  </r>
  <r>
    <n v="0.82"/>
    <n v="0.79"/>
    <x v="1"/>
    <x v="1"/>
  </r>
  <r>
    <n v="0.82"/>
    <n v="0.79"/>
    <x v="0"/>
    <x v="1"/>
  </r>
  <r>
    <n v="1.1499999999999999"/>
    <n v="0.87"/>
    <x v="2"/>
    <x v="1"/>
  </r>
  <r>
    <n v="1.1499999999999999"/>
    <n v="0.87"/>
    <x v="2"/>
    <x v="1"/>
  </r>
  <r>
    <n v="1.1499999999999999"/>
    <n v="0.87"/>
    <x v="2"/>
    <x v="1"/>
  </r>
  <r>
    <n v="1.18"/>
    <n v="0.87"/>
    <x v="3"/>
    <x v="1"/>
  </r>
  <r>
    <n v="1.18"/>
    <n v="0.87"/>
    <x v="3"/>
    <x v="1"/>
  </r>
  <r>
    <n v="1.05"/>
    <n v="0.87"/>
    <x v="4"/>
    <x v="1"/>
  </r>
  <r>
    <n v="1.05"/>
    <n v="0.87"/>
    <x v="5"/>
    <x v="1"/>
  </r>
  <r>
    <n v="1.05"/>
    <n v="0.87"/>
    <x v="4"/>
    <x v="1"/>
  </r>
  <r>
    <n v="1.23"/>
    <n v="0.87"/>
    <x v="4"/>
    <x v="1"/>
  </r>
  <r>
    <n v="1.23"/>
    <n v="0.87"/>
    <x v="4"/>
    <x v="1"/>
  </r>
  <r>
    <n v="0.82"/>
    <n v="0.79"/>
    <x v="5"/>
    <x v="1"/>
  </r>
  <r>
    <n v="0.67"/>
    <n v="0.79"/>
    <x v="0"/>
    <x v="2"/>
  </r>
  <r>
    <n v="0.67"/>
    <n v="0.79"/>
    <x v="1"/>
    <x v="2"/>
  </r>
  <r>
    <n v="0.67"/>
    <n v="0.79"/>
    <x v="0"/>
    <x v="2"/>
  </r>
  <r>
    <n v="0.67"/>
    <n v="0.79"/>
    <x v="1"/>
    <x v="2"/>
  </r>
  <r>
    <n v="0.67"/>
    <n v="0.79"/>
    <x v="0"/>
    <x v="2"/>
  </r>
  <r>
    <n v="0.67"/>
    <n v="0.79"/>
    <x v="2"/>
    <x v="2"/>
  </r>
  <r>
    <n v="0.67"/>
    <n v="0.79"/>
    <x v="2"/>
    <x v="2"/>
  </r>
  <r>
    <n v="0.67"/>
    <n v="0.79"/>
    <x v="2"/>
    <x v="2"/>
  </r>
  <r>
    <n v="0.67"/>
    <n v="0.61"/>
    <x v="3"/>
    <x v="2"/>
  </r>
  <r>
    <n v="0.67"/>
    <n v="0.61"/>
    <x v="3"/>
    <x v="2"/>
  </r>
  <r>
    <n v="0.56999999999999995"/>
    <n v="0.61"/>
    <x v="4"/>
    <x v="2"/>
  </r>
  <r>
    <n v="0.56999999999999995"/>
    <n v="0.61"/>
    <x v="5"/>
    <x v="2"/>
  </r>
  <r>
    <n v="0.56999999999999995"/>
    <n v="0.61"/>
    <x v="4"/>
    <x v="2"/>
  </r>
  <r>
    <n v="0.56999999999999995"/>
    <n v="0.49"/>
    <x v="4"/>
    <x v="2"/>
  </r>
  <r>
    <n v="0.56999999999999995"/>
    <n v="0.49"/>
    <x v="4"/>
    <x v="2"/>
  </r>
  <r>
    <n v="0.67"/>
    <n v="0.79"/>
    <x v="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C00-000000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M1:P20" firstHeaderRow="0" firstDataRow="1" firstDataCol="2"/>
  <pivotFields count="4">
    <pivotField dataField="1" compact="0" numFmtId="2" outline="0" showAll="0" defaultSubtotal="0"/>
    <pivotField dataField="1" compact="0" numFmtId="2" outline="0" showAll="0" defaultSubtotal="0"/>
    <pivotField axis="axisRow" compact="0" outline="0" showAll="0" defaultSubtotal="0">
      <items count="6">
        <item x="0"/>
        <item x="2"/>
        <item x="3"/>
        <item x="1"/>
        <item x="5"/>
        <item x="4"/>
      </items>
    </pivotField>
    <pivotField axis="axisRow" compact="0" outline="0" showAll="0" defaultSubtotal="0">
      <items count="9">
        <item m="1" x="8"/>
        <item m="1" x="6"/>
        <item m="1" x="3"/>
        <item m="1" x="7"/>
        <item m="1" x="4"/>
        <item m="1" x="5"/>
        <item x="0"/>
        <item x="1"/>
        <item x="2"/>
      </items>
    </pivotField>
  </pivotFields>
  <rowFields count="2">
    <field x="2"/>
    <field x="3"/>
  </rowFields>
  <rowItems count="19">
    <i>
      <x/>
      <x v="6"/>
    </i>
    <i r="1">
      <x v="7"/>
    </i>
    <i r="1">
      <x v="8"/>
    </i>
    <i>
      <x v="1"/>
      <x v="6"/>
    </i>
    <i r="1">
      <x v="7"/>
    </i>
    <i r="1">
      <x v="8"/>
    </i>
    <i>
      <x v="2"/>
      <x v="6"/>
    </i>
    <i r="1">
      <x v="7"/>
    </i>
    <i r="1">
      <x v="8"/>
    </i>
    <i>
      <x v="3"/>
      <x v="6"/>
    </i>
    <i r="1">
      <x v="7"/>
    </i>
    <i r="1">
      <x v="8"/>
    </i>
    <i>
      <x v="4"/>
      <x v="6"/>
    </i>
    <i r="1">
      <x v="7"/>
    </i>
    <i r="1">
      <x v="8"/>
    </i>
    <i>
      <x v="5"/>
      <x v="6"/>
    </i>
    <i r="1">
      <x v="7"/>
    </i>
    <i r="1"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Vertical Fene- stration  U-Factor" fld="0" subtotal="average" baseField="0" baseItem="0"/>
    <dataField name="Average of Vertical Fene- stration SHGC" fld="1" subtotal="average" baseField="0" baseItem="0"/>
  </dataFields>
  <formats count="1"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8"/>
  <sheetViews>
    <sheetView tabSelected="1" workbookViewId="0">
      <selection activeCell="M4" sqref="M4"/>
    </sheetView>
  </sheetViews>
  <sheetFormatPr defaultRowHeight="12.75" x14ac:dyDescent="0.2"/>
  <cols>
    <col min="1" max="8" width="9.140625" style="2"/>
    <col min="9" max="9" width="9.140625" style="10"/>
    <col min="10" max="16" width="9.140625" style="2"/>
    <col min="17" max="17" width="16.7109375" style="2" bestFit="1" customWidth="1"/>
    <col min="18" max="18" width="9.85546875" style="2" bestFit="1" customWidth="1"/>
    <col min="19" max="16384" width="9.140625" style="2"/>
  </cols>
  <sheetData>
    <row r="1" spans="1:19" ht="20.25" customHeight="1" x14ac:dyDescent="0.25">
      <c r="B1" s="19"/>
      <c r="C1" s="19"/>
      <c r="D1" s="19"/>
      <c r="E1" s="19"/>
      <c r="F1" s="19"/>
      <c r="G1" s="19"/>
      <c r="H1" s="1"/>
      <c r="I1" s="7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39" customHeight="1" x14ac:dyDescent="0.25">
      <c r="A2" s="74" t="s">
        <v>75</v>
      </c>
      <c r="B2" s="74"/>
      <c r="C2" s="74"/>
      <c r="D2" s="74"/>
      <c r="E2" s="74"/>
      <c r="F2" s="74"/>
      <c r="G2" s="74"/>
      <c r="H2" s="1"/>
      <c r="I2" s="8" t="s">
        <v>1</v>
      </c>
      <c r="J2" s="3" t="s">
        <v>2</v>
      </c>
      <c r="K2" s="4" t="s">
        <v>3</v>
      </c>
      <c r="L2" s="4" t="s">
        <v>4</v>
      </c>
      <c r="M2" s="4" t="s">
        <v>5</v>
      </c>
      <c r="N2" s="4" t="s">
        <v>6</v>
      </c>
      <c r="O2" s="4" t="s">
        <v>7</v>
      </c>
      <c r="P2" s="4"/>
      <c r="Q2" s="4" t="s">
        <v>8</v>
      </c>
      <c r="R2" s="4" t="s">
        <v>9</v>
      </c>
      <c r="S2" s="4" t="s">
        <v>10</v>
      </c>
    </row>
    <row r="3" spans="1:19" ht="15" x14ac:dyDescent="0.25">
      <c r="E3" s="1"/>
      <c r="F3" s="1"/>
      <c r="G3" s="1"/>
      <c r="H3" s="1"/>
      <c r="I3" s="7" t="s">
        <v>14</v>
      </c>
      <c r="J3" s="1" t="s">
        <v>15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20</v>
      </c>
      <c r="P3" s="1"/>
      <c r="Q3" s="1" t="s">
        <v>21</v>
      </c>
      <c r="R3" s="1" t="s">
        <v>22</v>
      </c>
      <c r="S3" s="1" t="s">
        <v>23</v>
      </c>
    </row>
    <row r="4" spans="1:19" ht="38.25" x14ac:dyDescent="0.2">
      <c r="B4" s="5" t="s">
        <v>11</v>
      </c>
      <c r="C4" s="5" t="s">
        <v>12</v>
      </c>
      <c r="D4" s="5" t="s">
        <v>13</v>
      </c>
      <c r="E4" s="5" t="s">
        <v>24</v>
      </c>
      <c r="F4" s="5" t="s">
        <v>25</v>
      </c>
      <c r="G4" s="5" t="s">
        <v>26</v>
      </c>
      <c r="H4" s="5" t="s">
        <v>63</v>
      </c>
      <c r="I4" s="9" t="s">
        <v>68</v>
      </c>
      <c r="J4" s="5" t="s">
        <v>28</v>
      </c>
      <c r="K4" s="5" t="s">
        <v>27</v>
      </c>
      <c r="L4" s="5" t="s">
        <v>28</v>
      </c>
      <c r="M4" s="5" t="s">
        <v>28</v>
      </c>
      <c r="N4" s="5" t="s">
        <v>28</v>
      </c>
      <c r="O4" s="5" t="s">
        <v>29</v>
      </c>
      <c r="P4" s="5" t="s">
        <v>157</v>
      </c>
      <c r="Q4" s="5" t="s">
        <v>30</v>
      </c>
      <c r="R4" s="5" t="s">
        <v>31</v>
      </c>
      <c r="S4" s="5" t="s">
        <v>31</v>
      </c>
    </row>
    <row r="5" spans="1:19" ht="15" x14ac:dyDescent="0.25">
      <c r="B5" s="6" t="s">
        <v>32</v>
      </c>
      <c r="C5" s="6" t="s">
        <v>33</v>
      </c>
      <c r="D5" s="6" t="s">
        <v>34</v>
      </c>
      <c r="E5" s="6">
        <v>1</v>
      </c>
      <c r="F5" s="6" t="s">
        <v>35</v>
      </c>
      <c r="G5" s="15">
        <f>VLOOKUP(F5&amp;E5,FloorArea!$C$2:$D$7,2,FALSE)</f>
        <v>1600</v>
      </c>
      <c r="H5" s="16">
        <f>VLOOKUP(F5,WindowFloorRatio!$A$2:$B$4,2,FALSE)</f>
        <v>0.14016341923318668</v>
      </c>
      <c r="I5" s="26">
        <f>VLOOKUP(F5,BuildingLeakage!$A$2:$B$4,2,FALSE)</f>
        <v>7.1357303575703178E-4</v>
      </c>
      <c r="J5" s="13">
        <f>VLOOKUP(F5,DuctRValue!$A$2:$B$7,2,FALSE)</f>
        <v>3.32</v>
      </c>
      <c r="K5" s="18">
        <f>VLOOKUP(F5,DuctLeakage!$A$2:$B$4,2,FALSE)</f>
        <v>0.33</v>
      </c>
      <c r="L5" s="13">
        <f>VLOOKUP(F5&amp;B5,CeilingRValue!$C$2:$D$19,2,FALSE)</f>
        <v>6.6787658802177861</v>
      </c>
      <c r="M5" s="11" t="str">
        <f>IF(C5="SOG","NA",VLOOKUP(Defaults!F5,FloorRValue!$A$2:$B$4,2,FALSE))</f>
        <v>NA</v>
      </c>
      <c r="N5" s="20">
        <f>VLOOKUP(F5&amp;B5,WallRValue!$C$2:$D$19,2,FALSE)</f>
        <v>0.96303017419071424</v>
      </c>
      <c r="O5" s="11">
        <f>VLOOKUP($F5&amp;$B5,HighPWin!$C$2:$E$19,2,FALSE)</f>
        <v>1.23</v>
      </c>
      <c r="P5" s="11">
        <f>VLOOKUP($F5&amp;$B5,HighPWin!$C$2:$E$19,3,FALSE)</f>
        <v>0.87</v>
      </c>
      <c r="Q5" s="11" t="str">
        <f>VLOOKUP(F5,AC!$A$2:$B$4,2,FALSE)</f>
        <v>SEER 10 (EER 9.31)</v>
      </c>
      <c r="R5" s="18">
        <f>VLOOKUP(F5,Furn!$A$2:$B$4,2,FALSE)</f>
        <v>0.78</v>
      </c>
      <c r="S5" s="14">
        <f>VLOOKUP(F5,WallFurn!$A$2:$B$4,2,FALSE)</f>
        <v>0.62</v>
      </c>
    </row>
    <row r="6" spans="1:19" ht="15" x14ac:dyDescent="0.25">
      <c r="B6" s="6" t="s">
        <v>32</v>
      </c>
      <c r="C6" s="6" t="s">
        <v>33</v>
      </c>
      <c r="D6" s="6" t="s">
        <v>34</v>
      </c>
      <c r="E6" s="6">
        <v>2</v>
      </c>
      <c r="F6" s="6" t="s">
        <v>35</v>
      </c>
      <c r="G6" s="15">
        <f>VLOOKUP(F6&amp;E6,FloorArea!$C$2:$D$7,2,FALSE)</f>
        <v>1990</v>
      </c>
      <c r="H6" s="16">
        <f>VLOOKUP(F6,WindowFloorRatio!$A$2:$B$4,2,FALSE)</f>
        <v>0.14016341923318668</v>
      </c>
      <c r="I6" s="26">
        <f>VLOOKUP(F6,BuildingLeakage!$A$2:$B$4,2,FALSE)</f>
        <v>7.1357303575703178E-4</v>
      </c>
      <c r="J6" s="13">
        <f>VLOOKUP(F6,DuctRValue!$A$2:$B$7,2,FALSE)</f>
        <v>3.32</v>
      </c>
      <c r="K6" s="18">
        <f>VLOOKUP(F6,DuctLeakage!$A$2:$B$4,2,FALSE)</f>
        <v>0.33</v>
      </c>
      <c r="L6" s="13">
        <f>VLOOKUP(F6&amp;B6,CeilingRValue!$C$2:$D$19,2,FALSE)</f>
        <v>6.6787658802177861</v>
      </c>
      <c r="M6" s="11" t="str">
        <f>IF(C6="SOG","NA",VLOOKUP(Defaults!F6,FloorRValue!$A$2:$B$4,2,FALSE))</f>
        <v>NA</v>
      </c>
      <c r="N6" s="20">
        <f>VLOOKUP(F6&amp;B6,WallRValue!$C$2:$D$19,2,FALSE)</f>
        <v>0.96303017419071424</v>
      </c>
      <c r="O6" s="11">
        <f>VLOOKUP($F6&amp;$B6,HighPWin!$C$2:$E$19,2,FALSE)</f>
        <v>1.23</v>
      </c>
      <c r="P6" s="11">
        <f>VLOOKUP($F6&amp;$B6,HighPWin!$C$2:$E$19,3,FALSE)</f>
        <v>0.87</v>
      </c>
      <c r="Q6" s="11" t="str">
        <f>VLOOKUP(F6,AC!$A$2:$B$4,2,FALSE)</f>
        <v>SEER 10 (EER 9.31)</v>
      </c>
      <c r="R6" s="18">
        <f>VLOOKUP(F6,Furn!$A$2:$B$4,2,FALSE)</f>
        <v>0.78</v>
      </c>
      <c r="S6" s="14">
        <f>VLOOKUP(F6,WallFurn!$A$2:$B$4,2,FALSE)</f>
        <v>0.62</v>
      </c>
    </row>
    <row r="7" spans="1:19" ht="15" x14ac:dyDescent="0.25">
      <c r="B7" s="6" t="s">
        <v>32</v>
      </c>
      <c r="C7" s="6" t="s">
        <v>33</v>
      </c>
      <c r="D7" s="6" t="s">
        <v>36</v>
      </c>
      <c r="E7" s="6">
        <v>1</v>
      </c>
      <c r="F7" s="6" t="s">
        <v>35</v>
      </c>
      <c r="G7" s="15">
        <f>VLOOKUP(F7&amp;E7,FloorArea!$C$2:$D$7,2,FALSE)</f>
        <v>1600</v>
      </c>
      <c r="H7" s="16">
        <f>VLOOKUP(F7,WindowFloorRatio!$A$2:$B$4,2,FALSE)</f>
        <v>0.14016341923318668</v>
      </c>
      <c r="I7" s="26">
        <f>VLOOKUP(F7,BuildingLeakage!$A$2:$B$4,2,FALSE)</f>
        <v>7.1357303575703178E-4</v>
      </c>
      <c r="J7" s="13">
        <f>VLOOKUP(F7,DuctRValue!$A$2:$B$7,2,FALSE)</f>
        <v>3.32</v>
      </c>
      <c r="K7" s="18">
        <f>VLOOKUP(F7,DuctLeakage!$A$2:$B$4,2,FALSE)</f>
        <v>0.33</v>
      </c>
      <c r="L7" s="13">
        <f>VLOOKUP(F7&amp;B7,CeilingRValue!$C$2:$D$19,2,FALSE)</f>
        <v>6.6787658802177861</v>
      </c>
      <c r="M7" s="11" t="str">
        <f>IF(C7="SOG","NA",VLOOKUP(Defaults!F7,FloorRValue!$A$2:$B$4,2,FALSE))</f>
        <v>NA</v>
      </c>
      <c r="N7" s="20">
        <f>VLOOKUP(F7&amp;B7,WallRValue!$C$2:$D$19,2,FALSE)</f>
        <v>0.96303017419071424</v>
      </c>
      <c r="O7" s="11">
        <f>VLOOKUP($F7&amp;$B7,HighPWin!$C$2:$E$19,2,FALSE)</f>
        <v>1.23</v>
      </c>
      <c r="P7" s="11">
        <f>VLOOKUP($F7&amp;$B7,HighPWin!$C$2:$E$19,3,FALSE)</f>
        <v>0.87</v>
      </c>
      <c r="Q7" s="11" t="str">
        <f>VLOOKUP(F7,AC!$A$2:$B$4,2,FALSE)</f>
        <v>SEER 10 (EER 9.31)</v>
      </c>
      <c r="R7" s="18">
        <f>VLOOKUP(F7,Furn!$A$2:$B$4,2,FALSE)</f>
        <v>0.78</v>
      </c>
      <c r="S7" s="14">
        <f>VLOOKUP(F7,WallFurn!$A$2:$B$4,2,FALSE)</f>
        <v>0.62</v>
      </c>
    </row>
    <row r="8" spans="1:19" ht="15" x14ac:dyDescent="0.25">
      <c r="B8" s="6" t="s">
        <v>32</v>
      </c>
      <c r="C8" s="6" t="s">
        <v>33</v>
      </c>
      <c r="D8" s="6" t="s">
        <v>36</v>
      </c>
      <c r="E8" s="6">
        <v>2</v>
      </c>
      <c r="F8" s="6" t="s">
        <v>35</v>
      </c>
      <c r="G8" s="15">
        <f>VLOOKUP(F8&amp;E8,FloorArea!$C$2:$D$7,2,FALSE)</f>
        <v>1990</v>
      </c>
      <c r="H8" s="16">
        <f>VLOOKUP(F8,WindowFloorRatio!$A$2:$B$4,2,FALSE)</f>
        <v>0.14016341923318668</v>
      </c>
      <c r="I8" s="26">
        <f>VLOOKUP(F8,BuildingLeakage!$A$2:$B$4,2,FALSE)</f>
        <v>7.1357303575703178E-4</v>
      </c>
      <c r="J8" s="13">
        <f>VLOOKUP(F8,DuctRValue!$A$2:$B$7,2,FALSE)</f>
        <v>3.32</v>
      </c>
      <c r="K8" s="18">
        <f>VLOOKUP(F8,DuctLeakage!$A$2:$B$4,2,FALSE)</f>
        <v>0.33</v>
      </c>
      <c r="L8" s="13">
        <f>VLOOKUP(F8&amp;B8,CeilingRValue!$C$2:$D$19,2,FALSE)</f>
        <v>6.6787658802177861</v>
      </c>
      <c r="M8" s="11" t="str">
        <f>IF(C8="SOG","NA",VLOOKUP(Defaults!F8,FloorRValue!$A$2:$B$4,2,FALSE))</f>
        <v>NA</v>
      </c>
      <c r="N8" s="20">
        <f>VLOOKUP(F8&amp;B8,WallRValue!$C$2:$D$19,2,FALSE)</f>
        <v>0.96303017419071424</v>
      </c>
      <c r="O8" s="11">
        <f>VLOOKUP($F8&amp;$B8,HighPWin!$C$2:$E$19,2,FALSE)</f>
        <v>1.23</v>
      </c>
      <c r="P8" s="11">
        <f>VLOOKUP($F8&amp;$B8,HighPWin!$C$2:$E$19,3,FALSE)</f>
        <v>0.87</v>
      </c>
      <c r="Q8" s="11" t="str">
        <f>VLOOKUP(F8,AC!$A$2:$B$4,2,FALSE)</f>
        <v>SEER 10 (EER 9.31)</v>
      </c>
      <c r="R8" s="18">
        <f>VLOOKUP(F8,Furn!$A$2:$B$4,2,FALSE)</f>
        <v>0.78</v>
      </c>
      <c r="S8" s="14">
        <f>VLOOKUP(F8,WallFurn!$A$2:$B$4,2,FALSE)</f>
        <v>0.62</v>
      </c>
    </row>
    <row r="9" spans="1:19" ht="15" x14ac:dyDescent="0.25">
      <c r="B9" s="6" t="s">
        <v>32</v>
      </c>
      <c r="C9" s="6" t="s">
        <v>37</v>
      </c>
      <c r="D9" s="6" t="s">
        <v>34</v>
      </c>
      <c r="E9" s="6">
        <v>1</v>
      </c>
      <c r="F9" s="6" t="s">
        <v>35</v>
      </c>
      <c r="G9" s="15">
        <f>VLOOKUP(F9&amp;E9,FloorArea!$C$2:$D$7,2,FALSE)</f>
        <v>1600</v>
      </c>
      <c r="H9" s="16">
        <f>VLOOKUP(F9,WindowFloorRatio!$A$2:$B$4,2,FALSE)</f>
        <v>0.14016341923318668</v>
      </c>
      <c r="I9" s="26">
        <f>VLOOKUP(F9,BuildingLeakage!$A$2:$B$4,2,FALSE)</f>
        <v>7.1357303575703178E-4</v>
      </c>
      <c r="J9" s="13">
        <f>VLOOKUP(F9,DuctRValue!$A$2:$B$7,2,FALSE)</f>
        <v>3.32</v>
      </c>
      <c r="K9" s="18">
        <f>VLOOKUP(F9,DuctLeakage!$A$2:$B$4,2,FALSE)</f>
        <v>0.33</v>
      </c>
      <c r="L9" s="13">
        <f>VLOOKUP(F9&amp;B9,CeilingRValue!$C$2:$D$19,2,FALSE)</f>
        <v>6.6787658802177861</v>
      </c>
      <c r="M9" s="13">
        <f>IF(C9="SOG","NA",VLOOKUP(Defaults!F9,FloorRValue!$A$2:$B$4,2,FALSE))</f>
        <v>1.3361692000000001</v>
      </c>
      <c r="N9" s="20">
        <f>VLOOKUP(F9&amp;B9,WallRValue!$C$2:$D$19,2,FALSE)</f>
        <v>0.96303017419071424</v>
      </c>
      <c r="O9" s="11">
        <f>VLOOKUP($F9&amp;$B9,HighPWin!$C$2:$E$19,2,FALSE)</f>
        <v>1.23</v>
      </c>
      <c r="P9" s="11">
        <f>VLOOKUP($F9&amp;$B9,HighPWin!$C$2:$E$19,3,FALSE)</f>
        <v>0.87</v>
      </c>
      <c r="Q9" s="11" t="str">
        <f>VLOOKUP(F9,AC!$A$2:$B$4,2,FALSE)</f>
        <v>SEER 10 (EER 9.31)</v>
      </c>
      <c r="R9" s="18">
        <f>VLOOKUP(F9,Furn!$A$2:$B$4,2,FALSE)</f>
        <v>0.78</v>
      </c>
      <c r="S9" s="14">
        <f>VLOOKUP(F9,WallFurn!$A$2:$B$4,2,FALSE)</f>
        <v>0.62</v>
      </c>
    </row>
    <row r="10" spans="1:19" ht="15" x14ac:dyDescent="0.25">
      <c r="B10" s="6" t="s">
        <v>32</v>
      </c>
      <c r="C10" s="6" t="s">
        <v>37</v>
      </c>
      <c r="D10" s="6" t="s">
        <v>34</v>
      </c>
      <c r="E10" s="6">
        <v>2</v>
      </c>
      <c r="F10" s="6" t="s">
        <v>35</v>
      </c>
      <c r="G10" s="15">
        <f>VLOOKUP(F10&amp;E10,FloorArea!$C$2:$D$7,2,FALSE)</f>
        <v>1990</v>
      </c>
      <c r="H10" s="16">
        <f>VLOOKUP(F10,WindowFloorRatio!$A$2:$B$4,2,FALSE)</f>
        <v>0.14016341923318668</v>
      </c>
      <c r="I10" s="26">
        <f>VLOOKUP(F10,BuildingLeakage!$A$2:$B$4,2,FALSE)</f>
        <v>7.1357303575703178E-4</v>
      </c>
      <c r="J10" s="13">
        <f>VLOOKUP(F10,DuctRValue!$A$2:$B$7,2,FALSE)</f>
        <v>3.32</v>
      </c>
      <c r="K10" s="18">
        <f>VLOOKUP(F10,DuctLeakage!$A$2:$B$4,2,FALSE)</f>
        <v>0.33</v>
      </c>
      <c r="L10" s="13">
        <f>VLOOKUP(F10&amp;B10,CeilingRValue!$C$2:$D$19,2,FALSE)</f>
        <v>6.6787658802177861</v>
      </c>
      <c r="M10" s="13">
        <f>IF(C10="SOG","NA",VLOOKUP(Defaults!F10,FloorRValue!$A$2:$B$4,2,FALSE))</f>
        <v>1.3361692000000001</v>
      </c>
      <c r="N10" s="20">
        <f>VLOOKUP(F10&amp;B10,WallRValue!$C$2:$D$19,2,FALSE)</f>
        <v>0.96303017419071424</v>
      </c>
      <c r="O10" s="11">
        <f>VLOOKUP($F10&amp;$B10,HighPWin!$C$2:$E$19,2,FALSE)</f>
        <v>1.23</v>
      </c>
      <c r="P10" s="11">
        <f>VLOOKUP($F10&amp;$B10,HighPWin!$C$2:$E$19,3,FALSE)</f>
        <v>0.87</v>
      </c>
      <c r="Q10" s="11" t="str">
        <f>VLOOKUP(F10,AC!$A$2:$B$4,2,FALSE)</f>
        <v>SEER 10 (EER 9.31)</v>
      </c>
      <c r="R10" s="18">
        <f>VLOOKUP(F10,Furn!$A$2:$B$4,2,FALSE)</f>
        <v>0.78</v>
      </c>
      <c r="S10" s="14">
        <f>VLOOKUP(F10,WallFurn!$A$2:$B$4,2,FALSE)</f>
        <v>0.62</v>
      </c>
    </row>
    <row r="11" spans="1:19" ht="15" x14ac:dyDescent="0.25">
      <c r="B11" s="6" t="s">
        <v>32</v>
      </c>
      <c r="C11" s="6" t="s">
        <v>37</v>
      </c>
      <c r="D11" s="6" t="s">
        <v>36</v>
      </c>
      <c r="E11" s="6">
        <v>1</v>
      </c>
      <c r="F11" s="6" t="s">
        <v>35</v>
      </c>
      <c r="G11" s="15">
        <f>VLOOKUP(F11&amp;E11,FloorArea!$C$2:$D$7,2,FALSE)</f>
        <v>1600</v>
      </c>
      <c r="H11" s="16">
        <f>VLOOKUP(F11,WindowFloorRatio!$A$2:$B$4,2,FALSE)</f>
        <v>0.14016341923318668</v>
      </c>
      <c r="I11" s="26">
        <f>VLOOKUP(F11,BuildingLeakage!$A$2:$B$4,2,FALSE)</f>
        <v>7.1357303575703178E-4</v>
      </c>
      <c r="J11" s="13">
        <f>VLOOKUP(F11,DuctRValue!$A$2:$B$7,2,FALSE)</f>
        <v>3.32</v>
      </c>
      <c r="K11" s="18">
        <f>VLOOKUP(F11,DuctLeakage!$A$2:$B$4,2,FALSE)</f>
        <v>0.33</v>
      </c>
      <c r="L11" s="13">
        <f>VLOOKUP(F11&amp;B11,CeilingRValue!$C$2:$D$19,2,FALSE)</f>
        <v>6.6787658802177861</v>
      </c>
      <c r="M11" s="13">
        <f>IF(C11="SOG","NA",VLOOKUP(Defaults!F11,FloorRValue!$A$2:$B$4,2,FALSE))</f>
        <v>1.3361692000000001</v>
      </c>
      <c r="N11" s="20">
        <f>VLOOKUP(F11&amp;B11,WallRValue!$C$2:$D$19,2,FALSE)</f>
        <v>0.96303017419071424</v>
      </c>
      <c r="O11" s="11">
        <f>VLOOKUP($F11&amp;$B11,HighPWin!$C$2:$E$19,2,FALSE)</f>
        <v>1.23</v>
      </c>
      <c r="P11" s="11">
        <f>VLOOKUP($F11&amp;$B11,HighPWin!$C$2:$E$19,3,FALSE)</f>
        <v>0.87</v>
      </c>
      <c r="Q11" s="11" t="str">
        <f>VLOOKUP(F11,AC!$A$2:$B$4,2,FALSE)</f>
        <v>SEER 10 (EER 9.31)</v>
      </c>
      <c r="R11" s="18">
        <f>VLOOKUP(F11,Furn!$A$2:$B$4,2,FALSE)</f>
        <v>0.78</v>
      </c>
      <c r="S11" s="14">
        <f>VLOOKUP(F11,WallFurn!$A$2:$B$4,2,FALSE)</f>
        <v>0.62</v>
      </c>
    </row>
    <row r="12" spans="1:19" ht="15" x14ac:dyDescent="0.25">
      <c r="B12" s="6" t="s">
        <v>32</v>
      </c>
      <c r="C12" s="6" t="s">
        <v>37</v>
      </c>
      <c r="D12" s="6" t="s">
        <v>36</v>
      </c>
      <c r="E12" s="6">
        <v>2</v>
      </c>
      <c r="F12" s="6" t="s">
        <v>35</v>
      </c>
      <c r="G12" s="15">
        <f>VLOOKUP(F12&amp;E12,FloorArea!$C$2:$D$7,2,FALSE)</f>
        <v>1990</v>
      </c>
      <c r="H12" s="16">
        <f>VLOOKUP(F12,WindowFloorRatio!$A$2:$B$4,2,FALSE)</f>
        <v>0.14016341923318668</v>
      </c>
      <c r="I12" s="26">
        <f>VLOOKUP(F12,BuildingLeakage!$A$2:$B$4,2,FALSE)</f>
        <v>7.1357303575703178E-4</v>
      </c>
      <c r="J12" s="13">
        <f>VLOOKUP(F12,DuctRValue!$A$2:$B$7,2,FALSE)</f>
        <v>3.32</v>
      </c>
      <c r="K12" s="18">
        <f>VLOOKUP(F12,DuctLeakage!$A$2:$B$4,2,FALSE)</f>
        <v>0.33</v>
      </c>
      <c r="L12" s="13">
        <f>VLOOKUP(F12&amp;B12,CeilingRValue!$C$2:$D$19,2,FALSE)</f>
        <v>6.6787658802177861</v>
      </c>
      <c r="M12" s="13">
        <f>IF(C12="SOG","NA",VLOOKUP(Defaults!F12,FloorRValue!$A$2:$B$4,2,FALSE))</f>
        <v>1.3361692000000001</v>
      </c>
      <c r="N12" s="20">
        <f>VLOOKUP(F12&amp;B12,WallRValue!$C$2:$D$19,2,FALSE)</f>
        <v>0.96303017419071424</v>
      </c>
      <c r="O12" s="11">
        <f>VLOOKUP($F12&amp;$B12,HighPWin!$C$2:$E$19,2,FALSE)</f>
        <v>1.23</v>
      </c>
      <c r="P12" s="11">
        <f>VLOOKUP($F12&amp;$B12,HighPWin!$C$2:$E$19,3,FALSE)</f>
        <v>0.87</v>
      </c>
      <c r="Q12" s="11" t="str">
        <f>VLOOKUP(F12,AC!$A$2:$B$4,2,FALSE)</f>
        <v>SEER 10 (EER 9.31)</v>
      </c>
      <c r="R12" s="18">
        <f>VLOOKUP(F12,Furn!$A$2:$B$4,2,FALSE)</f>
        <v>0.78</v>
      </c>
      <c r="S12" s="14">
        <f>VLOOKUP(F12,WallFurn!$A$2:$B$4,2,FALSE)</f>
        <v>0.62</v>
      </c>
    </row>
    <row r="13" spans="1:19" ht="15" x14ac:dyDescent="0.25">
      <c r="B13" s="6" t="s">
        <v>38</v>
      </c>
      <c r="C13" s="6" t="s">
        <v>33</v>
      </c>
      <c r="D13" s="6" t="s">
        <v>34</v>
      </c>
      <c r="E13" s="6">
        <v>1</v>
      </c>
      <c r="F13" s="6" t="s">
        <v>35</v>
      </c>
      <c r="G13" s="15">
        <f>VLOOKUP(F13&amp;E13,FloorArea!$C$2:$D$7,2,FALSE)</f>
        <v>1600</v>
      </c>
      <c r="H13" s="16">
        <f>VLOOKUP(F13,WindowFloorRatio!$A$2:$B$4,2,FALSE)</f>
        <v>0.14016341923318668</v>
      </c>
      <c r="I13" s="26">
        <f>VLOOKUP(F13,BuildingLeakage!$A$2:$B$4,2,FALSE)</f>
        <v>7.1357303575703178E-4</v>
      </c>
      <c r="J13" s="13">
        <f>VLOOKUP(F13,DuctRValue!$A$2:$B$7,2,FALSE)</f>
        <v>3.32</v>
      </c>
      <c r="K13" s="18">
        <f>VLOOKUP(F13,DuctLeakage!$A$2:$B$4,2,FALSE)</f>
        <v>0.33</v>
      </c>
      <c r="L13" s="13">
        <f>VLOOKUP(F13&amp;B13,CeilingRValue!$C$2:$D$19,2,FALSE)</f>
        <v>9.1170398009925382</v>
      </c>
      <c r="M13" s="13" t="str">
        <f>IF(C13="SOG","NA",VLOOKUP(Defaults!F13,FloorRValue!$A$2:$B$4,2,FALSE))</f>
        <v>NA</v>
      </c>
      <c r="N13" s="20">
        <f>VLOOKUP(F13&amp;B13,WallRValue!$C$2:$D$19,2,FALSE)</f>
        <v>0.96303017419071424</v>
      </c>
      <c r="O13" s="11">
        <f>VLOOKUP($F13&amp;$B13,HighPWin!$C$2:$E$19,2,FALSE)</f>
        <v>1.23</v>
      </c>
      <c r="P13" s="11">
        <f>VLOOKUP($F13&amp;$B13,HighPWin!$C$2:$E$19,3,FALSE)</f>
        <v>0.87</v>
      </c>
      <c r="Q13" s="11" t="str">
        <f>VLOOKUP(F13,AC!$A$2:$B$4,2,FALSE)</f>
        <v>SEER 10 (EER 9.31)</v>
      </c>
      <c r="R13" s="18">
        <f>VLOOKUP(F13,Furn!$A$2:$B$4,2,FALSE)</f>
        <v>0.78</v>
      </c>
      <c r="S13" s="14">
        <f>VLOOKUP(F13,WallFurn!$A$2:$B$4,2,FALSE)</f>
        <v>0.62</v>
      </c>
    </row>
    <row r="14" spans="1:19" ht="15" x14ac:dyDescent="0.25">
      <c r="B14" s="6" t="s">
        <v>38</v>
      </c>
      <c r="C14" s="6" t="s">
        <v>33</v>
      </c>
      <c r="D14" s="6" t="s">
        <v>34</v>
      </c>
      <c r="E14" s="6">
        <v>2</v>
      </c>
      <c r="F14" s="6" t="s">
        <v>35</v>
      </c>
      <c r="G14" s="15">
        <f>VLOOKUP(F14&amp;E14,FloorArea!$C$2:$D$7,2,FALSE)</f>
        <v>1990</v>
      </c>
      <c r="H14" s="16">
        <f>VLOOKUP(F14,WindowFloorRatio!$A$2:$B$4,2,FALSE)</f>
        <v>0.14016341923318668</v>
      </c>
      <c r="I14" s="26">
        <f>VLOOKUP(F14,BuildingLeakage!$A$2:$B$4,2,FALSE)</f>
        <v>7.1357303575703178E-4</v>
      </c>
      <c r="J14" s="13">
        <f>VLOOKUP(F14,DuctRValue!$A$2:$B$7,2,FALSE)</f>
        <v>3.32</v>
      </c>
      <c r="K14" s="18">
        <f>VLOOKUP(F14,DuctLeakage!$A$2:$B$4,2,FALSE)</f>
        <v>0.33</v>
      </c>
      <c r="L14" s="13">
        <f>VLOOKUP(F14&amp;B14,CeilingRValue!$C$2:$D$19,2,FALSE)</f>
        <v>9.1170398009925382</v>
      </c>
      <c r="M14" s="13" t="str">
        <f>IF(C14="SOG","NA",VLOOKUP(Defaults!F14,FloorRValue!$A$2:$B$4,2,FALSE))</f>
        <v>NA</v>
      </c>
      <c r="N14" s="20">
        <f>VLOOKUP(F14&amp;B14,WallRValue!$C$2:$D$19,2,FALSE)</f>
        <v>0.96303017419071424</v>
      </c>
      <c r="O14" s="11">
        <f>VLOOKUP($F14&amp;$B14,HighPWin!$C$2:$E$19,2,FALSE)</f>
        <v>1.23</v>
      </c>
      <c r="P14" s="11">
        <f>VLOOKUP($F14&amp;$B14,HighPWin!$C$2:$E$19,3,FALSE)</f>
        <v>0.87</v>
      </c>
      <c r="Q14" s="11" t="str">
        <f>VLOOKUP(F14,AC!$A$2:$B$4,2,FALSE)</f>
        <v>SEER 10 (EER 9.31)</v>
      </c>
      <c r="R14" s="18">
        <f>VLOOKUP(F14,Furn!$A$2:$B$4,2,FALSE)</f>
        <v>0.78</v>
      </c>
      <c r="S14" s="14">
        <f>VLOOKUP(F14,WallFurn!$A$2:$B$4,2,FALSE)</f>
        <v>0.62</v>
      </c>
    </row>
    <row r="15" spans="1:19" ht="15" x14ac:dyDescent="0.25">
      <c r="B15" s="6" t="s">
        <v>38</v>
      </c>
      <c r="C15" s="6" t="s">
        <v>33</v>
      </c>
      <c r="D15" s="6" t="s">
        <v>36</v>
      </c>
      <c r="E15" s="6">
        <v>1</v>
      </c>
      <c r="F15" s="6" t="s">
        <v>35</v>
      </c>
      <c r="G15" s="15">
        <f>VLOOKUP(F15&amp;E15,FloorArea!$C$2:$D$7,2,FALSE)</f>
        <v>1600</v>
      </c>
      <c r="H15" s="16">
        <f>VLOOKUP(F15,WindowFloorRatio!$A$2:$B$4,2,FALSE)</f>
        <v>0.14016341923318668</v>
      </c>
      <c r="I15" s="26">
        <f>VLOOKUP(F15,BuildingLeakage!$A$2:$B$4,2,FALSE)</f>
        <v>7.1357303575703178E-4</v>
      </c>
      <c r="J15" s="13">
        <f>VLOOKUP(F15,DuctRValue!$A$2:$B$7,2,FALSE)</f>
        <v>3.32</v>
      </c>
      <c r="K15" s="18">
        <f>VLOOKUP(F15,DuctLeakage!$A$2:$B$4,2,FALSE)</f>
        <v>0.33</v>
      </c>
      <c r="L15" s="13">
        <f>VLOOKUP(F15&amp;B15,CeilingRValue!$C$2:$D$19,2,FALSE)</f>
        <v>9.1170398009925382</v>
      </c>
      <c r="M15" s="13" t="str">
        <f>IF(C15="SOG","NA",VLOOKUP(Defaults!F15,FloorRValue!$A$2:$B$4,2,FALSE))</f>
        <v>NA</v>
      </c>
      <c r="N15" s="20">
        <f>VLOOKUP(F15&amp;B15,WallRValue!$C$2:$D$19,2,FALSE)</f>
        <v>0.96303017419071424</v>
      </c>
      <c r="O15" s="11">
        <f>VLOOKUP($F15&amp;$B15,HighPWin!$C$2:$E$19,2,FALSE)</f>
        <v>1.23</v>
      </c>
      <c r="P15" s="11">
        <f>VLOOKUP($F15&amp;$B15,HighPWin!$C$2:$E$19,3,FALSE)</f>
        <v>0.87</v>
      </c>
      <c r="Q15" s="11" t="str">
        <f>VLOOKUP(F15,AC!$A$2:$B$4,2,FALSE)</f>
        <v>SEER 10 (EER 9.31)</v>
      </c>
      <c r="R15" s="18">
        <f>VLOOKUP(F15,Furn!$A$2:$B$4,2,FALSE)</f>
        <v>0.78</v>
      </c>
      <c r="S15" s="14">
        <f>VLOOKUP(F15,WallFurn!$A$2:$B$4,2,FALSE)</f>
        <v>0.62</v>
      </c>
    </row>
    <row r="16" spans="1:19" ht="15" x14ac:dyDescent="0.25">
      <c r="B16" s="6" t="s">
        <v>38</v>
      </c>
      <c r="C16" s="6" t="s">
        <v>33</v>
      </c>
      <c r="D16" s="6" t="s">
        <v>36</v>
      </c>
      <c r="E16" s="6">
        <v>2</v>
      </c>
      <c r="F16" s="6" t="s">
        <v>35</v>
      </c>
      <c r="G16" s="15">
        <f>VLOOKUP(F16&amp;E16,FloorArea!$C$2:$D$7,2,FALSE)</f>
        <v>1990</v>
      </c>
      <c r="H16" s="16">
        <f>VLOOKUP(F16,WindowFloorRatio!$A$2:$B$4,2,FALSE)</f>
        <v>0.14016341923318668</v>
      </c>
      <c r="I16" s="26">
        <f>VLOOKUP(F16,BuildingLeakage!$A$2:$B$4,2,FALSE)</f>
        <v>7.1357303575703178E-4</v>
      </c>
      <c r="J16" s="13">
        <f>VLOOKUP(F16,DuctRValue!$A$2:$B$7,2,FALSE)</f>
        <v>3.32</v>
      </c>
      <c r="K16" s="18">
        <f>VLOOKUP(F16,DuctLeakage!$A$2:$B$4,2,FALSE)</f>
        <v>0.33</v>
      </c>
      <c r="L16" s="13">
        <f>VLOOKUP(F16&amp;B16,CeilingRValue!$C$2:$D$19,2,FALSE)</f>
        <v>9.1170398009925382</v>
      </c>
      <c r="M16" s="13" t="str">
        <f>IF(C16="SOG","NA",VLOOKUP(Defaults!F16,FloorRValue!$A$2:$B$4,2,FALSE))</f>
        <v>NA</v>
      </c>
      <c r="N16" s="20">
        <f>VLOOKUP(F16&amp;B16,WallRValue!$C$2:$D$19,2,FALSE)</f>
        <v>0.96303017419071424</v>
      </c>
      <c r="O16" s="11">
        <f>VLOOKUP($F16&amp;$B16,HighPWin!$C$2:$E$19,2,FALSE)</f>
        <v>1.23</v>
      </c>
      <c r="P16" s="11">
        <f>VLOOKUP($F16&amp;$B16,HighPWin!$C$2:$E$19,3,FALSE)</f>
        <v>0.87</v>
      </c>
      <c r="Q16" s="11" t="str">
        <f>VLOOKUP(F16,AC!$A$2:$B$4,2,FALSE)</f>
        <v>SEER 10 (EER 9.31)</v>
      </c>
      <c r="R16" s="18">
        <f>VLOOKUP(F16,Furn!$A$2:$B$4,2,FALSE)</f>
        <v>0.78</v>
      </c>
      <c r="S16" s="14">
        <f>VLOOKUP(F16,WallFurn!$A$2:$B$4,2,FALSE)</f>
        <v>0.62</v>
      </c>
    </row>
    <row r="17" spans="2:19" ht="15" x14ac:dyDescent="0.25">
      <c r="B17" s="6" t="s">
        <v>38</v>
      </c>
      <c r="C17" s="6" t="s">
        <v>37</v>
      </c>
      <c r="D17" s="6" t="s">
        <v>34</v>
      </c>
      <c r="E17" s="6">
        <v>1</v>
      </c>
      <c r="F17" s="6" t="s">
        <v>35</v>
      </c>
      <c r="G17" s="15">
        <f>VLOOKUP(F17&amp;E17,FloorArea!$C$2:$D$7,2,FALSE)</f>
        <v>1600</v>
      </c>
      <c r="H17" s="16">
        <f>VLOOKUP(F17,WindowFloorRatio!$A$2:$B$4,2,FALSE)</f>
        <v>0.14016341923318668</v>
      </c>
      <c r="I17" s="26">
        <f>VLOOKUP(F17,BuildingLeakage!$A$2:$B$4,2,FALSE)</f>
        <v>7.1357303575703178E-4</v>
      </c>
      <c r="J17" s="13">
        <f>VLOOKUP(F17,DuctRValue!$A$2:$B$7,2,FALSE)</f>
        <v>3.32</v>
      </c>
      <c r="K17" s="18">
        <f>VLOOKUP(F17,DuctLeakage!$A$2:$B$4,2,FALSE)</f>
        <v>0.33</v>
      </c>
      <c r="L17" s="13">
        <f>VLOOKUP(F17&amp;B17,CeilingRValue!$C$2:$D$19,2,FALSE)</f>
        <v>9.1170398009925382</v>
      </c>
      <c r="M17" s="13">
        <f>IF(C17="SOG","NA",VLOOKUP(Defaults!F17,FloorRValue!$A$2:$B$4,2,FALSE))</f>
        <v>1.3361692000000001</v>
      </c>
      <c r="N17" s="20">
        <f>VLOOKUP(F17&amp;B17,WallRValue!$C$2:$D$19,2,FALSE)</f>
        <v>0.96303017419071424</v>
      </c>
      <c r="O17" s="11">
        <f>VLOOKUP($F17&amp;$B17,HighPWin!$C$2:$E$19,2,FALSE)</f>
        <v>1.23</v>
      </c>
      <c r="P17" s="11">
        <f>VLOOKUP($F17&amp;$B17,HighPWin!$C$2:$E$19,3,FALSE)</f>
        <v>0.87</v>
      </c>
      <c r="Q17" s="11" t="str">
        <f>VLOOKUP(F17,AC!$A$2:$B$4,2,FALSE)</f>
        <v>SEER 10 (EER 9.31)</v>
      </c>
      <c r="R17" s="18">
        <f>VLOOKUP(F17,Furn!$A$2:$B$4,2,FALSE)</f>
        <v>0.78</v>
      </c>
      <c r="S17" s="14">
        <f>VLOOKUP(F17,WallFurn!$A$2:$B$4,2,FALSE)</f>
        <v>0.62</v>
      </c>
    </row>
    <row r="18" spans="2:19" ht="15" x14ac:dyDescent="0.25">
      <c r="B18" s="6" t="s">
        <v>38</v>
      </c>
      <c r="C18" s="6" t="s">
        <v>37</v>
      </c>
      <c r="D18" s="6" t="s">
        <v>34</v>
      </c>
      <c r="E18" s="6">
        <v>2</v>
      </c>
      <c r="F18" s="6" t="s">
        <v>35</v>
      </c>
      <c r="G18" s="15">
        <f>VLOOKUP(F18&amp;E18,FloorArea!$C$2:$D$7,2,FALSE)</f>
        <v>1990</v>
      </c>
      <c r="H18" s="16">
        <f>VLOOKUP(F18,WindowFloorRatio!$A$2:$B$4,2,FALSE)</f>
        <v>0.14016341923318668</v>
      </c>
      <c r="I18" s="26">
        <f>VLOOKUP(F18,BuildingLeakage!$A$2:$B$4,2,FALSE)</f>
        <v>7.1357303575703178E-4</v>
      </c>
      <c r="J18" s="13">
        <f>VLOOKUP(F18,DuctRValue!$A$2:$B$7,2,FALSE)</f>
        <v>3.32</v>
      </c>
      <c r="K18" s="18">
        <f>VLOOKUP(F18,DuctLeakage!$A$2:$B$4,2,FALSE)</f>
        <v>0.33</v>
      </c>
      <c r="L18" s="13">
        <f>VLOOKUP(F18&amp;B18,CeilingRValue!$C$2:$D$19,2,FALSE)</f>
        <v>9.1170398009925382</v>
      </c>
      <c r="M18" s="13">
        <f>IF(C18="SOG","NA",VLOOKUP(Defaults!F18,FloorRValue!$A$2:$B$4,2,FALSE))</f>
        <v>1.3361692000000001</v>
      </c>
      <c r="N18" s="20">
        <f>VLOOKUP(F18&amp;B18,WallRValue!$C$2:$D$19,2,FALSE)</f>
        <v>0.96303017419071424</v>
      </c>
      <c r="O18" s="11">
        <f>VLOOKUP($F18&amp;$B18,HighPWin!$C$2:$E$19,2,FALSE)</f>
        <v>1.23</v>
      </c>
      <c r="P18" s="11">
        <f>VLOOKUP($F18&amp;$B18,HighPWin!$C$2:$E$19,3,FALSE)</f>
        <v>0.87</v>
      </c>
      <c r="Q18" s="11" t="str">
        <f>VLOOKUP(F18,AC!$A$2:$B$4,2,FALSE)</f>
        <v>SEER 10 (EER 9.31)</v>
      </c>
      <c r="R18" s="18">
        <f>VLOOKUP(F18,Furn!$A$2:$B$4,2,FALSE)</f>
        <v>0.78</v>
      </c>
      <c r="S18" s="14">
        <f>VLOOKUP(F18,WallFurn!$A$2:$B$4,2,FALSE)</f>
        <v>0.62</v>
      </c>
    </row>
    <row r="19" spans="2:19" ht="15" x14ac:dyDescent="0.25">
      <c r="B19" s="6" t="s">
        <v>38</v>
      </c>
      <c r="C19" s="6" t="s">
        <v>37</v>
      </c>
      <c r="D19" s="6" t="s">
        <v>36</v>
      </c>
      <c r="E19" s="6">
        <v>1</v>
      </c>
      <c r="F19" s="6" t="s">
        <v>35</v>
      </c>
      <c r="G19" s="15">
        <f>VLOOKUP(F19&amp;E19,FloorArea!$C$2:$D$7,2,FALSE)</f>
        <v>1600</v>
      </c>
      <c r="H19" s="16">
        <f>VLOOKUP(F19,WindowFloorRatio!$A$2:$B$4,2,FALSE)</f>
        <v>0.14016341923318668</v>
      </c>
      <c r="I19" s="26">
        <f>VLOOKUP(F19,BuildingLeakage!$A$2:$B$4,2,FALSE)</f>
        <v>7.1357303575703178E-4</v>
      </c>
      <c r="J19" s="13">
        <f>VLOOKUP(F19,DuctRValue!$A$2:$B$7,2,FALSE)</f>
        <v>3.32</v>
      </c>
      <c r="K19" s="18">
        <f>VLOOKUP(F19,DuctLeakage!$A$2:$B$4,2,FALSE)</f>
        <v>0.33</v>
      </c>
      <c r="L19" s="13">
        <f>VLOOKUP(F19&amp;B19,CeilingRValue!$C$2:$D$19,2,FALSE)</f>
        <v>9.1170398009925382</v>
      </c>
      <c r="M19" s="13">
        <f>IF(C19="SOG","NA",VLOOKUP(Defaults!F19,FloorRValue!$A$2:$B$4,2,FALSE))</f>
        <v>1.3361692000000001</v>
      </c>
      <c r="N19" s="20">
        <f>VLOOKUP(F19&amp;B19,WallRValue!$C$2:$D$19,2,FALSE)</f>
        <v>0.96303017419071424</v>
      </c>
      <c r="O19" s="11">
        <f>VLOOKUP($F19&amp;$B19,HighPWin!$C$2:$E$19,2,FALSE)</f>
        <v>1.23</v>
      </c>
      <c r="P19" s="11">
        <f>VLOOKUP($F19&amp;$B19,HighPWin!$C$2:$E$19,3,FALSE)</f>
        <v>0.87</v>
      </c>
      <c r="Q19" s="11" t="str">
        <f>VLOOKUP(F19,AC!$A$2:$B$4,2,FALSE)</f>
        <v>SEER 10 (EER 9.31)</v>
      </c>
      <c r="R19" s="18">
        <f>VLOOKUP(F19,Furn!$A$2:$B$4,2,FALSE)</f>
        <v>0.78</v>
      </c>
      <c r="S19" s="14">
        <f>VLOOKUP(F19,WallFurn!$A$2:$B$4,2,FALSE)</f>
        <v>0.62</v>
      </c>
    </row>
    <row r="20" spans="2:19" ht="15" x14ac:dyDescent="0.25">
      <c r="B20" s="6" t="s">
        <v>38</v>
      </c>
      <c r="C20" s="6" t="s">
        <v>37</v>
      </c>
      <c r="D20" s="6" t="s">
        <v>36</v>
      </c>
      <c r="E20" s="6">
        <v>2</v>
      </c>
      <c r="F20" s="6" t="s">
        <v>35</v>
      </c>
      <c r="G20" s="15">
        <f>VLOOKUP(F20&amp;E20,FloorArea!$C$2:$D$7,2,FALSE)</f>
        <v>1990</v>
      </c>
      <c r="H20" s="16">
        <f>VLOOKUP(F20,WindowFloorRatio!$A$2:$B$4,2,FALSE)</f>
        <v>0.14016341923318668</v>
      </c>
      <c r="I20" s="26">
        <f>VLOOKUP(F20,BuildingLeakage!$A$2:$B$4,2,FALSE)</f>
        <v>7.1357303575703178E-4</v>
      </c>
      <c r="J20" s="13">
        <f>VLOOKUP(F20,DuctRValue!$A$2:$B$7,2,FALSE)</f>
        <v>3.32</v>
      </c>
      <c r="K20" s="18">
        <f>VLOOKUP(F20,DuctLeakage!$A$2:$B$4,2,FALSE)</f>
        <v>0.33</v>
      </c>
      <c r="L20" s="13">
        <f>VLOOKUP(F20&amp;B20,CeilingRValue!$C$2:$D$19,2,FALSE)</f>
        <v>9.1170398009925382</v>
      </c>
      <c r="M20" s="13">
        <f>IF(C20="SOG","NA",VLOOKUP(Defaults!F20,FloorRValue!$A$2:$B$4,2,FALSE))</f>
        <v>1.3361692000000001</v>
      </c>
      <c r="N20" s="20">
        <f>VLOOKUP(F20&amp;B20,WallRValue!$C$2:$D$19,2,FALSE)</f>
        <v>0.96303017419071424</v>
      </c>
      <c r="O20" s="11">
        <f>VLOOKUP($F20&amp;$B20,HighPWin!$C$2:$E$19,2,FALSE)</f>
        <v>1.23</v>
      </c>
      <c r="P20" s="11">
        <f>VLOOKUP($F20&amp;$B20,HighPWin!$C$2:$E$19,3,FALSE)</f>
        <v>0.87</v>
      </c>
      <c r="Q20" s="11" t="str">
        <f>VLOOKUP(F20,AC!$A$2:$B$4,2,FALSE)</f>
        <v>SEER 10 (EER 9.31)</v>
      </c>
      <c r="R20" s="18">
        <f>VLOOKUP(F20,Furn!$A$2:$B$4,2,FALSE)</f>
        <v>0.78</v>
      </c>
      <c r="S20" s="14">
        <f>VLOOKUP(F20,WallFurn!$A$2:$B$4,2,FALSE)</f>
        <v>0.62</v>
      </c>
    </row>
    <row r="21" spans="2:19" ht="15" x14ac:dyDescent="0.25">
      <c r="B21" s="6" t="s">
        <v>39</v>
      </c>
      <c r="C21" s="6" t="s">
        <v>33</v>
      </c>
      <c r="D21" s="6" t="s">
        <v>34</v>
      </c>
      <c r="E21" s="6">
        <v>1</v>
      </c>
      <c r="F21" s="6" t="s">
        <v>35</v>
      </c>
      <c r="G21" s="15">
        <f>VLOOKUP(F21&amp;E21,FloorArea!$C$2:$D$7,2,FALSE)</f>
        <v>1600</v>
      </c>
      <c r="H21" s="16">
        <f>VLOOKUP(F21,WindowFloorRatio!$A$2:$B$4,2,FALSE)</f>
        <v>0.14016341923318668</v>
      </c>
      <c r="I21" s="26">
        <f>VLOOKUP(F21,BuildingLeakage!$A$2:$B$4,2,FALSE)</f>
        <v>7.1357303575703178E-4</v>
      </c>
      <c r="J21" s="13">
        <f>VLOOKUP(F21,DuctRValue!$A$2:$B$7,2,FALSE)</f>
        <v>3.32</v>
      </c>
      <c r="K21" s="18">
        <f>VLOOKUP(F21,DuctLeakage!$A$2:$B$4,2,FALSE)</f>
        <v>0.33</v>
      </c>
      <c r="L21" s="13">
        <f>VLOOKUP(F21&amp;B21,CeilingRValue!$C$2:$D$19,2,FALSE)</f>
        <v>11.046153846153846</v>
      </c>
      <c r="M21" s="13" t="str">
        <f>IF(C21="SOG","NA",VLOOKUP(Defaults!F21,FloorRValue!$A$2:$B$4,2,FALSE))</f>
        <v>NA</v>
      </c>
      <c r="N21" s="20">
        <f>VLOOKUP(F21&amp;B21,WallRValue!$C$2:$D$19,2,FALSE)</f>
        <v>3.0951638065522622</v>
      </c>
      <c r="O21" s="11">
        <f>VLOOKUP($F21&amp;$B21,HighPWin!$C$2:$E$19,2,FALSE)</f>
        <v>1.23</v>
      </c>
      <c r="P21" s="11">
        <f>VLOOKUP($F21&amp;$B21,HighPWin!$C$2:$E$19,3,FALSE)</f>
        <v>0.87</v>
      </c>
      <c r="Q21" s="11" t="str">
        <f>VLOOKUP(F21,AC!$A$2:$B$4,2,FALSE)</f>
        <v>SEER 10 (EER 9.31)</v>
      </c>
      <c r="R21" s="18">
        <f>VLOOKUP(F21,Furn!$A$2:$B$4,2,FALSE)</f>
        <v>0.78</v>
      </c>
      <c r="S21" s="14">
        <f>VLOOKUP(F21,WallFurn!$A$2:$B$4,2,FALSE)</f>
        <v>0.62</v>
      </c>
    </row>
    <row r="22" spans="2:19" ht="15" x14ac:dyDescent="0.25">
      <c r="B22" s="6" t="s">
        <v>39</v>
      </c>
      <c r="C22" s="6" t="s">
        <v>33</v>
      </c>
      <c r="D22" s="6" t="s">
        <v>34</v>
      </c>
      <c r="E22" s="6">
        <v>2</v>
      </c>
      <c r="F22" s="6" t="s">
        <v>35</v>
      </c>
      <c r="G22" s="15">
        <f>VLOOKUP(F22&amp;E22,FloorArea!$C$2:$D$7,2,FALSE)</f>
        <v>1990</v>
      </c>
      <c r="H22" s="16">
        <f>VLOOKUP(F22,WindowFloorRatio!$A$2:$B$4,2,FALSE)</f>
        <v>0.14016341923318668</v>
      </c>
      <c r="I22" s="26">
        <f>VLOOKUP(F22,BuildingLeakage!$A$2:$B$4,2,FALSE)</f>
        <v>7.1357303575703178E-4</v>
      </c>
      <c r="J22" s="13">
        <f>VLOOKUP(F22,DuctRValue!$A$2:$B$7,2,FALSE)</f>
        <v>3.32</v>
      </c>
      <c r="K22" s="18">
        <f>VLOOKUP(F22,DuctLeakage!$A$2:$B$4,2,FALSE)</f>
        <v>0.33</v>
      </c>
      <c r="L22" s="13">
        <f>VLOOKUP(F22&amp;B22,CeilingRValue!$C$2:$D$19,2,FALSE)</f>
        <v>11.046153846153846</v>
      </c>
      <c r="M22" s="13" t="str">
        <f>IF(C22="SOG","NA",VLOOKUP(Defaults!F22,FloorRValue!$A$2:$B$4,2,FALSE))</f>
        <v>NA</v>
      </c>
      <c r="N22" s="20">
        <f>VLOOKUP(F22&amp;B22,WallRValue!$C$2:$D$19,2,FALSE)</f>
        <v>3.0951638065522622</v>
      </c>
      <c r="O22" s="11">
        <f>VLOOKUP($F22&amp;$B22,HighPWin!$C$2:$E$19,2,FALSE)</f>
        <v>1.23</v>
      </c>
      <c r="P22" s="11">
        <f>VLOOKUP($F22&amp;$B22,HighPWin!$C$2:$E$19,3,FALSE)</f>
        <v>0.87</v>
      </c>
      <c r="Q22" s="11" t="str">
        <f>VLOOKUP(F22,AC!$A$2:$B$4,2,FALSE)</f>
        <v>SEER 10 (EER 9.31)</v>
      </c>
      <c r="R22" s="18">
        <f>VLOOKUP(F22,Furn!$A$2:$B$4,2,FALSE)</f>
        <v>0.78</v>
      </c>
      <c r="S22" s="14">
        <f>VLOOKUP(F22,WallFurn!$A$2:$B$4,2,FALSE)</f>
        <v>0.62</v>
      </c>
    </row>
    <row r="23" spans="2:19" ht="15" x14ac:dyDescent="0.25">
      <c r="B23" s="6" t="s">
        <v>39</v>
      </c>
      <c r="C23" s="6" t="s">
        <v>33</v>
      </c>
      <c r="D23" s="6" t="s">
        <v>36</v>
      </c>
      <c r="E23" s="6">
        <v>1</v>
      </c>
      <c r="F23" s="6" t="s">
        <v>35</v>
      </c>
      <c r="G23" s="15">
        <f>VLOOKUP(F23&amp;E23,FloorArea!$C$2:$D$7,2,FALSE)</f>
        <v>1600</v>
      </c>
      <c r="H23" s="16">
        <f>VLOOKUP(F23,WindowFloorRatio!$A$2:$B$4,2,FALSE)</f>
        <v>0.14016341923318668</v>
      </c>
      <c r="I23" s="26">
        <f>VLOOKUP(F23,BuildingLeakage!$A$2:$B$4,2,FALSE)</f>
        <v>7.1357303575703178E-4</v>
      </c>
      <c r="J23" s="13">
        <f>VLOOKUP(F23,DuctRValue!$A$2:$B$7,2,FALSE)</f>
        <v>3.32</v>
      </c>
      <c r="K23" s="18">
        <f>VLOOKUP(F23,DuctLeakage!$A$2:$B$4,2,FALSE)</f>
        <v>0.33</v>
      </c>
      <c r="L23" s="13">
        <f>VLOOKUP(F23&amp;B23,CeilingRValue!$C$2:$D$19,2,FALSE)</f>
        <v>11.046153846153846</v>
      </c>
      <c r="M23" s="13" t="str">
        <f>IF(C23="SOG","NA",VLOOKUP(Defaults!F23,FloorRValue!$A$2:$B$4,2,FALSE))</f>
        <v>NA</v>
      </c>
      <c r="N23" s="20">
        <f>VLOOKUP(F23&amp;B23,WallRValue!$C$2:$D$19,2,FALSE)</f>
        <v>3.0951638065522622</v>
      </c>
      <c r="O23" s="11">
        <f>VLOOKUP($F23&amp;$B23,HighPWin!$C$2:$E$19,2,FALSE)</f>
        <v>1.23</v>
      </c>
      <c r="P23" s="11">
        <f>VLOOKUP($F23&amp;$B23,HighPWin!$C$2:$E$19,3,FALSE)</f>
        <v>0.87</v>
      </c>
      <c r="Q23" s="11" t="str">
        <f>VLOOKUP(F23,AC!$A$2:$B$4,2,FALSE)</f>
        <v>SEER 10 (EER 9.31)</v>
      </c>
      <c r="R23" s="18">
        <f>VLOOKUP(F23,Furn!$A$2:$B$4,2,FALSE)</f>
        <v>0.78</v>
      </c>
      <c r="S23" s="14">
        <f>VLOOKUP(F23,WallFurn!$A$2:$B$4,2,FALSE)</f>
        <v>0.62</v>
      </c>
    </row>
    <row r="24" spans="2:19" ht="15" x14ac:dyDescent="0.25">
      <c r="B24" s="6" t="s">
        <v>39</v>
      </c>
      <c r="C24" s="6" t="s">
        <v>33</v>
      </c>
      <c r="D24" s="6" t="s">
        <v>36</v>
      </c>
      <c r="E24" s="6">
        <v>2</v>
      </c>
      <c r="F24" s="6" t="s">
        <v>35</v>
      </c>
      <c r="G24" s="15">
        <f>VLOOKUP(F24&amp;E24,FloorArea!$C$2:$D$7,2,FALSE)</f>
        <v>1990</v>
      </c>
      <c r="H24" s="16">
        <f>VLOOKUP(F24,WindowFloorRatio!$A$2:$B$4,2,FALSE)</f>
        <v>0.14016341923318668</v>
      </c>
      <c r="I24" s="26">
        <f>VLOOKUP(F24,BuildingLeakage!$A$2:$B$4,2,FALSE)</f>
        <v>7.1357303575703178E-4</v>
      </c>
      <c r="J24" s="13">
        <f>VLOOKUP(F24,DuctRValue!$A$2:$B$7,2,FALSE)</f>
        <v>3.32</v>
      </c>
      <c r="K24" s="18">
        <f>VLOOKUP(F24,DuctLeakage!$A$2:$B$4,2,FALSE)</f>
        <v>0.33</v>
      </c>
      <c r="L24" s="13">
        <f>VLOOKUP(F24&amp;B24,CeilingRValue!$C$2:$D$19,2,FALSE)</f>
        <v>11.046153846153846</v>
      </c>
      <c r="M24" s="13" t="str">
        <f>IF(C24="SOG","NA",VLOOKUP(Defaults!F24,FloorRValue!$A$2:$B$4,2,FALSE))</f>
        <v>NA</v>
      </c>
      <c r="N24" s="20">
        <f>VLOOKUP(F24&amp;B24,WallRValue!$C$2:$D$19,2,FALSE)</f>
        <v>3.0951638065522622</v>
      </c>
      <c r="O24" s="11">
        <f>VLOOKUP($F24&amp;$B24,HighPWin!$C$2:$E$19,2,FALSE)</f>
        <v>1.23</v>
      </c>
      <c r="P24" s="11">
        <f>VLOOKUP($F24&amp;$B24,HighPWin!$C$2:$E$19,3,FALSE)</f>
        <v>0.87</v>
      </c>
      <c r="Q24" s="11" t="str">
        <f>VLOOKUP(F24,AC!$A$2:$B$4,2,FALSE)</f>
        <v>SEER 10 (EER 9.31)</v>
      </c>
      <c r="R24" s="18">
        <f>VLOOKUP(F24,Furn!$A$2:$B$4,2,FALSE)</f>
        <v>0.78</v>
      </c>
      <c r="S24" s="14">
        <f>VLOOKUP(F24,WallFurn!$A$2:$B$4,2,FALSE)</f>
        <v>0.62</v>
      </c>
    </row>
    <row r="25" spans="2:19" ht="15" x14ac:dyDescent="0.25">
      <c r="B25" s="6" t="s">
        <v>39</v>
      </c>
      <c r="C25" s="6" t="s">
        <v>37</v>
      </c>
      <c r="D25" s="6" t="s">
        <v>34</v>
      </c>
      <c r="E25" s="6">
        <v>1</v>
      </c>
      <c r="F25" s="6" t="s">
        <v>35</v>
      </c>
      <c r="G25" s="15">
        <f>VLOOKUP(F25&amp;E25,FloorArea!$C$2:$D$7,2,FALSE)</f>
        <v>1600</v>
      </c>
      <c r="H25" s="16">
        <f>VLOOKUP(F25,WindowFloorRatio!$A$2:$B$4,2,FALSE)</f>
        <v>0.14016341923318668</v>
      </c>
      <c r="I25" s="26">
        <f>VLOOKUP(F25,BuildingLeakage!$A$2:$B$4,2,FALSE)</f>
        <v>7.1357303575703178E-4</v>
      </c>
      <c r="J25" s="13">
        <f>VLOOKUP(F25,DuctRValue!$A$2:$B$7,2,FALSE)</f>
        <v>3.32</v>
      </c>
      <c r="K25" s="18">
        <f>VLOOKUP(F25,DuctLeakage!$A$2:$B$4,2,FALSE)</f>
        <v>0.33</v>
      </c>
      <c r="L25" s="13">
        <f>VLOOKUP(F25&amp;B25,CeilingRValue!$C$2:$D$19,2,FALSE)</f>
        <v>11.046153846153846</v>
      </c>
      <c r="M25" s="13">
        <f>IF(C25="SOG","NA",VLOOKUP(Defaults!F25,FloorRValue!$A$2:$B$4,2,FALSE))</f>
        <v>1.3361692000000001</v>
      </c>
      <c r="N25" s="20">
        <f>VLOOKUP(F25&amp;B25,WallRValue!$C$2:$D$19,2,FALSE)</f>
        <v>3.0951638065522622</v>
      </c>
      <c r="O25" s="11">
        <f>VLOOKUP($F25&amp;$B25,HighPWin!$C$2:$E$19,2,FALSE)</f>
        <v>1.23</v>
      </c>
      <c r="P25" s="11">
        <f>VLOOKUP($F25&amp;$B25,HighPWin!$C$2:$E$19,3,FALSE)</f>
        <v>0.87</v>
      </c>
      <c r="Q25" s="11" t="str">
        <f>VLOOKUP(F25,AC!$A$2:$B$4,2,FALSE)</f>
        <v>SEER 10 (EER 9.31)</v>
      </c>
      <c r="R25" s="18">
        <f>VLOOKUP(F25,Furn!$A$2:$B$4,2,FALSE)</f>
        <v>0.78</v>
      </c>
      <c r="S25" s="14">
        <f>VLOOKUP(F25,WallFurn!$A$2:$B$4,2,FALSE)</f>
        <v>0.62</v>
      </c>
    </row>
    <row r="26" spans="2:19" ht="15" x14ac:dyDescent="0.25">
      <c r="B26" s="6" t="s">
        <v>39</v>
      </c>
      <c r="C26" s="6" t="s">
        <v>37</v>
      </c>
      <c r="D26" s="6" t="s">
        <v>34</v>
      </c>
      <c r="E26" s="6">
        <v>2</v>
      </c>
      <c r="F26" s="6" t="s">
        <v>35</v>
      </c>
      <c r="G26" s="15">
        <f>VLOOKUP(F26&amp;E26,FloorArea!$C$2:$D$7,2,FALSE)</f>
        <v>1990</v>
      </c>
      <c r="H26" s="16">
        <f>VLOOKUP(F26,WindowFloorRatio!$A$2:$B$4,2,FALSE)</f>
        <v>0.14016341923318668</v>
      </c>
      <c r="I26" s="26">
        <f>VLOOKUP(F26,BuildingLeakage!$A$2:$B$4,2,FALSE)</f>
        <v>7.1357303575703178E-4</v>
      </c>
      <c r="J26" s="13">
        <f>VLOOKUP(F26,DuctRValue!$A$2:$B$7,2,FALSE)</f>
        <v>3.32</v>
      </c>
      <c r="K26" s="18">
        <f>VLOOKUP(F26,DuctLeakage!$A$2:$B$4,2,FALSE)</f>
        <v>0.33</v>
      </c>
      <c r="L26" s="13">
        <f>VLOOKUP(F26&amp;B26,CeilingRValue!$C$2:$D$19,2,FALSE)</f>
        <v>11.046153846153846</v>
      </c>
      <c r="M26" s="13">
        <f>IF(C26="SOG","NA",VLOOKUP(Defaults!F26,FloorRValue!$A$2:$B$4,2,FALSE))</f>
        <v>1.3361692000000001</v>
      </c>
      <c r="N26" s="20">
        <f>VLOOKUP(F26&amp;B26,WallRValue!$C$2:$D$19,2,FALSE)</f>
        <v>3.0951638065522622</v>
      </c>
      <c r="O26" s="11">
        <f>VLOOKUP($F26&amp;$B26,HighPWin!$C$2:$E$19,2,FALSE)</f>
        <v>1.23</v>
      </c>
      <c r="P26" s="11">
        <f>VLOOKUP($F26&amp;$B26,HighPWin!$C$2:$E$19,3,FALSE)</f>
        <v>0.87</v>
      </c>
      <c r="Q26" s="11" t="str">
        <f>VLOOKUP(F26,AC!$A$2:$B$4,2,FALSE)</f>
        <v>SEER 10 (EER 9.31)</v>
      </c>
      <c r="R26" s="18">
        <f>VLOOKUP(F26,Furn!$A$2:$B$4,2,FALSE)</f>
        <v>0.78</v>
      </c>
      <c r="S26" s="14">
        <f>VLOOKUP(F26,WallFurn!$A$2:$B$4,2,FALSE)</f>
        <v>0.62</v>
      </c>
    </row>
    <row r="27" spans="2:19" ht="15" x14ac:dyDescent="0.25">
      <c r="B27" s="6" t="s">
        <v>39</v>
      </c>
      <c r="C27" s="6" t="s">
        <v>37</v>
      </c>
      <c r="D27" s="6" t="s">
        <v>36</v>
      </c>
      <c r="E27" s="6">
        <v>1</v>
      </c>
      <c r="F27" s="6" t="s">
        <v>35</v>
      </c>
      <c r="G27" s="15">
        <f>VLOOKUP(F27&amp;E27,FloorArea!$C$2:$D$7,2,FALSE)</f>
        <v>1600</v>
      </c>
      <c r="H27" s="16">
        <f>VLOOKUP(F27,WindowFloorRatio!$A$2:$B$4,2,FALSE)</f>
        <v>0.14016341923318668</v>
      </c>
      <c r="I27" s="26">
        <f>VLOOKUP(F27,BuildingLeakage!$A$2:$B$4,2,FALSE)</f>
        <v>7.1357303575703178E-4</v>
      </c>
      <c r="J27" s="13">
        <f>VLOOKUP(F27,DuctRValue!$A$2:$B$7,2,FALSE)</f>
        <v>3.32</v>
      </c>
      <c r="K27" s="18">
        <f>VLOOKUP(F27,DuctLeakage!$A$2:$B$4,2,FALSE)</f>
        <v>0.33</v>
      </c>
      <c r="L27" s="13">
        <f>VLOOKUP(F27&amp;B27,CeilingRValue!$C$2:$D$19,2,FALSE)</f>
        <v>11.046153846153846</v>
      </c>
      <c r="M27" s="13">
        <f>IF(C27="SOG","NA",VLOOKUP(Defaults!F27,FloorRValue!$A$2:$B$4,2,FALSE))</f>
        <v>1.3361692000000001</v>
      </c>
      <c r="N27" s="20">
        <f>VLOOKUP(F27&amp;B27,WallRValue!$C$2:$D$19,2,FALSE)</f>
        <v>3.0951638065522622</v>
      </c>
      <c r="O27" s="11">
        <f>VLOOKUP($F27&amp;$B27,HighPWin!$C$2:$E$19,2,FALSE)</f>
        <v>1.23</v>
      </c>
      <c r="P27" s="11">
        <f>VLOOKUP($F27&amp;$B27,HighPWin!$C$2:$E$19,3,FALSE)</f>
        <v>0.87</v>
      </c>
      <c r="Q27" s="11" t="str">
        <f>VLOOKUP(F27,AC!$A$2:$B$4,2,FALSE)</f>
        <v>SEER 10 (EER 9.31)</v>
      </c>
      <c r="R27" s="18">
        <f>VLOOKUP(F27,Furn!$A$2:$B$4,2,FALSE)</f>
        <v>0.78</v>
      </c>
      <c r="S27" s="14">
        <f>VLOOKUP(F27,WallFurn!$A$2:$B$4,2,FALSE)</f>
        <v>0.62</v>
      </c>
    </row>
    <row r="28" spans="2:19" ht="15" x14ac:dyDescent="0.25">
      <c r="B28" s="6" t="s">
        <v>39</v>
      </c>
      <c r="C28" s="6" t="s">
        <v>37</v>
      </c>
      <c r="D28" s="6" t="s">
        <v>36</v>
      </c>
      <c r="E28" s="6">
        <v>2</v>
      </c>
      <c r="F28" s="6" t="s">
        <v>35</v>
      </c>
      <c r="G28" s="15">
        <f>VLOOKUP(F28&amp;E28,FloorArea!$C$2:$D$7,2,FALSE)</f>
        <v>1990</v>
      </c>
      <c r="H28" s="16">
        <f>VLOOKUP(F28,WindowFloorRatio!$A$2:$B$4,2,FALSE)</f>
        <v>0.14016341923318668</v>
      </c>
      <c r="I28" s="26">
        <f>VLOOKUP(F28,BuildingLeakage!$A$2:$B$4,2,FALSE)</f>
        <v>7.1357303575703178E-4</v>
      </c>
      <c r="J28" s="13">
        <f>VLOOKUP(F28,DuctRValue!$A$2:$B$7,2,FALSE)</f>
        <v>3.32</v>
      </c>
      <c r="K28" s="18">
        <f>VLOOKUP(F28,DuctLeakage!$A$2:$B$4,2,FALSE)</f>
        <v>0.33</v>
      </c>
      <c r="L28" s="13">
        <f>VLOOKUP(F28&amp;B28,CeilingRValue!$C$2:$D$19,2,FALSE)</f>
        <v>11.046153846153846</v>
      </c>
      <c r="M28" s="13">
        <f>IF(C28="SOG","NA",VLOOKUP(Defaults!F28,FloorRValue!$A$2:$B$4,2,FALSE))</f>
        <v>1.3361692000000001</v>
      </c>
      <c r="N28" s="20">
        <f>VLOOKUP(F28&amp;B28,WallRValue!$C$2:$D$19,2,FALSE)</f>
        <v>3.0951638065522622</v>
      </c>
      <c r="O28" s="11">
        <f>VLOOKUP($F28&amp;$B28,HighPWin!$C$2:$E$19,2,FALSE)</f>
        <v>1.23</v>
      </c>
      <c r="P28" s="11">
        <f>VLOOKUP($F28&amp;$B28,HighPWin!$C$2:$E$19,3,FALSE)</f>
        <v>0.87</v>
      </c>
      <c r="Q28" s="11" t="str">
        <f>VLOOKUP(F28,AC!$A$2:$B$4,2,FALSE)</f>
        <v>SEER 10 (EER 9.31)</v>
      </c>
      <c r="R28" s="18">
        <f>VLOOKUP(F28,Furn!$A$2:$B$4,2,FALSE)</f>
        <v>0.78</v>
      </c>
      <c r="S28" s="14">
        <f>VLOOKUP(F28,WallFurn!$A$2:$B$4,2,FALSE)</f>
        <v>0.62</v>
      </c>
    </row>
    <row r="29" spans="2:19" ht="15" x14ac:dyDescent="0.25">
      <c r="B29" s="6" t="s">
        <v>47</v>
      </c>
      <c r="C29" s="6" t="s">
        <v>33</v>
      </c>
      <c r="D29" s="6" t="s">
        <v>34</v>
      </c>
      <c r="E29" s="6">
        <v>1</v>
      </c>
      <c r="F29" s="6" t="s">
        <v>35</v>
      </c>
      <c r="G29" s="15">
        <f>VLOOKUP(F29&amp;E29,FloorArea!$C$2:$D$7,2,FALSE)</f>
        <v>1600</v>
      </c>
      <c r="H29" s="16">
        <f>VLOOKUP(F29,WindowFloorRatio!$A$2:$B$4,2,FALSE)</f>
        <v>0.14016341923318668</v>
      </c>
      <c r="I29" s="26">
        <f>VLOOKUP(F29,BuildingLeakage!$A$2:$B$4,2,FALSE)</f>
        <v>7.1357303575703178E-4</v>
      </c>
      <c r="J29" s="13">
        <f>VLOOKUP(F29,DuctRValue!$A$2:$B$7,2,FALSE)</f>
        <v>3.32</v>
      </c>
      <c r="K29" s="18">
        <f>VLOOKUP(F29,DuctLeakage!$A$2:$B$4,2,FALSE)</f>
        <v>0.33</v>
      </c>
      <c r="L29" s="13">
        <f>VLOOKUP(F29&amp;B29,CeilingRValue!$C$2:$D$19,2,FALSE)</f>
        <v>11.931567328918323</v>
      </c>
      <c r="M29" s="13" t="str">
        <f>IF(C29="SOG","NA",VLOOKUP(Defaults!F29,FloorRValue!$A$2:$B$4,2,FALSE))</f>
        <v>NA</v>
      </c>
      <c r="N29" s="20">
        <f>VLOOKUP(F29&amp;B29,WallRValue!$C$2:$D$19,2,FALSE)</f>
        <v>3.0951638065522622</v>
      </c>
      <c r="O29" s="11">
        <f>VLOOKUP($F29&amp;$B29,HighPWin!$C$2:$E$19,2,FALSE)</f>
        <v>1.23</v>
      </c>
      <c r="P29" s="11">
        <f>VLOOKUP($F29&amp;$B29,HighPWin!$C$2:$E$19,3,FALSE)</f>
        <v>0.87</v>
      </c>
      <c r="Q29" s="11" t="str">
        <f>VLOOKUP(F29,AC!$A$2:$B$4,2,FALSE)</f>
        <v>SEER 10 (EER 9.31)</v>
      </c>
      <c r="R29" s="18">
        <f>VLOOKUP(F29,Furn!$A$2:$B$4,2,FALSE)</f>
        <v>0.78</v>
      </c>
      <c r="S29" s="14">
        <f>VLOOKUP(F29,WallFurn!$A$2:$B$4,2,FALSE)</f>
        <v>0.62</v>
      </c>
    </row>
    <row r="30" spans="2:19" ht="15" x14ac:dyDescent="0.25">
      <c r="B30" s="6" t="s">
        <v>47</v>
      </c>
      <c r="C30" s="6" t="s">
        <v>33</v>
      </c>
      <c r="D30" s="6" t="s">
        <v>34</v>
      </c>
      <c r="E30" s="6">
        <v>2</v>
      </c>
      <c r="F30" s="6" t="s">
        <v>35</v>
      </c>
      <c r="G30" s="15">
        <f>VLOOKUP(F30&amp;E30,FloorArea!$C$2:$D$7,2,FALSE)</f>
        <v>1990</v>
      </c>
      <c r="H30" s="16">
        <f>VLOOKUP(F30,WindowFloorRatio!$A$2:$B$4,2,FALSE)</f>
        <v>0.14016341923318668</v>
      </c>
      <c r="I30" s="26">
        <f>VLOOKUP(F30,BuildingLeakage!$A$2:$B$4,2,FALSE)</f>
        <v>7.1357303575703178E-4</v>
      </c>
      <c r="J30" s="13">
        <f>VLOOKUP(F30,DuctRValue!$A$2:$B$7,2,FALSE)</f>
        <v>3.32</v>
      </c>
      <c r="K30" s="18">
        <f>VLOOKUP(F30,DuctLeakage!$A$2:$B$4,2,FALSE)</f>
        <v>0.33</v>
      </c>
      <c r="L30" s="13">
        <f>VLOOKUP(F30&amp;B30,CeilingRValue!$C$2:$D$19,2,FALSE)</f>
        <v>11.931567328918323</v>
      </c>
      <c r="M30" s="13" t="str">
        <f>IF(C30="SOG","NA",VLOOKUP(Defaults!F30,FloorRValue!$A$2:$B$4,2,FALSE))</f>
        <v>NA</v>
      </c>
      <c r="N30" s="20">
        <f>VLOOKUP(F30&amp;B30,WallRValue!$C$2:$D$19,2,FALSE)</f>
        <v>3.0951638065522622</v>
      </c>
      <c r="O30" s="11">
        <f>VLOOKUP($F30&amp;$B30,HighPWin!$C$2:$E$19,2,FALSE)</f>
        <v>1.23</v>
      </c>
      <c r="P30" s="11">
        <f>VLOOKUP($F30&amp;$B30,HighPWin!$C$2:$E$19,3,FALSE)</f>
        <v>0.87</v>
      </c>
      <c r="Q30" s="11" t="str">
        <f>VLOOKUP(F30,AC!$A$2:$B$4,2,FALSE)</f>
        <v>SEER 10 (EER 9.31)</v>
      </c>
      <c r="R30" s="18">
        <f>VLOOKUP(F30,Furn!$A$2:$B$4,2,FALSE)</f>
        <v>0.78</v>
      </c>
      <c r="S30" s="14">
        <f>VLOOKUP(F30,WallFurn!$A$2:$B$4,2,FALSE)</f>
        <v>0.62</v>
      </c>
    </row>
    <row r="31" spans="2:19" ht="15" x14ac:dyDescent="0.25">
      <c r="B31" s="6" t="s">
        <v>47</v>
      </c>
      <c r="C31" s="6" t="s">
        <v>33</v>
      </c>
      <c r="D31" s="6" t="s">
        <v>36</v>
      </c>
      <c r="E31" s="6">
        <v>1</v>
      </c>
      <c r="F31" s="6" t="s">
        <v>35</v>
      </c>
      <c r="G31" s="15">
        <f>VLOOKUP(F31&amp;E31,FloorArea!$C$2:$D$7,2,FALSE)</f>
        <v>1600</v>
      </c>
      <c r="H31" s="16">
        <f>VLOOKUP(F31,WindowFloorRatio!$A$2:$B$4,2,FALSE)</f>
        <v>0.14016341923318668</v>
      </c>
      <c r="I31" s="26">
        <f>VLOOKUP(F31,BuildingLeakage!$A$2:$B$4,2,FALSE)</f>
        <v>7.1357303575703178E-4</v>
      </c>
      <c r="J31" s="13">
        <f>VLOOKUP(F31,DuctRValue!$A$2:$B$7,2,FALSE)</f>
        <v>3.32</v>
      </c>
      <c r="K31" s="18">
        <f>VLOOKUP(F31,DuctLeakage!$A$2:$B$4,2,FALSE)</f>
        <v>0.33</v>
      </c>
      <c r="L31" s="13">
        <f>VLOOKUP(F31&amp;B31,CeilingRValue!$C$2:$D$19,2,FALSE)</f>
        <v>11.931567328918323</v>
      </c>
      <c r="M31" s="13" t="str">
        <f>IF(C31="SOG","NA",VLOOKUP(Defaults!F31,FloorRValue!$A$2:$B$4,2,FALSE))</f>
        <v>NA</v>
      </c>
      <c r="N31" s="20">
        <f>VLOOKUP(F31&amp;B31,WallRValue!$C$2:$D$19,2,FALSE)</f>
        <v>3.0951638065522622</v>
      </c>
      <c r="O31" s="11">
        <f>VLOOKUP($F31&amp;$B31,HighPWin!$C$2:$E$19,2,FALSE)</f>
        <v>1.23</v>
      </c>
      <c r="P31" s="11">
        <f>VLOOKUP($F31&amp;$B31,HighPWin!$C$2:$E$19,3,FALSE)</f>
        <v>0.87</v>
      </c>
      <c r="Q31" s="11" t="str">
        <f>VLOOKUP(F31,AC!$A$2:$B$4,2,FALSE)</f>
        <v>SEER 10 (EER 9.31)</v>
      </c>
      <c r="R31" s="18">
        <f>VLOOKUP(F31,Furn!$A$2:$B$4,2,FALSE)</f>
        <v>0.78</v>
      </c>
      <c r="S31" s="14">
        <f>VLOOKUP(F31,WallFurn!$A$2:$B$4,2,FALSE)</f>
        <v>0.62</v>
      </c>
    </row>
    <row r="32" spans="2:19" ht="15" x14ac:dyDescent="0.25">
      <c r="B32" s="6" t="s">
        <v>47</v>
      </c>
      <c r="C32" s="6" t="s">
        <v>33</v>
      </c>
      <c r="D32" s="6" t="s">
        <v>36</v>
      </c>
      <c r="E32" s="6">
        <v>2</v>
      </c>
      <c r="F32" s="6" t="s">
        <v>35</v>
      </c>
      <c r="G32" s="15">
        <f>VLOOKUP(F32&amp;E32,FloorArea!$C$2:$D$7,2,FALSE)</f>
        <v>1990</v>
      </c>
      <c r="H32" s="16">
        <f>VLOOKUP(F32,WindowFloorRatio!$A$2:$B$4,2,FALSE)</f>
        <v>0.14016341923318668</v>
      </c>
      <c r="I32" s="26">
        <f>VLOOKUP(F32,BuildingLeakage!$A$2:$B$4,2,FALSE)</f>
        <v>7.1357303575703178E-4</v>
      </c>
      <c r="J32" s="13">
        <f>VLOOKUP(F32,DuctRValue!$A$2:$B$7,2,FALSE)</f>
        <v>3.32</v>
      </c>
      <c r="K32" s="18">
        <f>VLOOKUP(F32,DuctLeakage!$A$2:$B$4,2,FALSE)</f>
        <v>0.33</v>
      </c>
      <c r="L32" s="13">
        <f>VLOOKUP(F32&amp;B32,CeilingRValue!$C$2:$D$19,2,FALSE)</f>
        <v>11.931567328918323</v>
      </c>
      <c r="M32" s="13" t="str">
        <f>IF(C32="SOG","NA",VLOOKUP(Defaults!F32,FloorRValue!$A$2:$B$4,2,FALSE))</f>
        <v>NA</v>
      </c>
      <c r="N32" s="20">
        <f>VLOOKUP(F32&amp;B32,WallRValue!$C$2:$D$19,2,FALSE)</f>
        <v>3.0951638065522622</v>
      </c>
      <c r="O32" s="11">
        <f>VLOOKUP($F32&amp;$B32,HighPWin!$C$2:$E$19,2,FALSE)</f>
        <v>1.23</v>
      </c>
      <c r="P32" s="11">
        <f>VLOOKUP($F32&amp;$B32,HighPWin!$C$2:$E$19,3,FALSE)</f>
        <v>0.87</v>
      </c>
      <c r="Q32" s="11" t="str">
        <f>VLOOKUP(F32,AC!$A$2:$B$4,2,FALSE)</f>
        <v>SEER 10 (EER 9.31)</v>
      </c>
      <c r="R32" s="18">
        <f>VLOOKUP(F32,Furn!$A$2:$B$4,2,FALSE)</f>
        <v>0.78</v>
      </c>
      <c r="S32" s="14">
        <f>VLOOKUP(F32,WallFurn!$A$2:$B$4,2,FALSE)</f>
        <v>0.62</v>
      </c>
    </row>
    <row r="33" spans="2:19" ht="15" x14ac:dyDescent="0.25">
      <c r="B33" s="6" t="s">
        <v>47</v>
      </c>
      <c r="C33" s="6" t="s">
        <v>37</v>
      </c>
      <c r="D33" s="6" t="s">
        <v>34</v>
      </c>
      <c r="E33" s="6">
        <v>1</v>
      </c>
      <c r="F33" s="6" t="s">
        <v>35</v>
      </c>
      <c r="G33" s="15">
        <f>VLOOKUP(F33&amp;E33,FloorArea!$C$2:$D$7,2,FALSE)</f>
        <v>1600</v>
      </c>
      <c r="H33" s="16">
        <f>VLOOKUP(F33,WindowFloorRatio!$A$2:$B$4,2,FALSE)</f>
        <v>0.14016341923318668</v>
      </c>
      <c r="I33" s="26">
        <f>VLOOKUP(F33,BuildingLeakage!$A$2:$B$4,2,FALSE)</f>
        <v>7.1357303575703178E-4</v>
      </c>
      <c r="J33" s="13">
        <f>VLOOKUP(F33,DuctRValue!$A$2:$B$7,2,FALSE)</f>
        <v>3.32</v>
      </c>
      <c r="K33" s="18">
        <f>VLOOKUP(F33,DuctLeakage!$A$2:$B$4,2,FALSE)</f>
        <v>0.33</v>
      </c>
      <c r="L33" s="13">
        <f>VLOOKUP(F33&amp;B33,CeilingRValue!$C$2:$D$19,2,FALSE)</f>
        <v>11.931567328918323</v>
      </c>
      <c r="M33" s="13">
        <f>IF(C33="SOG","NA",VLOOKUP(Defaults!F33,FloorRValue!$A$2:$B$4,2,FALSE))</f>
        <v>1.3361692000000001</v>
      </c>
      <c r="N33" s="20">
        <f>VLOOKUP(F33&amp;B33,WallRValue!$C$2:$D$19,2,FALSE)</f>
        <v>3.0951638065522622</v>
      </c>
      <c r="O33" s="11">
        <f>VLOOKUP($F33&amp;$B33,HighPWin!$C$2:$E$19,2,FALSE)</f>
        <v>1.23</v>
      </c>
      <c r="P33" s="11">
        <f>VLOOKUP($F33&amp;$B33,HighPWin!$C$2:$E$19,3,FALSE)</f>
        <v>0.87</v>
      </c>
      <c r="Q33" s="11" t="str">
        <f>VLOOKUP(F33,AC!$A$2:$B$4,2,FALSE)</f>
        <v>SEER 10 (EER 9.31)</v>
      </c>
      <c r="R33" s="18">
        <f>VLOOKUP(F33,Furn!$A$2:$B$4,2,FALSE)</f>
        <v>0.78</v>
      </c>
      <c r="S33" s="14">
        <f>VLOOKUP(F33,WallFurn!$A$2:$B$4,2,FALSE)</f>
        <v>0.62</v>
      </c>
    </row>
    <row r="34" spans="2:19" ht="15" x14ac:dyDescent="0.25">
      <c r="B34" s="6" t="s">
        <v>47</v>
      </c>
      <c r="C34" s="6" t="s">
        <v>37</v>
      </c>
      <c r="D34" s="6" t="s">
        <v>34</v>
      </c>
      <c r="E34" s="6">
        <v>2</v>
      </c>
      <c r="F34" s="6" t="s">
        <v>35</v>
      </c>
      <c r="G34" s="15">
        <f>VLOOKUP(F34&amp;E34,FloorArea!$C$2:$D$7,2,FALSE)</f>
        <v>1990</v>
      </c>
      <c r="H34" s="16">
        <f>VLOOKUP(F34,WindowFloorRatio!$A$2:$B$4,2,FALSE)</f>
        <v>0.14016341923318668</v>
      </c>
      <c r="I34" s="26">
        <f>VLOOKUP(F34,BuildingLeakage!$A$2:$B$4,2,FALSE)</f>
        <v>7.1357303575703178E-4</v>
      </c>
      <c r="J34" s="13">
        <f>VLOOKUP(F34,DuctRValue!$A$2:$B$7,2,FALSE)</f>
        <v>3.32</v>
      </c>
      <c r="K34" s="18">
        <f>VLOOKUP(F34,DuctLeakage!$A$2:$B$4,2,FALSE)</f>
        <v>0.33</v>
      </c>
      <c r="L34" s="13">
        <f>VLOOKUP(F34&amp;B34,CeilingRValue!$C$2:$D$19,2,FALSE)</f>
        <v>11.931567328918323</v>
      </c>
      <c r="M34" s="13">
        <f>IF(C34="SOG","NA",VLOOKUP(Defaults!F34,FloorRValue!$A$2:$B$4,2,FALSE))</f>
        <v>1.3361692000000001</v>
      </c>
      <c r="N34" s="20">
        <f>VLOOKUP(F34&amp;B34,WallRValue!$C$2:$D$19,2,FALSE)</f>
        <v>3.0951638065522622</v>
      </c>
      <c r="O34" s="11">
        <f>VLOOKUP($F34&amp;$B34,HighPWin!$C$2:$E$19,2,FALSE)</f>
        <v>1.23</v>
      </c>
      <c r="P34" s="11">
        <f>VLOOKUP($F34&amp;$B34,HighPWin!$C$2:$E$19,3,FALSE)</f>
        <v>0.87</v>
      </c>
      <c r="Q34" s="11" t="str">
        <f>VLOOKUP(F34,AC!$A$2:$B$4,2,FALSE)</f>
        <v>SEER 10 (EER 9.31)</v>
      </c>
      <c r="R34" s="18">
        <f>VLOOKUP(F34,Furn!$A$2:$B$4,2,FALSE)</f>
        <v>0.78</v>
      </c>
      <c r="S34" s="14">
        <f>VLOOKUP(F34,WallFurn!$A$2:$B$4,2,FALSE)</f>
        <v>0.62</v>
      </c>
    </row>
    <row r="35" spans="2:19" ht="15" x14ac:dyDescent="0.25">
      <c r="B35" s="6" t="s">
        <v>47</v>
      </c>
      <c r="C35" s="6" t="s">
        <v>37</v>
      </c>
      <c r="D35" s="6" t="s">
        <v>36</v>
      </c>
      <c r="E35" s="6">
        <v>1</v>
      </c>
      <c r="F35" s="6" t="s">
        <v>35</v>
      </c>
      <c r="G35" s="15">
        <f>VLOOKUP(F35&amp;E35,FloorArea!$C$2:$D$7,2,FALSE)</f>
        <v>1600</v>
      </c>
      <c r="H35" s="16">
        <f>VLOOKUP(F35,WindowFloorRatio!$A$2:$B$4,2,FALSE)</f>
        <v>0.14016341923318668</v>
      </c>
      <c r="I35" s="26">
        <f>VLOOKUP(F35,BuildingLeakage!$A$2:$B$4,2,FALSE)</f>
        <v>7.1357303575703178E-4</v>
      </c>
      <c r="J35" s="13">
        <f>VLOOKUP(F35,DuctRValue!$A$2:$B$7,2,FALSE)</f>
        <v>3.32</v>
      </c>
      <c r="K35" s="18">
        <f>VLOOKUP(F35,DuctLeakage!$A$2:$B$4,2,FALSE)</f>
        <v>0.33</v>
      </c>
      <c r="L35" s="13">
        <f>VLOOKUP(F35&amp;B35,CeilingRValue!$C$2:$D$19,2,FALSE)</f>
        <v>11.931567328918323</v>
      </c>
      <c r="M35" s="13">
        <f>IF(C35="SOG","NA",VLOOKUP(Defaults!F35,FloorRValue!$A$2:$B$4,2,FALSE))</f>
        <v>1.3361692000000001</v>
      </c>
      <c r="N35" s="20">
        <f>VLOOKUP(F35&amp;B35,WallRValue!$C$2:$D$19,2,FALSE)</f>
        <v>3.0951638065522622</v>
      </c>
      <c r="O35" s="11">
        <f>VLOOKUP($F35&amp;$B35,HighPWin!$C$2:$E$19,2,FALSE)</f>
        <v>1.23</v>
      </c>
      <c r="P35" s="11">
        <f>VLOOKUP($F35&amp;$B35,HighPWin!$C$2:$E$19,3,FALSE)</f>
        <v>0.87</v>
      </c>
      <c r="Q35" s="11" t="str">
        <f>VLOOKUP(F35,AC!$A$2:$B$4,2,FALSE)</f>
        <v>SEER 10 (EER 9.31)</v>
      </c>
      <c r="R35" s="18">
        <f>VLOOKUP(F35,Furn!$A$2:$B$4,2,FALSE)</f>
        <v>0.78</v>
      </c>
      <c r="S35" s="14">
        <f>VLOOKUP(F35,WallFurn!$A$2:$B$4,2,FALSE)</f>
        <v>0.62</v>
      </c>
    </row>
    <row r="36" spans="2:19" ht="15" x14ac:dyDescent="0.25">
      <c r="B36" s="6" t="s">
        <v>47</v>
      </c>
      <c r="C36" s="6" t="s">
        <v>37</v>
      </c>
      <c r="D36" s="6" t="s">
        <v>36</v>
      </c>
      <c r="E36" s="6">
        <v>2</v>
      </c>
      <c r="F36" s="6" t="s">
        <v>35</v>
      </c>
      <c r="G36" s="15">
        <f>VLOOKUP(F36&amp;E36,FloorArea!$C$2:$D$7,2,FALSE)</f>
        <v>1990</v>
      </c>
      <c r="H36" s="16">
        <f>VLOOKUP(F36,WindowFloorRatio!$A$2:$B$4,2,FALSE)</f>
        <v>0.14016341923318668</v>
      </c>
      <c r="I36" s="26">
        <f>VLOOKUP(F36,BuildingLeakage!$A$2:$B$4,2,FALSE)</f>
        <v>7.1357303575703178E-4</v>
      </c>
      <c r="J36" s="13">
        <f>VLOOKUP(F36,DuctRValue!$A$2:$B$7,2,FALSE)</f>
        <v>3.32</v>
      </c>
      <c r="K36" s="18">
        <f>VLOOKUP(F36,DuctLeakage!$A$2:$B$4,2,FALSE)</f>
        <v>0.33</v>
      </c>
      <c r="L36" s="13">
        <f>VLOOKUP(F36&amp;B36,CeilingRValue!$C$2:$D$19,2,FALSE)</f>
        <v>11.931567328918323</v>
      </c>
      <c r="M36" s="13">
        <f>IF(C36="SOG","NA",VLOOKUP(Defaults!F36,FloorRValue!$A$2:$B$4,2,FALSE))</f>
        <v>1.3361692000000001</v>
      </c>
      <c r="N36" s="20">
        <f>VLOOKUP(F36&amp;B36,WallRValue!$C$2:$D$19,2,FALSE)</f>
        <v>3.0951638065522622</v>
      </c>
      <c r="O36" s="11">
        <f>VLOOKUP($F36&amp;$B36,HighPWin!$C$2:$E$19,2,FALSE)</f>
        <v>1.23</v>
      </c>
      <c r="P36" s="11">
        <f>VLOOKUP($F36&amp;$B36,HighPWin!$C$2:$E$19,3,FALSE)</f>
        <v>0.87</v>
      </c>
      <c r="Q36" s="11" t="str">
        <f>VLOOKUP(F36,AC!$A$2:$B$4,2,FALSE)</f>
        <v>SEER 10 (EER 9.31)</v>
      </c>
      <c r="R36" s="18">
        <f>VLOOKUP(F36,Furn!$A$2:$B$4,2,FALSE)</f>
        <v>0.78</v>
      </c>
      <c r="S36" s="14">
        <f>VLOOKUP(F36,WallFurn!$A$2:$B$4,2,FALSE)</f>
        <v>0.62</v>
      </c>
    </row>
    <row r="37" spans="2:19" ht="15" x14ac:dyDescent="0.25">
      <c r="B37" s="6" t="s">
        <v>40</v>
      </c>
      <c r="C37" s="6" t="s">
        <v>33</v>
      </c>
      <c r="D37" s="6" t="s">
        <v>34</v>
      </c>
      <c r="E37" s="6">
        <v>1</v>
      </c>
      <c r="F37" s="6" t="s">
        <v>35</v>
      </c>
      <c r="G37" s="15">
        <f>VLOOKUP(F37&amp;E37,FloorArea!$C$2:$D$7,2,FALSE)</f>
        <v>1600</v>
      </c>
      <c r="H37" s="16">
        <f>VLOOKUP(F37,WindowFloorRatio!$A$2:$B$4,2,FALSE)</f>
        <v>0.14016341923318668</v>
      </c>
      <c r="I37" s="26">
        <f>VLOOKUP(F37,BuildingLeakage!$A$2:$B$4,2,FALSE)</f>
        <v>7.1357303575703178E-4</v>
      </c>
      <c r="J37" s="13">
        <f>VLOOKUP(F37,DuctRValue!$A$2:$B$7,2,FALSE)</f>
        <v>3.32</v>
      </c>
      <c r="K37" s="18">
        <f>VLOOKUP(F37,DuctLeakage!$A$2:$B$4,2,FALSE)</f>
        <v>0.33</v>
      </c>
      <c r="L37" s="13">
        <f>VLOOKUP(F37&amp;B37,CeilingRValue!$C$2:$D$19,2,FALSE)</f>
        <v>11.11751269035533</v>
      </c>
      <c r="M37" s="13" t="str">
        <f>IF(C37="SOG","NA",VLOOKUP(Defaults!F37,FloorRValue!$A$2:$B$4,2,FALSE))</f>
        <v>NA</v>
      </c>
      <c r="N37" s="20">
        <f>VLOOKUP(F37&amp;B37,WallRValue!$C$2:$D$19,2,FALSE)</f>
        <v>0.96303017419071424</v>
      </c>
      <c r="O37" s="11">
        <f>VLOOKUP($F37&amp;$B37,HighPWin!$C$2:$E$19,2,FALSE)</f>
        <v>1.23</v>
      </c>
      <c r="P37" s="11">
        <f>VLOOKUP($F37&amp;$B37,HighPWin!$C$2:$E$19,3,FALSE)</f>
        <v>0.87</v>
      </c>
      <c r="Q37" s="11" t="str">
        <f>VLOOKUP(F37,AC!$A$2:$B$4,2,FALSE)</f>
        <v>SEER 10 (EER 9.31)</v>
      </c>
      <c r="R37" s="18">
        <f>VLOOKUP(F37,Furn!$A$2:$B$4,2,FALSE)</f>
        <v>0.78</v>
      </c>
      <c r="S37" s="14">
        <f>VLOOKUP(F37,WallFurn!$A$2:$B$4,2,FALSE)</f>
        <v>0.62</v>
      </c>
    </row>
    <row r="38" spans="2:19" ht="15" x14ac:dyDescent="0.25">
      <c r="B38" s="6" t="s">
        <v>40</v>
      </c>
      <c r="C38" s="6" t="s">
        <v>33</v>
      </c>
      <c r="D38" s="6" t="s">
        <v>34</v>
      </c>
      <c r="E38" s="6">
        <v>2</v>
      </c>
      <c r="F38" s="6" t="s">
        <v>35</v>
      </c>
      <c r="G38" s="15">
        <f>VLOOKUP(F38&amp;E38,FloorArea!$C$2:$D$7,2,FALSE)</f>
        <v>1990</v>
      </c>
      <c r="H38" s="16">
        <f>VLOOKUP(F38,WindowFloorRatio!$A$2:$B$4,2,FALSE)</f>
        <v>0.14016341923318668</v>
      </c>
      <c r="I38" s="26">
        <f>VLOOKUP(F38,BuildingLeakage!$A$2:$B$4,2,FALSE)</f>
        <v>7.1357303575703178E-4</v>
      </c>
      <c r="J38" s="13">
        <f>VLOOKUP(F38,DuctRValue!$A$2:$B$7,2,FALSE)</f>
        <v>3.32</v>
      </c>
      <c r="K38" s="18">
        <f>VLOOKUP(F38,DuctLeakage!$A$2:$B$4,2,FALSE)</f>
        <v>0.33</v>
      </c>
      <c r="L38" s="13">
        <f>VLOOKUP(F38&amp;B38,CeilingRValue!$C$2:$D$19,2,FALSE)</f>
        <v>11.11751269035533</v>
      </c>
      <c r="M38" s="13" t="str">
        <f>IF(C38="SOG","NA",VLOOKUP(Defaults!F38,FloorRValue!$A$2:$B$4,2,FALSE))</f>
        <v>NA</v>
      </c>
      <c r="N38" s="20">
        <f>VLOOKUP(F38&amp;B38,WallRValue!$C$2:$D$19,2,FALSE)</f>
        <v>0.96303017419071424</v>
      </c>
      <c r="O38" s="11">
        <f>VLOOKUP($F38&amp;$B38,HighPWin!$C$2:$E$19,2,FALSE)</f>
        <v>1.23</v>
      </c>
      <c r="P38" s="11">
        <f>VLOOKUP($F38&amp;$B38,HighPWin!$C$2:$E$19,3,FALSE)</f>
        <v>0.87</v>
      </c>
      <c r="Q38" s="11" t="str">
        <f>VLOOKUP(F38,AC!$A$2:$B$4,2,FALSE)</f>
        <v>SEER 10 (EER 9.31)</v>
      </c>
      <c r="R38" s="18">
        <f>VLOOKUP(F38,Furn!$A$2:$B$4,2,FALSE)</f>
        <v>0.78</v>
      </c>
      <c r="S38" s="14">
        <f>VLOOKUP(F38,WallFurn!$A$2:$B$4,2,FALSE)</f>
        <v>0.62</v>
      </c>
    </row>
    <row r="39" spans="2:19" ht="15" x14ac:dyDescent="0.25">
      <c r="B39" s="6" t="s">
        <v>40</v>
      </c>
      <c r="C39" s="6" t="s">
        <v>33</v>
      </c>
      <c r="D39" s="6" t="s">
        <v>36</v>
      </c>
      <c r="E39" s="6">
        <v>1</v>
      </c>
      <c r="F39" s="6" t="s">
        <v>35</v>
      </c>
      <c r="G39" s="15">
        <f>VLOOKUP(F39&amp;E39,FloorArea!$C$2:$D$7,2,FALSE)</f>
        <v>1600</v>
      </c>
      <c r="H39" s="16">
        <f>VLOOKUP(F39,WindowFloorRatio!$A$2:$B$4,2,FALSE)</f>
        <v>0.14016341923318668</v>
      </c>
      <c r="I39" s="26">
        <f>VLOOKUP(F39,BuildingLeakage!$A$2:$B$4,2,FALSE)</f>
        <v>7.1357303575703178E-4</v>
      </c>
      <c r="J39" s="13">
        <f>VLOOKUP(F39,DuctRValue!$A$2:$B$7,2,FALSE)</f>
        <v>3.32</v>
      </c>
      <c r="K39" s="18">
        <f>VLOOKUP(F39,DuctLeakage!$A$2:$B$4,2,FALSE)</f>
        <v>0.33</v>
      </c>
      <c r="L39" s="13">
        <f>VLOOKUP(F39&amp;B39,CeilingRValue!$C$2:$D$19,2,FALSE)</f>
        <v>11.11751269035533</v>
      </c>
      <c r="M39" s="13" t="str">
        <f>IF(C39="SOG","NA",VLOOKUP(Defaults!F39,FloorRValue!$A$2:$B$4,2,FALSE))</f>
        <v>NA</v>
      </c>
      <c r="N39" s="20">
        <f>VLOOKUP(F39&amp;B39,WallRValue!$C$2:$D$19,2,FALSE)</f>
        <v>0.96303017419071424</v>
      </c>
      <c r="O39" s="11">
        <f>VLOOKUP($F39&amp;$B39,HighPWin!$C$2:$E$19,2,FALSE)</f>
        <v>1.23</v>
      </c>
      <c r="P39" s="11">
        <f>VLOOKUP($F39&amp;$B39,HighPWin!$C$2:$E$19,3,FALSE)</f>
        <v>0.87</v>
      </c>
      <c r="Q39" s="11" t="str">
        <f>VLOOKUP(F39,AC!$A$2:$B$4,2,FALSE)</f>
        <v>SEER 10 (EER 9.31)</v>
      </c>
      <c r="R39" s="18">
        <f>VLOOKUP(F39,Furn!$A$2:$B$4,2,FALSE)</f>
        <v>0.78</v>
      </c>
      <c r="S39" s="14">
        <f>VLOOKUP(F39,WallFurn!$A$2:$B$4,2,FALSE)</f>
        <v>0.62</v>
      </c>
    </row>
    <row r="40" spans="2:19" ht="15" x14ac:dyDescent="0.25">
      <c r="B40" s="6" t="s">
        <v>40</v>
      </c>
      <c r="C40" s="6" t="s">
        <v>33</v>
      </c>
      <c r="D40" s="6" t="s">
        <v>36</v>
      </c>
      <c r="E40" s="6">
        <v>2</v>
      </c>
      <c r="F40" s="6" t="s">
        <v>35</v>
      </c>
      <c r="G40" s="15">
        <f>VLOOKUP(F40&amp;E40,FloorArea!$C$2:$D$7,2,FALSE)</f>
        <v>1990</v>
      </c>
      <c r="H40" s="16">
        <f>VLOOKUP(F40,WindowFloorRatio!$A$2:$B$4,2,FALSE)</f>
        <v>0.14016341923318668</v>
      </c>
      <c r="I40" s="26">
        <f>VLOOKUP(F40,BuildingLeakage!$A$2:$B$4,2,FALSE)</f>
        <v>7.1357303575703178E-4</v>
      </c>
      <c r="J40" s="13">
        <f>VLOOKUP(F40,DuctRValue!$A$2:$B$7,2,FALSE)</f>
        <v>3.32</v>
      </c>
      <c r="K40" s="18">
        <f>VLOOKUP(F40,DuctLeakage!$A$2:$B$4,2,FALSE)</f>
        <v>0.33</v>
      </c>
      <c r="L40" s="13">
        <f>VLOOKUP(F40&amp;B40,CeilingRValue!$C$2:$D$19,2,FALSE)</f>
        <v>11.11751269035533</v>
      </c>
      <c r="M40" s="13" t="str">
        <f>IF(C40="SOG","NA",VLOOKUP(Defaults!F40,FloorRValue!$A$2:$B$4,2,FALSE))</f>
        <v>NA</v>
      </c>
      <c r="N40" s="20">
        <f>VLOOKUP(F40&amp;B40,WallRValue!$C$2:$D$19,2,FALSE)</f>
        <v>0.96303017419071424</v>
      </c>
      <c r="O40" s="11">
        <f>VLOOKUP($F40&amp;$B40,HighPWin!$C$2:$E$19,2,FALSE)</f>
        <v>1.23</v>
      </c>
      <c r="P40" s="11">
        <f>VLOOKUP($F40&amp;$B40,HighPWin!$C$2:$E$19,3,FALSE)</f>
        <v>0.87</v>
      </c>
      <c r="Q40" s="11" t="str">
        <f>VLOOKUP(F40,AC!$A$2:$B$4,2,FALSE)</f>
        <v>SEER 10 (EER 9.31)</v>
      </c>
      <c r="R40" s="18">
        <f>VLOOKUP(F40,Furn!$A$2:$B$4,2,FALSE)</f>
        <v>0.78</v>
      </c>
      <c r="S40" s="14">
        <f>VLOOKUP(F40,WallFurn!$A$2:$B$4,2,FALSE)</f>
        <v>0.62</v>
      </c>
    </row>
    <row r="41" spans="2:19" ht="15" x14ac:dyDescent="0.25">
      <c r="B41" s="6" t="s">
        <v>40</v>
      </c>
      <c r="C41" s="6" t="s">
        <v>37</v>
      </c>
      <c r="D41" s="6" t="s">
        <v>34</v>
      </c>
      <c r="E41" s="6">
        <v>1</v>
      </c>
      <c r="F41" s="6" t="s">
        <v>35</v>
      </c>
      <c r="G41" s="15">
        <f>VLOOKUP(F41&amp;E41,FloorArea!$C$2:$D$7,2,FALSE)</f>
        <v>1600</v>
      </c>
      <c r="H41" s="16">
        <f>VLOOKUP(F41,WindowFloorRatio!$A$2:$B$4,2,FALSE)</f>
        <v>0.14016341923318668</v>
      </c>
      <c r="I41" s="26">
        <f>VLOOKUP(F41,BuildingLeakage!$A$2:$B$4,2,FALSE)</f>
        <v>7.1357303575703178E-4</v>
      </c>
      <c r="J41" s="13">
        <f>VLOOKUP(F41,DuctRValue!$A$2:$B$7,2,FALSE)</f>
        <v>3.32</v>
      </c>
      <c r="K41" s="18">
        <f>VLOOKUP(F41,DuctLeakage!$A$2:$B$4,2,FALSE)</f>
        <v>0.33</v>
      </c>
      <c r="L41" s="13">
        <f>VLOOKUP(F41&amp;B41,CeilingRValue!$C$2:$D$19,2,FALSE)</f>
        <v>11.11751269035533</v>
      </c>
      <c r="M41" s="13">
        <f>IF(C41="SOG","NA",VLOOKUP(Defaults!F41,FloorRValue!$A$2:$B$4,2,FALSE))</f>
        <v>1.3361692000000001</v>
      </c>
      <c r="N41" s="20">
        <f>VLOOKUP(F41&amp;B41,WallRValue!$C$2:$D$19,2,FALSE)</f>
        <v>0.96303017419071424</v>
      </c>
      <c r="O41" s="11">
        <f>VLOOKUP($F41&amp;$B41,HighPWin!$C$2:$E$19,2,FALSE)</f>
        <v>1.23</v>
      </c>
      <c r="P41" s="11">
        <f>VLOOKUP($F41&amp;$B41,HighPWin!$C$2:$E$19,3,FALSE)</f>
        <v>0.87</v>
      </c>
      <c r="Q41" s="11" t="str">
        <f>VLOOKUP(F41,AC!$A$2:$B$4,2,FALSE)</f>
        <v>SEER 10 (EER 9.31)</v>
      </c>
      <c r="R41" s="18">
        <f>VLOOKUP(F41,Furn!$A$2:$B$4,2,FALSE)</f>
        <v>0.78</v>
      </c>
      <c r="S41" s="14">
        <f>VLOOKUP(F41,WallFurn!$A$2:$B$4,2,FALSE)</f>
        <v>0.62</v>
      </c>
    </row>
    <row r="42" spans="2:19" ht="15" x14ac:dyDescent="0.25">
      <c r="B42" s="6" t="s">
        <v>40</v>
      </c>
      <c r="C42" s="6" t="s">
        <v>37</v>
      </c>
      <c r="D42" s="6" t="s">
        <v>34</v>
      </c>
      <c r="E42" s="6">
        <v>2</v>
      </c>
      <c r="F42" s="6" t="s">
        <v>35</v>
      </c>
      <c r="G42" s="15">
        <f>VLOOKUP(F42&amp;E42,FloorArea!$C$2:$D$7,2,FALSE)</f>
        <v>1990</v>
      </c>
      <c r="H42" s="16">
        <f>VLOOKUP(F42,WindowFloorRatio!$A$2:$B$4,2,FALSE)</f>
        <v>0.14016341923318668</v>
      </c>
      <c r="I42" s="26">
        <f>VLOOKUP(F42,BuildingLeakage!$A$2:$B$4,2,FALSE)</f>
        <v>7.1357303575703178E-4</v>
      </c>
      <c r="J42" s="13">
        <f>VLOOKUP(F42,DuctRValue!$A$2:$B$7,2,FALSE)</f>
        <v>3.32</v>
      </c>
      <c r="K42" s="18">
        <f>VLOOKUP(F42,DuctLeakage!$A$2:$B$4,2,FALSE)</f>
        <v>0.33</v>
      </c>
      <c r="L42" s="13">
        <f>VLOOKUP(F42&amp;B42,CeilingRValue!$C$2:$D$19,2,FALSE)</f>
        <v>11.11751269035533</v>
      </c>
      <c r="M42" s="13">
        <f>IF(C42="SOG","NA",VLOOKUP(Defaults!F42,FloorRValue!$A$2:$B$4,2,FALSE))</f>
        <v>1.3361692000000001</v>
      </c>
      <c r="N42" s="20">
        <f>VLOOKUP(F42&amp;B42,WallRValue!$C$2:$D$19,2,FALSE)</f>
        <v>0.96303017419071424</v>
      </c>
      <c r="O42" s="11">
        <f>VLOOKUP($F42&amp;$B42,HighPWin!$C$2:$E$19,2,FALSE)</f>
        <v>1.23</v>
      </c>
      <c r="P42" s="11">
        <f>VLOOKUP($F42&amp;$B42,HighPWin!$C$2:$E$19,3,FALSE)</f>
        <v>0.87</v>
      </c>
      <c r="Q42" s="11" t="str">
        <f>VLOOKUP(F42,AC!$A$2:$B$4,2,FALSE)</f>
        <v>SEER 10 (EER 9.31)</v>
      </c>
      <c r="R42" s="18">
        <f>VLOOKUP(F42,Furn!$A$2:$B$4,2,FALSE)</f>
        <v>0.78</v>
      </c>
      <c r="S42" s="14">
        <f>VLOOKUP(F42,WallFurn!$A$2:$B$4,2,FALSE)</f>
        <v>0.62</v>
      </c>
    </row>
    <row r="43" spans="2:19" ht="15" x14ac:dyDescent="0.25">
      <c r="B43" s="6" t="s">
        <v>40</v>
      </c>
      <c r="C43" s="6" t="s">
        <v>37</v>
      </c>
      <c r="D43" s="6" t="s">
        <v>36</v>
      </c>
      <c r="E43" s="6">
        <v>1</v>
      </c>
      <c r="F43" s="6" t="s">
        <v>35</v>
      </c>
      <c r="G43" s="15">
        <f>VLOOKUP(F43&amp;E43,FloorArea!$C$2:$D$7,2,FALSE)</f>
        <v>1600</v>
      </c>
      <c r="H43" s="16">
        <f>VLOOKUP(F43,WindowFloorRatio!$A$2:$B$4,2,FALSE)</f>
        <v>0.14016341923318668</v>
      </c>
      <c r="I43" s="26">
        <f>VLOOKUP(F43,BuildingLeakage!$A$2:$B$4,2,FALSE)</f>
        <v>7.1357303575703178E-4</v>
      </c>
      <c r="J43" s="13">
        <f>VLOOKUP(F43,DuctRValue!$A$2:$B$7,2,FALSE)</f>
        <v>3.32</v>
      </c>
      <c r="K43" s="18">
        <f>VLOOKUP(F43,DuctLeakage!$A$2:$B$4,2,FALSE)</f>
        <v>0.33</v>
      </c>
      <c r="L43" s="13">
        <f>VLOOKUP(F43&amp;B43,CeilingRValue!$C$2:$D$19,2,FALSE)</f>
        <v>11.11751269035533</v>
      </c>
      <c r="M43" s="13">
        <f>IF(C43="SOG","NA",VLOOKUP(Defaults!F43,FloorRValue!$A$2:$B$4,2,FALSE))</f>
        <v>1.3361692000000001</v>
      </c>
      <c r="N43" s="20">
        <f>VLOOKUP(F43&amp;B43,WallRValue!$C$2:$D$19,2,FALSE)</f>
        <v>0.96303017419071424</v>
      </c>
      <c r="O43" s="11">
        <f>VLOOKUP($F43&amp;$B43,HighPWin!$C$2:$E$19,2,FALSE)</f>
        <v>1.23</v>
      </c>
      <c r="P43" s="11">
        <f>VLOOKUP($F43&amp;$B43,HighPWin!$C$2:$E$19,3,FALSE)</f>
        <v>0.87</v>
      </c>
      <c r="Q43" s="11" t="str">
        <f>VLOOKUP(F43,AC!$A$2:$B$4,2,FALSE)</f>
        <v>SEER 10 (EER 9.31)</v>
      </c>
      <c r="R43" s="18">
        <f>VLOOKUP(F43,Furn!$A$2:$B$4,2,FALSE)</f>
        <v>0.78</v>
      </c>
      <c r="S43" s="14">
        <f>VLOOKUP(F43,WallFurn!$A$2:$B$4,2,FALSE)</f>
        <v>0.62</v>
      </c>
    </row>
    <row r="44" spans="2:19" ht="15" x14ac:dyDescent="0.25">
      <c r="B44" s="6" t="s">
        <v>40</v>
      </c>
      <c r="C44" s="6" t="s">
        <v>37</v>
      </c>
      <c r="D44" s="6" t="s">
        <v>36</v>
      </c>
      <c r="E44" s="6">
        <v>2</v>
      </c>
      <c r="F44" s="6" t="s">
        <v>35</v>
      </c>
      <c r="G44" s="15">
        <f>VLOOKUP(F44&amp;E44,FloorArea!$C$2:$D$7,2,FALSE)</f>
        <v>1990</v>
      </c>
      <c r="H44" s="16">
        <f>VLOOKUP(F44,WindowFloorRatio!$A$2:$B$4,2,FALSE)</f>
        <v>0.14016341923318668</v>
      </c>
      <c r="I44" s="26">
        <f>VLOOKUP(F44,BuildingLeakage!$A$2:$B$4,2,FALSE)</f>
        <v>7.1357303575703178E-4</v>
      </c>
      <c r="J44" s="13">
        <f>VLOOKUP(F44,DuctRValue!$A$2:$B$7,2,FALSE)</f>
        <v>3.32</v>
      </c>
      <c r="K44" s="18">
        <f>VLOOKUP(F44,DuctLeakage!$A$2:$B$4,2,FALSE)</f>
        <v>0.33</v>
      </c>
      <c r="L44" s="13">
        <f>VLOOKUP(F44&amp;B44,CeilingRValue!$C$2:$D$19,2,FALSE)</f>
        <v>11.11751269035533</v>
      </c>
      <c r="M44" s="13">
        <f>IF(C44="SOG","NA",VLOOKUP(Defaults!F44,FloorRValue!$A$2:$B$4,2,FALSE))</f>
        <v>1.3361692000000001</v>
      </c>
      <c r="N44" s="20">
        <f>VLOOKUP(F44&amp;B44,WallRValue!$C$2:$D$19,2,FALSE)</f>
        <v>0.96303017419071424</v>
      </c>
      <c r="O44" s="11">
        <f>VLOOKUP($F44&amp;$B44,HighPWin!$C$2:$E$19,2,FALSE)</f>
        <v>1.23</v>
      </c>
      <c r="P44" s="11">
        <f>VLOOKUP($F44&amp;$B44,HighPWin!$C$2:$E$19,3,FALSE)</f>
        <v>0.87</v>
      </c>
      <c r="Q44" s="11" t="str">
        <f>VLOOKUP(F44,AC!$A$2:$B$4,2,FALSE)</f>
        <v>SEER 10 (EER 9.31)</v>
      </c>
      <c r="R44" s="18">
        <f>VLOOKUP(F44,Furn!$A$2:$B$4,2,FALSE)</f>
        <v>0.78</v>
      </c>
      <c r="S44" s="14">
        <f>VLOOKUP(F44,WallFurn!$A$2:$B$4,2,FALSE)</f>
        <v>0.62</v>
      </c>
    </row>
    <row r="45" spans="2:19" ht="15" x14ac:dyDescent="0.25">
      <c r="B45" s="6" t="s">
        <v>50</v>
      </c>
      <c r="C45" s="6" t="s">
        <v>33</v>
      </c>
      <c r="D45" s="6" t="s">
        <v>34</v>
      </c>
      <c r="E45" s="6">
        <v>1</v>
      </c>
      <c r="F45" s="6" t="s">
        <v>35</v>
      </c>
      <c r="G45" s="15">
        <f>VLOOKUP(F45&amp;E45,FloorArea!$C$2:$D$7,2,FALSE)</f>
        <v>1600</v>
      </c>
      <c r="H45" s="16">
        <f>VLOOKUP(F45,WindowFloorRatio!$A$2:$B$4,2,FALSE)</f>
        <v>0.14016341923318668</v>
      </c>
      <c r="I45" s="26">
        <f>VLOOKUP(F45,BuildingLeakage!$A$2:$B$4,2,FALSE)</f>
        <v>7.1357303575703178E-4</v>
      </c>
      <c r="J45" s="13">
        <f>VLOOKUP(F45,DuctRValue!$A$2:$B$7,2,FALSE)</f>
        <v>3.32</v>
      </c>
      <c r="K45" s="18">
        <f>VLOOKUP(F45,DuctLeakage!$A$2:$B$4,2,FALSE)</f>
        <v>0.33</v>
      </c>
      <c r="L45" s="13">
        <f>VLOOKUP(F45&amp;B45,CeilingRValue!$C$2:$D$19,2,FALSE)</f>
        <v>15.408695652173913</v>
      </c>
      <c r="M45" s="13" t="str">
        <f>IF(C45="SOG","NA",VLOOKUP(Defaults!F45,FloorRValue!$A$2:$B$4,2,FALSE))</f>
        <v>NA</v>
      </c>
      <c r="N45" s="20">
        <f>VLOOKUP(F45&amp;B45,WallRValue!$C$2:$D$19,2,FALSE)</f>
        <v>3.0951638065522622</v>
      </c>
      <c r="O45" s="11">
        <f>VLOOKUP($F45&amp;$B45,HighPWin!$C$2:$E$19,2,FALSE)</f>
        <v>1.23</v>
      </c>
      <c r="P45" s="11">
        <f>VLOOKUP($F45&amp;$B45,HighPWin!$C$2:$E$19,3,FALSE)</f>
        <v>0.87</v>
      </c>
      <c r="Q45" s="11" t="str">
        <f>VLOOKUP(F45,AC!$A$2:$B$4,2,FALSE)</f>
        <v>SEER 10 (EER 9.31)</v>
      </c>
      <c r="R45" s="18">
        <f>VLOOKUP(F45,Furn!$A$2:$B$4,2,FALSE)</f>
        <v>0.78</v>
      </c>
      <c r="S45" s="14">
        <f>VLOOKUP(F45,WallFurn!$A$2:$B$4,2,FALSE)</f>
        <v>0.62</v>
      </c>
    </row>
    <row r="46" spans="2:19" ht="15" x14ac:dyDescent="0.25">
      <c r="B46" s="6" t="s">
        <v>50</v>
      </c>
      <c r="C46" s="6" t="s">
        <v>33</v>
      </c>
      <c r="D46" s="6" t="s">
        <v>34</v>
      </c>
      <c r="E46" s="6">
        <v>2</v>
      </c>
      <c r="F46" s="6" t="s">
        <v>35</v>
      </c>
      <c r="G46" s="15">
        <f>VLOOKUP(F46&amp;E46,FloorArea!$C$2:$D$7,2,FALSE)</f>
        <v>1990</v>
      </c>
      <c r="H46" s="16">
        <f>VLOOKUP(F46,WindowFloorRatio!$A$2:$B$4,2,FALSE)</f>
        <v>0.14016341923318668</v>
      </c>
      <c r="I46" s="26">
        <f>VLOOKUP(F46,BuildingLeakage!$A$2:$B$4,2,FALSE)</f>
        <v>7.1357303575703178E-4</v>
      </c>
      <c r="J46" s="13">
        <f>VLOOKUP(F46,DuctRValue!$A$2:$B$7,2,FALSE)</f>
        <v>3.32</v>
      </c>
      <c r="K46" s="18">
        <f>VLOOKUP(F46,DuctLeakage!$A$2:$B$4,2,FALSE)</f>
        <v>0.33</v>
      </c>
      <c r="L46" s="13">
        <f>VLOOKUP(F46&amp;B46,CeilingRValue!$C$2:$D$19,2,FALSE)</f>
        <v>15.408695652173913</v>
      </c>
      <c r="M46" s="13" t="str">
        <f>IF(C46="SOG","NA",VLOOKUP(Defaults!F46,FloorRValue!$A$2:$B$4,2,FALSE))</f>
        <v>NA</v>
      </c>
      <c r="N46" s="20">
        <f>VLOOKUP(F46&amp;B46,WallRValue!$C$2:$D$19,2,FALSE)</f>
        <v>3.0951638065522622</v>
      </c>
      <c r="O46" s="11">
        <f>VLOOKUP($F46&amp;$B46,HighPWin!$C$2:$E$19,2,FALSE)</f>
        <v>1.23</v>
      </c>
      <c r="P46" s="11">
        <f>VLOOKUP($F46&amp;$B46,HighPWin!$C$2:$E$19,3,FALSE)</f>
        <v>0.87</v>
      </c>
      <c r="Q46" s="11" t="str">
        <f>VLOOKUP(F46,AC!$A$2:$B$4,2,FALSE)</f>
        <v>SEER 10 (EER 9.31)</v>
      </c>
      <c r="R46" s="18">
        <f>VLOOKUP(F46,Furn!$A$2:$B$4,2,FALSE)</f>
        <v>0.78</v>
      </c>
      <c r="S46" s="14">
        <f>VLOOKUP(F46,WallFurn!$A$2:$B$4,2,FALSE)</f>
        <v>0.62</v>
      </c>
    </row>
    <row r="47" spans="2:19" ht="15" x14ac:dyDescent="0.25">
      <c r="B47" s="6" t="s">
        <v>50</v>
      </c>
      <c r="C47" s="6" t="s">
        <v>33</v>
      </c>
      <c r="D47" s="6" t="s">
        <v>36</v>
      </c>
      <c r="E47" s="6">
        <v>1</v>
      </c>
      <c r="F47" s="6" t="s">
        <v>35</v>
      </c>
      <c r="G47" s="15">
        <f>VLOOKUP(F47&amp;E47,FloorArea!$C$2:$D$7,2,FALSE)</f>
        <v>1600</v>
      </c>
      <c r="H47" s="16">
        <f>VLOOKUP(F47,WindowFloorRatio!$A$2:$B$4,2,FALSE)</f>
        <v>0.14016341923318668</v>
      </c>
      <c r="I47" s="26">
        <f>VLOOKUP(F47,BuildingLeakage!$A$2:$B$4,2,FALSE)</f>
        <v>7.1357303575703178E-4</v>
      </c>
      <c r="J47" s="13">
        <f>VLOOKUP(F47,DuctRValue!$A$2:$B$7,2,FALSE)</f>
        <v>3.32</v>
      </c>
      <c r="K47" s="18">
        <f>VLOOKUP(F47,DuctLeakage!$A$2:$B$4,2,FALSE)</f>
        <v>0.33</v>
      </c>
      <c r="L47" s="13">
        <f>VLOOKUP(F47&amp;B47,CeilingRValue!$C$2:$D$19,2,FALSE)</f>
        <v>15.408695652173913</v>
      </c>
      <c r="M47" s="13" t="str">
        <f>IF(C47="SOG","NA",VLOOKUP(Defaults!F47,FloorRValue!$A$2:$B$4,2,FALSE))</f>
        <v>NA</v>
      </c>
      <c r="N47" s="20">
        <f>VLOOKUP(F47&amp;B47,WallRValue!$C$2:$D$19,2,FALSE)</f>
        <v>3.0951638065522622</v>
      </c>
      <c r="O47" s="11">
        <f>VLOOKUP($F47&amp;$B47,HighPWin!$C$2:$E$19,2,FALSE)</f>
        <v>1.23</v>
      </c>
      <c r="P47" s="11">
        <f>VLOOKUP($F47&amp;$B47,HighPWin!$C$2:$E$19,3,FALSE)</f>
        <v>0.87</v>
      </c>
      <c r="Q47" s="11" t="str">
        <f>VLOOKUP(F47,AC!$A$2:$B$4,2,FALSE)</f>
        <v>SEER 10 (EER 9.31)</v>
      </c>
      <c r="R47" s="18">
        <f>VLOOKUP(F47,Furn!$A$2:$B$4,2,FALSE)</f>
        <v>0.78</v>
      </c>
      <c r="S47" s="14">
        <f>VLOOKUP(F47,WallFurn!$A$2:$B$4,2,FALSE)</f>
        <v>0.62</v>
      </c>
    </row>
    <row r="48" spans="2:19" ht="15" x14ac:dyDescent="0.25">
      <c r="B48" s="6" t="s">
        <v>50</v>
      </c>
      <c r="C48" s="6" t="s">
        <v>33</v>
      </c>
      <c r="D48" s="6" t="s">
        <v>36</v>
      </c>
      <c r="E48" s="6">
        <v>2</v>
      </c>
      <c r="F48" s="6" t="s">
        <v>35</v>
      </c>
      <c r="G48" s="15">
        <f>VLOOKUP(F48&amp;E48,FloorArea!$C$2:$D$7,2,FALSE)</f>
        <v>1990</v>
      </c>
      <c r="H48" s="16">
        <f>VLOOKUP(F48,WindowFloorRatio!$A$2:$B$4,2,FALSE)</f>
        <v>0.14016341923318668</v>
      </c>
      <c r="I48" s="26">
        <f>VLOOKUP(F48,BuildingLeakage!$A$2:$B$4,2,FALSE)</f>
        <v>7.1357303575703178E-4</v>
      </c>
      <c r="J48" s="13">
        <f>VLOOKUP(F48,DuctRValue!$A$2:$B$7,2,FALSE)</f>
        <v>3.32</v>
      </c>
      <c r="K48" s="18">
        <f>VLOOKUP(F48,DuctLeakage!$A$2:$B$4,2,FALSE)</f>
        <v>0.33</v>
      </c>
      <c r="L48" s="13">
        <f>VLOOKUP(F48&amp;B48,CeilingRValue!$C$2:$D$19,2,FALSE)</f>
        <v>15.408695652173913</v>
      </c>
      <c r="M48" s="13" t="str">
        <f>IF(C48="SOG","NA",VLOOKUP(Defaults!F48,FloorRValue!$A$2:$B$4,2,FALSE))</f>
        <v>NA</v>
      </c>
      <c r="N48" s="20">
        <f>VLOOKUP(F48&amp;B48,WallRValue!$C$2:$D$19,2,FALSE)</f>
        <v>3.0951638065522622</v>
      </c>
      <c r="O48" s="11">
        <f>VLOOKUP($F48&amp;$B48,HighPWin!$C$2:$E$19,2,FALSE)</f>
        <v>1.23</v>
      </c>
      <c r="P48" s="11">
        <f>VLOOKUP($F48&amp;$B48,HighPWin!$C$2:$E$19,3,FALSE)</f>
        <v>0.87</v>
      </c>
      <c r="Q48" s="11" t="str">
        <f>VLOOKUP(F48,AC!$A$2:$B$4,2,FALSE)</f>
        <v>SEER 10 (EER 9.31)</v>
      </c>
      <c r="R48" s="18">
        <f>VLOOKUP(F48,Furn!$A$2:$B$4,2,FALSE)</f>
        <v>0.78</v>
      </c>
      <c r="S48" s="14">
        <f>VLOOKUP(F48,WallFurn!$A$2:$B$4,2,FALSE)</f>
        <v>0.62</v>
      </c>
    </row>
    <row r="49" spans="2:19" ht="15" x14ac:dyDescent="0.25">
      <c r="B49" s="6" t="s">
        <v>50</v>
      </c>
      <c r="C49" s="6" t="s">
        <v>37</v>
      </c>
      <c r="D49" s="6" t="s">
        <v>34</v>
      </c>
      <c r="E49" s="6">
        <v>1</v>
      </c>
      <c r="F49" s="6" t="s">
        <v>35</v>
      </c>
      <c r="G49" s="15">
        <f>VLOOKUP(F49&amp;E49,FloorArea!$C$2:$D$7,2,FALSE)</f>
        <v>1600</v>
      </c>
      <c r="H49" s="16">
        <f>VLOOKUP(F49,WindowFloorRatio!$A$2:$B$4,2,FALSE)</f>
        <v>0.14016341923318668</v>
      </c>
      <c r="I49" s="26">
        <f>VLOOKUP(F49,BuildingLeakage!$A$2:$B$4,2,FALSE)</f>
        <v>7.1357303575703178E-4</v>
      </c>
      <c r="J49" s="13">
        <f>VLOOKUP(F49,DuctRValue!$A$2:$B$7,2,FALSE)</f>
        <v>3.32</v>
      </c>
      <c r="K49" s="18">
        <f>VLOOKUP(F49,DuctLeakage!$A$2:$B$4,2,FALSE)</f>
        <v>0.33</v>
      </c>
      <c r="L49" s="13">
        <f>VLOOKUP(F49&amp;B49,CeilingRValue!$C$2:$D$19,2,FALSE)</f>
        <v>15.408695652173913</v>
      </c>
      <c r="M49" s="13">
        <f>IF(C49="SOG","NA",VLOOKUP(Defaults!F49,FloorRValue!$A$2:$B$4,2,FALSE))</f>
        <v>1.3361692000000001</v>
      </c>
      <c r="N49" s="20">
        <f>VLOOKUP(F49&amp;B49,WallRValue!$C$2:$D$19,2,FALSE)</f>
        <v>3.0951638065522622</v>
      </c>
      <c r="O49" s="11">
        <f>VLOOKUP($F49&amp;$B49,HighPWin!$C$2:$E$19,2,FALSE)</f>
        <v>1.23</v>
      </c>
      <c r="P49" s="11">
        <f>VLOOKUP($F49&amp;$B49,HighPWin!$C$2:$E$19,3,FALSE)</f>
        <v>0.87</v>
      </c>
      <c r="Q49" s="11" t="str">
        <f>VLOOKUP(F49,AC!$A$2:$B$4,2,FALSE)</f>
        <v>SEER 10 (EER 9.31)</v>
      </c>
      <c r="R49" s="18">
        <f>VLOOKUP(F49,Furn!$A$2:$B$4,2,FALSE)</f>
        <v>0.78</v>
      </c>
      <c r="S49" s="14">
        <f>VLOOKUP(F49,WallFurn!$A$2:$B$4,2,FALSE)</f>
        <v>0.62</v>
      </c>
    </row>
    <row r="50" spans="2:19" ht="15" x14ac:dyDescent="0.25">
      <c r="B50" s="6" t="s">
        <v>50</v>
      </c>
      <c r="C50" s="6" t="s">
        <v>37</v>
      </c>
      <c r="D50" s="6" t="s">
        <v>34</v>
      </c>
      <c r="E50" s="6">
        <v>2</v>
      </c>
      <c r="F50" s="6" t="s">
        <v>35</v>
      </c>
      <c r="G50" s="15">
        <f>VLOOKUP(F50&amp;E50,FloorArea!$C$2:$D$7,2,FALSE)</f>
        <v>1990</v>
      </c>
      <c r="H50" s="16">
        <f>VLOOKUP(F50,WindowFloorRatio!$A$2:$B$4,2,FALSE)</f>
        <v>0.14016341923318668</v>
      </c>
      <c r="I50" s="26">
        <f>VLOOKUP(F50,BuildingLeakage!$A$2:$B$4,2,FALSE)</f>
        <v>7.1357303575703178E-4</v>
      </c>
      <c r="J50" s="13">
        <f>VLOOKUP(F50,DuctRValue!$A$2:$B$7,2,FALSE)</f>
        <v>3.32</v>
      </c>
      <c r="K50" s="18">
        <f>VLOOKUP(F50,DuctLeakage!$A$2:$B$4,2,FALSE)</f>
        <v>0.33</v>
      </c>
      <c r="L50" s="13">
        <f>VLOOKUP(F50&amp;B50,CeilingRValue!$C$2:$D$19,2,FALSE)</f>
        <v>15.408695652173913</v>
      </c>
      <c r="M50" s="13">
        <f>IF(C50="SOG","NA",VLOOKUP(Defaults!F50,FloorRValue!$A$2:$B$4,2,FALSE))</f>
        <v>1.3361692000000001</v>
      </c>
      <c r="N50" s="20">
        <f>VLOOKUP(F50&amp;B50,WallRValue!$C$2:$D$19,2,FALSE)</f>
        <v>3.0951638065522622</v>
      </c>
      <c r="O50" s="11">
        <f>VLOOKUP($F50&amp;$B50,HighPWin!$C$2:$E$19,2,FALSE)</f>
        <v>1.23</v>
      </c>
      <c r="P50" s="11">
        <f>VLOOKUP($F50&amp;$B50,HighPWin!$C$2:$E$19,3,FALSE)</f>
        <v>0.87</v>
      </c>
      <c r="Q50" s="11" t="str">
        <f>VLOOKUP(F50,AC!$A$2:$B$4,2,FALSE)</f>
        <v>SEER 10 (EER 9.31)</v>
      </c>
      <c r="R50" s="18">
        <f>VLOOKUP(F50,Furn!$A$2:$B$4,2,FALSE)</f>
        <v>0.78</v>
      </c>
      <c r="S50" s="14">
        <f>VLOOKUP(F50,WallFurn!$A$2:$B$4,2,FALSE)</f>
        <v>0.62</v>
      </c>
    </row>
    <row r="51" spans="2:19" ht="15" x14ac:dyDescent="0.25">
      <c r="B51" s="6" t="s">
        <v>50</v>
      </c>
      <c r="C51" s="6" t="s">
        <v>37</v>
      </c>
      <c r="D51" s="6" t="s">
        <v>36</v>
      </c>
      <c r="E51" s="6">
        <v>1</v>
      </c>
      <c r="F51" s="6" t="s">
        <v>35</v>
      </c>
      <c r="G51" s="15">
        <f>VLOOKUP(F51&amp;E51,FloorArea!$C$2:$D$7,2,FALSE)</f>
        <v>1600</v>
      </c>
      <c r="H51" s="16">
        <f>VLOOKUP(F51,WindowFloorRatio!$A$2:$B$4,2,FALSE)</f>
        <v>0.14016341923318668</v>
      </c>
      <c r="I51" s="26">
        <f>VLOOKUP(F51,BuildingLeakage!$A$2:$B$4,2,FALSE)</f>
        <v>7.1357303575703178E-4</v>
      </c>
      <c r="J51" s="13">
        <f>VLOOKUP(F51,DuctRValue!$A$2:$B$7,2,FALSE)</f>
        <v>3.32</v>
      </c>
      <c r="K51" s="18">
        <f>VLOOKUP(F51,DuctLeakage!$A$2:$B$4,2,FALSE)</f>
        <v>0.33</v>
      </c>
      <c r="L51" s="13">
        <f>VLOOKUP(F51&amp;B51,CeilingRValue!$C$2:$D$19,2,FALSE)</f>
        <v>15.408695652173913</v>
      </c>
      <c r="M51" s="13">
        <f>IF(C51="SOG","NA",VLOOKUP(Defaults!F51,FloorRValue!$A$2:$B$4,2,FALSE))</f>
        <v>1.3361692000000001</v>
      </c>
      <c r="N51" s="20">
        <f>VLOOKUP(F51&amp;B51,WallRValue!$C$2:$D$19,2,FALSE)</f>
        <v>3.0951638065522622</v>
      </c>
      <c r="O51" s="11">
        <f>VLOOKUP($F51&amp;$B51,HighPWin!$C$2:$E$19,2,FALSE)</f>
        <v>1.23</v>
      </c>
      <c r="P51" s="11">
        <f>VLOOKUP($F51&amp;$B51,HighPWin!$C$2:$E$19,3,FALSE)</f>
        <v>0.87</v>
      </c>
      <c r="Q51" s="11" t="str">
        <f>VLOOKUP(F51,AC!$A$2:$B$4,2,FALSE)</f>
        <v>SEER 10 (EER 9.31)</v>
      </c>
      <c r="R51" s="18">
        <f>VLOOKUP(F51,Furn!$A$2:$B$4,2,FALSE)</f>
        <v>0.78</v>
      </c>
      <c r="S51" s="14">
        <f>VLOOKUP(F51,WallFurn!$A$2:$B$4,2,FALSE)</f>
        <v>0.62</v>
      </c>
    </row>
    <row r="52" spans="2:19" ht="15" x14ac:dyDescent="0.25">
      <c r="B52" s="6" t="s">
        <v>50</v>
      </c>
      <c r="C52" s="6" t="s">
        <v>37</v>
      </c>
      <c r="D52" s="6" t="s">
        <v>36</v>
      </c>
      <c r="E52" s="6">
        <v>2</v>
      </c>
      <c r="F52" s="6" t="s">
        <v>35</v>
      </c>
      <c r="G52" s="15">
        <f>VLOOKUP(F52&amp;E52,FloorArea!$C$2:$D$7,2,FALSE)</f>
        <v>1990</v>
      </c>
      <c r="H52" s="16">
        <f>VLOOKUP(F52,WindowFloorRatio!$A$2:$B$4,2,FALSE)</f>
        <v>0.14016341923318668</v>
      </c>
      <c r="I52" s="26">
        <f>VLOOKUP(F52,BuildingLeakage!$A$2:$B$4,2,FALSE)</f>
        <v>7.1357303575703178E-4</v>
      </c>
      <c r="J52" s="13">
        <f>VLOOKUP(F52,DuctRValue!$A$2:$B$7,2,FALSE)</f>
        <v>3.32</v>
      </c>
      <c r="K52" s="18">
        <f>VLOOKUP(F52,DuctLeakage!$A$2:$B$4,2,FALSE)</f>
        <v>0.33</v>
      </c>
      <c r="L52" s="13">
        <f>VLOOKUP(F52&amp;B52,CeilingRValue!$C$2:$D$19,2,FALSE)</f>
        <v>15.408695652173913</v>
      </c>
      <c r="M52" s="13">
        <f>IF(C52="SOG","NA",VLOOKUP(Defaults!F52,FloorRValue!$A$2:$B$4,2,FALSE))</f>
        <v>1.3361692000000001</v>
      </c>
      <c r="N52" s="20">
        <f>VLOOKUP(F52&amp;B52,WallRValue!$C$2:$D$19,2,FALSE)</f>
        <v>3.0951638065522622</v>
      </c>
      <c r="O52" s="11">
        <f>VLOOKUP($F52&amp;$B52,HighPWin!$C$2:$E$19,2,FALSE)</f>
        <v>1.23</v>
      </c>
      <c r="P52" s="11">
        <f>VLOOKUP($F52&amp;$B52,HighPWin!$C$2:$E$19,3,FALSE)</f>
        <v>0.87</v>
      </c>
      <c r="Q52" s="11" t="str">
        <f>VLOOKUP(F52,AC!$A$2:$B$4,2,FALSE)</f>
        <v>SEER 10 (EER 9.31)</v>
      </c>
      <c r="R52" s="18">
        <f>VLOOKUP(F52,Furn!$A$2:$B$4,2,FALSE)</f>
        <v>0.78</v>
      </c>
      <c r="S52" s="14">
        <f>VLOOKUP(F52,WallFurn!$A$2:$B$4,2,FALSE)</f>
        <v>0.62</v>
      </c>
    </row>
    <row r="53" spans="2:19" ht="15" x14ac:dyDescent="0.25">
      <c r="B53" s="6" t="s">
        <v>32</v>
      </c>
      <c r="C53" s="6" t="s">
        <v>33</v>
      </c>
      <c r="D53" s="6" t="s">
        <v>34</v>
      </c>
      <c r="E53" s="6">
        <v>1</v>
      </c>
      <c r="F53" s="6" t="s">
        <v>41</v>
      </c>
      <c r="G53" s="15">
        <f>VLOOKUP(F53&amp;E53,FloorArea!$C$2:$D$7,2,FALSE)</f>
        <v>1810</v>
      </c>
      <c r="H53" s="16">
        <f>VLOOKUP(F53,WindowFloorRatio!$A$2:$B$4,2,FALSE)</f>
        <v>0.11502100840336134</v>
      </c>
      <c r="I53" s="26">
        <f>VLOOKUP(F53,BuildingLeakage!$A$2:$B$4,2,FALSE)</f>
        <v>5.1608452609801366E-4</v>
      </c>
      <c r="J53" s="13">
        <f>VLOOKUP(F53,DuctRValue!$A$2:$B$7,2,FALSE)</f>
        <v>3.67</v>
      </c>
      <c r="K53" s="18">
        <f>VLOOKUP(F53,DuctLeakage!$A$2:$B$4,2,FALSE)</f>
        <v>0.26</v>
      </c>
      <c r="L53" s="13">
        <f>VLOOKUP(F53&amp;B53,CeilingRValue!$C$2:$D$19,2,FALSE)</f>
        <v>10.314814814814815</v>
      </c>
      <c r="M53" s="13" t="str">
        <f>IF(C53="SOG","NA",VLOOKUP(Defaults!F53,FloorRValue!$A$2:$B$4,2,FALSE))</f>
        <v>NA</v>
      </c>
      <c r="N53" s="20">
        <f>VLOOKUP(F53&amp;B53,WallRValue!$C$2:$D$19,2,FALSE)</f>
        <v>10.254943899018233</v>
      </c>
      <c r="O53" s="11">
        <f>VLOOKUP($F53&amp;$B53,HighPWin!$C$2:$E$19,2,FALSE)</f>
        <v>0.82</v>
      </c>
      <c r="P53" s="11">
        <f>VLOOKUP($F53&amp;$B53,HighPWin!$C$2:$E$19,3,FALSE)</f>
        <v>0.79</v>
      </c>
      <c r="Q53" s="11" t="str">
        <f>VLOOKUP(F53,AC!$A$2:$B$4,2,FALSE)</f>
        <v>SEER 10 (EER 9.31)</v>
      </c>
      <c r="R53" s="18">
        <f>VLOOKUP(F53,Furn!$A$2:$B$4,2,FALSE)</f>
        <v>0.78</v>
      </c>
      <c r="S53" s="14">
        <f>VLOOKUP(F53,WallFurn!$A$2:$B$4,2,FALSE)</f>
        <v>0.62</v>
      </c>
    </row>
    <row r="54" spans="2:19" ht="15" x14ac:dyDescent="0.25">
      <c r="B54" s="6" t="s">
        <v>32</v>
      </c>
      <c r="C54" s="6" t="s">
        <v>33</v>
      </c>
      <c r="D54" s="6" t="s">
        <v>34</v>
      </c>
      <c r="E54" s="6">
        <v>2</v>
      </c>
      <c r="F54" s="6" t="s">
        <v>41</v>
      </c>
      <c r="G54" s="15">
        <f>VLOOKUP(F54&amp;E54,FloorArea!$C$2:$D$7,2,FALSE)</f>
        <v>2400</v>
      </c>
      <c r="H54" s="16">
        <f>VLOOKUP(F54,WindowFloorRatio!$A$2:$B$4,2,FALSE)</f>
        <v>0.11502100840336134</v>
      </c>
      <c r="I54" s="26">
        <f>VLOOKUP(F54,BuildingLeakage!$A$2:$B$4,2,FALSE)</f>
        <v>5.1608452609801366E-4</v>
      </c>
      <c r="J54" s="13">
        <f>VLOOKUP(F54,DuctRValue!$A$2:$B$7,2,FALSE)</f>
        <v>3.67</v>
      </c>
      <c r="K54" s="18">
        <f>VLOOKUP(F54,DuctLeakage!$A$2:$B$4,2,FALSE)</f>
        <v>0.26</v>
      </c>
      <c r="L54" s="13">
        <f>VLOOKUP(F54&amp;B54,CeilingRValue!$C$2:$D$19,2,FALSE)</f>
        <v>10.314814814814815</v>
      </c>
      <c r="M54" s="13" t="str">
        <f>IF(C54="SOG","NA",VLOOKUP(Defaults!F54,FloorRValue!$A$2:$B$4,2,FALSE))</f>
        <v>NA</v>
      </c>
      <c r="N54" s="20">
        <f>VLOOKUP(F54&amp;B54,WallRValue!$C$2:$D$19,2,FALSE)</f>
        <v>10.254943899018233</v>
      </c>
      <c r="O54" s="11">
        <f>VLOOKUP($F54&amp;$B54,HighPWin!$C$2:$E$19,2,FALSE)</f>
        <v>0.82</v>
      </c>
      <c r="P54" s="11">
        <f>VLOOKUP($F54&amp;$B54,HighPWin!$C$2:$E$19,3,FALSE)</f>
        <v>0.79</v>
      </c>
      <c r="Q54" s="11" t="str">
        <f>VLOOKUP(F54,AC!$A$2:$B$4,2,FALSE)</f>
        <v>SEER 10 (EER 9.31)</v>
      </c>
      <c r="R54" s="18">
        <f>VLOOKUP(F54,Furn!$A$2:$B$4,2,FALSE)</f>
        <v>0.78</v>
      </c>
      <c r="S54" s="14">
        <f>VLOOKUP(F54,WallFurn!$A$2:$B$4,2,FALSE)</f>
        <v>0.62</v>
      </c>
    </row>
    <row r="55" spans="2:19" ht="15" x14ac:dyDescent="0.25">
      <c r="B55" s="6" t="s">
        <v>32</v>
      </c>
      <c r="C55" s="6" t="s">
        <v>33</v>
      </c>
      <c r="D55" s="6" t="s">
        <v>36</v>
      </c>
      <c r="E55" s="6">
        <v>1</v>
      </c>
      <c r="F55" s="6" t="s">
        <v>41</v>
      </c>
      <c r="G55" s="15">
        <f>VLOOKUP(F55&amp;E55,FloorArea!$C$2:$D$7,2,FALSE)</f>
        <v>1810</v>
      </c>
      <c r="H55" s="16">
        <f>VLOOKUP(F55,WindowFloorRatio!$A$2:$B$4,2,FALSE)</f>
        <v>0.11502100840336134</v>
      </c>
      <c r="I55" s="26">
        <f>VLOOKUP(F55,BuildingLeakage!$A$2:$B$4,2,FALSE)</f>
        <v>5.1608452609801366E-4</v>
      </c>
      <c r="J55" s="13">
        <f>VLOOKUP(F55,DuctRValue!$A$2:$B$7,2,FALSE)</f>
        <v>3.67</v>
      </c>
      <c r="K55" s="18">
        <f>VLOOKUP(F55,DuctLeakage!$A$2:$B$4,2,FALSE)</f>
        <v>0.26</v>
      </c>
      <c r="L55" s="13">
        <f>VLOOKUP(F55&amp;B55,CeilingRValue!$C$2:$D$19,2,FALSE)</f>
        <v>10.314814814814815</v>
      </c>
      <c r="M55" s="13" t="str">
        <f>IF(C55="SOG","NA",VLOOKUP(Defaults!F55,FloorRValue!$A$2:$B$4,2,FALSE))</f>
        <v>NA</v>
      </c>
      <c r="N55" s="20">
        <f>VLOOKUP(F55&amp;B55,WallRValue!$C$2:$D$19,2,FALSE)</f>
        <v>10.254943899018233</v>
      </c>
      <c r="O55" s="11">
        <f>VLOOKUP($F55&amp;$B55,HighPWin!$C$2:$E$19,2,FALSE)</f>
        <v>0.82</v>
      </c>
      <c r="P55" s="11">
        <f>VLOOKUP($F55&amp;$B55,HighPWin!$C$2:$E$19,3,FALSE)</f>
        <v>0.79</v>
      </c>
      <c r="Q55" s="11" t="str">
        <f>VLOOKUP(F55,AC!$A$2:$B$4,2,FALSE)</f>
        <v>SEER 10 (EER 9.31)</v>
      </c>
      <c r="R55" s="18">
        <f>VLOOKUP(F55,Furn!$A$2:$B$4,2,FALSE)</f>
        <v>0.78</v>
      </c>
      <c r="S55" s="14">
        <f>VLOOKUP(F55,WallFurn!$A$2:$B$4,2,FALSE)</f>
        <v>0.62</v>
      </c>
    </row>
    <row r="56" spans="2:19" ht="15" x14ac:dyDescent="0.25">
      <c r="B56" s="6" t="s">
        <v>32</v>
      </c>
      <c r="C56" s="6" t="s">
        <v>33</v>
      </c>
      <c r="D56" s="6" t="s">
        <v>36</v>
      </c>
      <c r="E56" s="6">
        <v>2</v>
      </c>
      <c r="F56" s="6" t="s">
        <v>41</v>
      </c>
      <c r="G56" s="15">
        <f>VLOOKUP(F56&amp;E56,FloorArea!$C$2:$D$7,2,FALSE)</f>
        <v>2400</v>
      </c>
      <c r="H56" s="16">
        <f>VLOOKUP(F56,WindowFloorRatio!$A$2:$B$4,2,FALSE)</f>
        <v>0.11502100840336134</v>
      </c>
      <c r="I56" s="26">
        <f>VLOOKUP(F56,BuildingLeakage!$A$2:$B$4,2,FALSE)</f>
        <v>5.1608452609801366E-4</v>
      </c>
      <c r="J56" s="13">
        <f>VLOOKUP(F56,DuctRValue!$A$2:$B$7,2,FALSE)</f>
        <v>3.67</v>
      </c>
      <c r="K56" s="18">
        <f>VLOOKUP(F56,DuctLeakage!$A$2:$B$4,2,FALSE)</f>
        <v>0.26</v>
      </c>
      <c r="L56" s="13">
        <f>VLOOKUP(F56&amp;B56,CeilingRValue!$C$2:$D$19,2,FALSE)</f>
        <v>10.314814814814815</v>
      </c>
      <c r="M56" s="13" t="str">
        <f>IF(C56="SOG","NA",VLOOKUP(Defaults!F56,FloorRValue!$A$2:$B$4,2,FALSE))</f>
        <v>NA</v>
      </c>
      <c r="N56" s="20">
        <f>VLOOKUP(F56&amp;B56,WallRValue!$C$2:$D$19,2,FALSE)</f>
        <v>10.254943899018233</v>
      </c>
      <c r="O56" s="11">
        <f>VLOOKUP($F56&amp;$B56,HighPWin!$C$2:$E$19,2,FALSE)</f>
        <v>0.82</v>
      </c>
      <c r="P56" s="11">
        <f>VLOOKUP($F56&amp;$B56,HighPWin!$C$2:$E$19,3,FALSE)</f>
        <v>0.79</v>
      </c>
      <c r="Q56" s="11" t="str">
        <f>VLOOKUP(F56,AC!$A$2:$B$4,2,FALSE)</f>
        <v>SEER 10 (EER 9.31)</v>
      </c>
      <c r="R56" s="18">
        <f>VLOOKUP(F56,Furn!$A$2:$B$4,2,FALSE)</f>
        <v>0.78</v>
      </c>
      <c r="S56" s="14">
        <f>VLOOKUP(F56,WallFurn!$A$2:$B$4,2,FALSE)</f>
        <v>0.62</v>
      </c>
    </row>
    <row r="57" spans="2:19" ht="15" x14ac:dyDescent="0.25">
      <c r="B57" s="6" t="s">
        <v>32</v>
      </c>
      <c r="C57" s="6" t="s">
        <v>37</v>
      </c>
      <c r="D57" s="6" t="s">
        <v>34</v>
      </c>
      <c r="E57" s="6">
        <v>1</v>
      </c>
      <c r="F57" s="6" t="s">
        <v>41</v>
      </c>
      <c r="G57" s="15">
        <f>VLOOKUP(F57&amp;E57,FloorArea!$C$2:$D$7,2,FALSE)</f>
        <v>1810</v>
      </c>
      <c r="H57" s="16">
        <f>VLOOKUP(F57,WindowFloorRatio!$A$2:$B$4,2,FALSE)</f>
        <v>0.11502100840336134</v>
      </c>
      <c r="I57" s="26">
        <f>VLOOKUP(F57,BuildingLeakage!$A$2:$B$4,2,FALSE)</f>
        <v>5.1608452609801366E-4</v>
      </c>
      <c r="J57" s="13">
        <f>VLOOKUP(F57,DuctRValue!$A$2:$B$7,2,FALSE)</f>
        <v>3.67</v>
      </c>
      <c r="K57" s="18">
        <f>VLOOKUP(F57,DuctLeakage!$A$2:$B$4,2,FALSE)</f>
        <v>0.26</v>
      </c>
      <c r="L57" s="13">
        <f>VLOOKUP(F57&amp;B57,CeilingRValue!$C$2:$D$19,2,FALSE)</f>
        <v>10.314814814814815</v>
      </c>
      <c r="M57" s="13">
        <f>IF(C57="SOG","NA",VLOOKUP(Defaults!F57,FloorRValue!$A$2:$B$4,2,FALSE))</f>
        <v>5.9551821</v>
      </c>
      <c r="N57" s="20">
        <f>VLOOKUP(F57&amp;B57,WallRValue!$C$2:$D$19,2,FALSE)</f>
        <v>10.254943899018233</v>
      </c>
      <c r="O57" s="11">
        <f>VLOOKUP($F57&amp;$B57,HighPWin!$C$2:$E$19,2,FALSE)</f>
        <v>0.82</v>
      </c>
      <c r="P57" s="11">
        <f>VLOOKUP($F57&amp;$B57,HighPWin!$C$2:$E$19,3,FALSE)</f>
        <v>0.79</v>
      </c>
      <c r="Q57" s="11" t="str">
        <f>VLOOKUP(F57,AC!$A$2:$B$4,2,FALSE)</f>
        <v>SEER 10 (EER 9.31)</v>
      </c>
      <c r="R57" s="18">
        <f>VLOOKUP(F57,Furn!$A$2:$B$4,2,FALSE)</f>
        <v>0.78</v>
      </c>
      <c r="S57" s="14">
        <f>VLOOKUP(F57,WallFurn!$A$2:$B$4,2,FALSE)</f>
        <v>0.62</v>
      </c>
    </row>
    <row r="58" spans="2:19" ht="15" x14ac:dyDescent="0.25">
      <c r="B58" s="6" t="s">
        <v>32</v>
      </c>
      <c r="C58" s="6" t="s">
        <v>37</v>
      </c>
      <c r="D58" s="6" t="s">
        <v>34</v>
      </c>
      <c r="E58" s="6">
        <v>2</v>
      </c>
      <c r="F58" s="6" t="s">
        <v>41</v>
      </c>
      <c r="G58" s="15">
        <f>VLOOKUP(F58&amp;E58,FloorArea!$C$2:$D$7,2,FALSE)</f>
        <v>2400</v>
      </c>
      <c r="H58" s="16">
        <f>VLOOKUP(F58,WindowFloorRatio!$A$2:$B$4,2,FALSE)</f>
        <v>0.11502100840336134</v>
      </c>
      <c r="I58" s="26">
        <f>VLOOKUP(F58,BuildingLeakage!$A$2:$B$4,2,FALSE)</f>
        <v>5.1608452609801366E-4</v>
      </c>
      <c r="J58" s="13">
        <f>VLOOKUP(F58,DuctRValue!$A$2:$B$7,2,FALSE)</f>
        <v>3.67</v>
      </c>
      <c r="K58" s="18">
        <f>VLOOKUP(F58,DuctLeakage!$A$2:$B$4,2,FALSE)</f>
        <v>0.26</v>
      </c>
      <c r="L58" s="13">
        <f>VLOOKUP(F58&amp;B58,CeilingRValue!$C$2:$D$19,2,FALSE)</f>
        <v>10.314814814814815</v>
      </c>
      <c r="M58" s="13">
        <f>IF(C58="SOG","NA",VLOOKUP(Defaults!F58,FloorRValue!$A$2:$B$4,2,FALSE))</f>
        <v>5.9551821</v>
      </c>
      <c r="N58" s="20">
        <f>VLOOKUP(F58&amp;B58,WallRValue!$C$2:$D$19,2,FALSE)</f>
        <v>10.254943899018233</v>
      </c>
      <c r="O58" s="11">
        <f>VLOOKUP($F58&amp;$B58,HighPWin!$C$2:$E$19,2,FALSE)</f>
        <v>0.82</v>
      </c>
      <c r="P58" s="11">
        <f>VLOOKUP($F58&amp;$B58,HighPWin!$C$2:$E$19,3,FALSE)</f>
        <v>0.79</v>
      </c>
      <c r="Q58" s="11" t="str">
        <f>VLOOKUP(F58,AC!$A$2:$B$4,2,FALSE)</f>
        <v>SEER 10 (EER 9.31)</v>
      </c>
      <c r="R58" s="18">
        <f>VLOOKUP(F58,Furn!$A$2:$B$4,2,FALSE)</f>
        <v>0.78</v>
      </c>
      <c r="S58" s="14">
        <f>VLOOKUP(F58,WallFurn!$A$2:$B$4,2,FALSE)</f>
        <v>0.62</v>
      </c>
    </row>
    <row r="59" spans="2:19" ht="15" x14ac:dyDescent="0.25">
      <c r="B59" s="6" t="s">
        <v>32</v>
      </c>
      <c r="C59" s="6" t="s">
        <v>37</v>
      </c>
      <c r="D59" s="6" t="s">
        <v>36</v>
      </c>
      <c r="E59" s="6">
        <v>1</v>
      </c>
      <c r="F59" s="6" t="s">
        <v>41</v>
      </c>
      <c r="G59" s="15">
        <f>VLOOKUP(F59&amp;E59,FloorArea!$C$2:$D$7,2,FALSE)</f>
        <v>1810</v>
      </c>
      <c r="H59" s="16">
        <f>VLOOKUP(F59,WindowFloorRatio!$A$2:$B$4,2,FALSE)</f>
        <v>0.11502100840336134</v>
      </c>
      <c r="I59" s="26">
        <f>VLOOKUP(F59,BuildingLeakage!$A$2:$B$4,2,FALSE)</f>
        <v>5.1608452609801366E-4</v>
      </c>
      <c r="J59" s="13">
        <f>VLOOKUP(F59,DuctRValue!$A$2:$B$7,2,FALSE)</f>
        <v>3.67</v>
      </c>
      <c r="K59" s="18">
        <f>VLOOKUP(F59,DuctLeakage!$A$2:$B$4,2,FALSE)</f>
        <v>0.26</v>
      </c>
      <c r="L59" s="13">
        <f>VLOOKUP(F59&amp;B59,CeilingRValue!$C$2:$D$19,2,FALSE)</f>
        <v>10.314814814814815</v>
      </c>
      <c r="M59" s="13">
        <f>IF(C59="SOG","NA",VLOOKUP(Defaults!F59,FloorRValue!$A$2:$B$4,2,FALSE))</f>
        <v>5.9551821</v>
      </c>
      <c r="N59" s="20">
        <f>VLOOKUP(F59&amp;B59,WallRValue!$C$2:$D$19,2,FALSE)</f>
        <v>10.254943899018233</v>
      </c>
      <c r="O59" s="11">
        <f>VLOOKUP($F59&amp;$B59,HighPWin!$C$2:$E$19,2,FALSE)</f>
        <v>0.82</v>
      </c>
      <c r="P59" s="11">
        <f>VLOOKUP($F59&amp;$B59,HighPWin!$C$2:$E$19,3,FALSE)</f>
        <v>0.79</v>
      </c>
      <c r="Q59" s="11" t="str">
        <f>VLOOKUP(F59,AC!$A$2:$B$4,2,FALSE)</f>
        <v>SEER 10 (EER 9.31)</v>
      </c>
      <c r="R59" s="18">
        <f>VLOOKUP(F59,Furn!$A$2:$B$4,2,FALSE)</f>
        <v>0.78</v>
      </c>
      <c r="S59" s="14">
        <f>VLOOKUP(F59,WallFurn!$A$2:$B$4,2,FALSE)</f>
        <v>0.62</v>
      </c>
    </row>
    <row r="60" spans="2:19" ht="15" x14ac:dyDescent="0.25">
      <c r="B60" s="6" t="s">
        <v>32</v>
      </c>
      <c r="C60" s="6" t="s">
        <v>37</v>
      </c>
      <c r="D60" s="6" t="s">
        <v>36</v>
      </c>
      <c r="E60" s="6">
        <v>2</v>
      </c>
      <c r="F60" s="6" t="s">
        <v>41</v>
      </c>
      <c r="G60" s="15">
        <f>VLOOKUP(F60&amp;E60,FloorArea!$C$2:$D$7,2,FALSE)</f>
        <v>2400</v>
      </c>
      <c r="H60" s="16">
        <f>VLOOKUP(F60,WindowFloorRatio!$A$2:$B$4,2,FALSE)</f>
        <v>0.11502100840336134</v>
      </c>
      <c r="I60" s="26">
        <f>VLOOKUP(F60,BuildingLeakage!$A$2:$B$4,2,FALSE)</f>
        <v>5.1608452609801366E-4</v>
      </c>
      <c r="J60" s="13">
        <f>VLOOKUP(F60,DuctRValue!$A$2:$B$7,2,FALSE)</f>
        <v>3.67</v>
      </c>
      <c r="K60" s="18">
        <f>VLOOKUP(F60,DuctLeakage!$A$2:$B$4,2,FALSE)</f>
        <v>0.26</v>
      </c>
      <c r="L60" s="13">
        <f>VLOOKUP(F60&amp;B60,CeilingRValue!$C$2:$D$19,2,FALSE)</f>
        <v>10.314814814814815</v>
      </c>
      <c r="M60" s="13">
        <f>IF(C60="SOG","NA",VLOOKUP(Defaults!F60,FloorRValue!$A$2:$B$4,2,FALSE))</f>
        <v>5.9551821</v>
      </c>
      <c r="N60" s="20">
        <f>VLOOKUP(F60&amp;B60,WallRValue!$C$2:$D$19,2,FALSE)</f>
        <v>10.254943899018233</v>
      </c>
      <c r="O60" s="11">
        <f>VLOOKUP($F60&amp;$B60,HighPWin!$C$2:$E$19,2,FALSE)</f>
        <v>0.82</v>
      </c>
      <c r="P60" s="11">
        <f>VLOOKUP($F60&amp;$B60,HighPWin!$C$2:$E$19,3,FALSE)</f>
        <v>0.79</v>
      </c>
      <c r="Q60" s="11" t="str">
        <f>VLOOKUP(F60,AC!$A$2:$B$4,2,FALSE)</f>
        <v>SEER 10 (EER 9.31)</v>
      </c>
      <c r="R60" s="18">
        <f>VLOOKUP(F60,Furn!$A$2:$B$4,2,FALSE)</f>
        <v>0.78</v>
      </c>
      <c r="S60" s="14">
        <f>VLOOKUP(F60,WallFurn!$A$2:$B$4,2,FALSE)</f>
        <v>0.62</v>
      </c>
    </row>
    <row r="61" spans="2:19" ht="15" x14ac:dyDescent="0.25">
      <c r="B61" s="6" t="s">
        <v>38</v>
      </c>
      <c r="C61" s="6" t="s">
        <v>33</v>
      </c>
      <c r="D61" s="6" t="s">
        <v>34</v>
      </c>
      <c r="E61" s="6">
        <v>1</v>
      </c>
      <c r="F61" s="6" t="s">
        <v>41</v>
      </c>
      <c r="G61" s="15">
        <f>VLOOKUP(F61&amp;E61,FloorArea!$C$2:$D$7,2,FALSE)</f>
        <v>1810</v>
      </c>
      <c r="H61" s="16">
        <f>VLOOKUP(F61,WindowFloorRatio!$A$2:$B$4,2,FALSE)</f>
        <v>0.11502100840336134</v>
      </c>
      <c r="I61" s="26">
        <f>VLOOKUP(F61,BuildingLeakage!$A$2:$B$4,2,FALSE)</f>
        <v>5.1608452609801366E-4</v>
      </c>
      <c r="J61" s="13">
        <f>VLOOKUP(F61,DuctRValue!$A$2:$B$7,2,FALSE)</f>
        <v>3.67</v>
      </c>
      <c r="K61" s="18">
        <f>VLOOKUP(F61,DuctLeakage!$A$2:$B$4,2,FALSE)</f>
        <v>0.26</v>
      </c>
      <c r="L61" s="13">
        <f>VLOOKUP(F61&amp;B61,CeilingRValue!$C$2:$D$19,2,FALSE)</f>
        <v>11.475862068965517</v>
      </c>
      <c r="M61" s="13" t="str">
        <f>IF(C61="SOG","NA",VLOOKUP(Defaults!F61,FloorRValue!$A$2:$B$4,2,FALSE))</f>
        <v>NA</v>
      </c>
      <c r="N61" s="20">
        <f>VLOOKUP(F61&amp;B61,WallRValue!$C$2:$D$19,2,FALSE)</f>
        <v>10.254943899018233</v>
      </c>
      <c r="O61" s="11">
        <f>VLOOKUP($F61&amp;$B61,HighPWin!$C$2:$E$19,2,FALSE)</f>
        <v>1.1499999999999999</v>
      </c>
      <c r="P61" s="11">
        <f>VLOOKUP($F61&amp;$B61,HighPWin!$C$2:$E$19,3,FALSE)</f>
        <v>0.87</v>
      </c>
      <c r="Q61" s="11" t="str">
        <f>VLOOKUP(F61,AC!$A$2:$B$4,2,FALSE)</f>
        <v>SEER 10 (EER 9.31)</v>
      </c>
      <c r="R61" s="18">
        <f>VLOOKUP(F61,Furn!$A$2:$B$4,2,FALSE)</f>
        <v>0.78</v>
      </c>
      <c r="S61" s="14">
        <f>VLOOKUP(F61,WallFurn!$A$2:$B$4,2,FALSE)</f>
        <v>0.62</v>
      </c>
    </row>
    <row r="62" spans="2:19" ht="15" x14ac:dyDescent="0.25">
      <c r="B62" s="6" t="s">
        <v>38</v>
      </c>
      <c r="C62" s="6" t="s">
        <v>33</v>
      </c>
      <c r="D62" s="6" t="s">
        <v>34</v>
      </c>
      <c r="E62" s="6">
        <v>2</v>
      </c>
      <c r="F62" s="6" t="s">
        <v>41</v>
      </c>
      <c r="G62" s="15">
        <f>VLOOKUP(F62&amp;E62,FloorArea!$C$2:$D$7,2,FALSE)</f>
        <v>2400</v>
      </c>
      <c r="H62" s="16">
        <f>VLOOKUP(F62,WindowFloorRatio!$A$2:$B$4,2,FALSE)</f>
        <v>0.11502100840336134</v>
      </c>
      <c r="I62" s="26">
        <f>VLOOKUP(F62,BuildingLeakage!$A$2:$B$4,2,FALSE)</f>
        <v>5.1608452609801366E-4</v>
      </c>
      <c r="J62" s="13">
        <f>VLOOKUP(F62,DuctRValue!$A$2:$B$7,2,FALSE)</f>
        <v>3.67</v>
      </c>
      <c r="K62" s="18">
        <f>VLOOKUP(F62,DuctLeakage!$A$2:$B$4,2,FALSE)</f>
        <v>0.26</v>
      </c>
      <c r="L62" s="13">
        <f>VLOOKUP(F62&amp;B62,CeilingRValue!$C$2:$D$19,2,FALSE)</f>
        <v>11.475862068965517</v>
      </c>
      <c r="M62" s="13" t="str">
        <f>IF(C62="SOG","NA",VLOOKUP(Defaults!F62,FloorRValue!$A$2:$B$4,2,FALSE))</f>
        <v>NA</v>
      </c>
      <c r="N62" s="20">
        <f>VLOOKUP(F62&amp;B62,WallRValue!$C$2:$D$19,2,FALSE)</f>
        <v>10.254943899018233</v>
      </c>
      <c r="O62" s="11">
        <f>VLOOKUP($F62&amp;$B62,HighPWin!$C$2:$E$19,2,FALSE)</f>
        <v>1.1499999999999999</v>
      </c>
      <c r="P62" s="11">
        <f>VLOOKUP($F62&amp;$B62,HighPWin!$C$2:$E$19,3,FALSE)</f>
        <v>0.87</v>
      </c>
      <c r="Q62" s="11" t="str">
        <f>VLOOKUP(F62,AC!$A$2:$B$4,2,FALSE)</f>
        <v>SEER 10 (EER 9.31)</v>
      </c>
      <c r="R62" s="18">
        <f>VLOOKUP(F62,Furn!$A$2:$B$4,2,FALSE)</f>
        <v>0.78</v>
      </c>
      <c r="S62" s="14">
        <f>VLOOKUP(F62,WallFurn!$A$2:$B$4,2,FALSE)</f>
        <v>0.62</v>
      </c>
    </row>
    <row r="63" spans="2:19" ht="15" x14ac:dyDescent="0.25">
      <c r="B63" s="6" t="s">
        <v>38</v>
      </c>
      <c r="C63" s="6" t="s">
        <v>33</v>
      </c>
      <c r="D63" s="6" t="s">
        <v>36</v>
      </c>
      <c r="E63" s="6">
        <v>1</v>
      </c>
      <c r="F63" s="6" t="s">
        <v>41</v>
      </c>
      <c r="G63" s="15">
        <f>VLOOKUP(F63&amp;E63,FloorArea!$C$2:$D$7,2,FALSE)</f>
        <v>1810</v>
      </c>
      <c r="H63" s="16">
        <f>VLOOKUP(F63,WindowFloorRatio!$A$2:$B$4,2,FALSE)</f>
        <v>0.11502100840336134</v>
      </c>
      <c r="I63" s="26">
        <f>VLOOKUP(F63,BuildingLeakage!$A$2:$B$4,2,FALSE)</f>
        <v>5.1608452609801366E-4</v>
      </c>
      <c r="J63" s="13">
        <f>VLOOKUP(F63,DuctRValue!$A$2:$B$7,2,FALSE)</f>
        <v>3.67</v>
      </c>
      <c r="K63" s="18">
        <f>VLOOKUP(F63,DuctLeakage!$A$2:$B$4,2,FALSE)</f>
        <v>0.26</v>
      </c>
      <c r="L63" s="13">
        <f>VLOOKUP(F63&amp;B63,CeilingRValue!$C$2:$D$19,2,FALSE)</f>
        <v>11.475862068965517</v>
      </c>
      <c r="M63" s="13" t="str">
        <f>IF(C63="SOG","NA",VLOOKUP(Defaults!F63,FloorRValue!$A$2:$B$4,2,FALSE))</f>
        <v>NA</v>
      </c>
      <c r="N63" s="20">
        <f>VLOOKUP(F63&amp;B63,WallRValue!$C$2:$D$19,2,FALSE)</f>
        <v>10.254943899018233</v>
      </c>
      <c r="O63" s="11">
        <f>VLOOKUP($F63&amp;$B63,HighPWin!$C$2:$E$19,2,FALSE)</f>
        <v>1.1499999999999999</v>
      </c>
      <c r="P63" s="11">
        <f>VLOOKUP($F63&amp;$B63,HighPWin!$C$2:$E$19,3,FALSE)</f>
        <v>0.87</v>
      </c>
      <c r="Q63" s="11" t="str">
        <f>VLOOKUP(F63,AC!$A$2:$B$4,2,FALSE)</f>
        <v>SEER 10 (EER 9.31)</v>
      </c>
      <c r="R63" s="18">
        <f>VLOOKUP(F63,Furn!$A$2:$B$4,2,FALSE)</f>
        <v>0.78</v>
      </c>
      <c r="S63" s="14">
        <f>VLOOKUP(F63,WallFurn!$A$2:$B$4,2,FALSE)</f>
        <v>0.62</v>
      </c>
    </row>
    <row r="64" spans="2:19" ht="15" x14ac:dyDescent="0.25">
      <c r="B64" s="6" t="s">
        <v>38</v>
      </c>
      <c r="C64" s="6" t="s">
        <v>33</v>
      </c>
      <c r="D64" s="6" t="s">
        <v>36</v>
      </c>
      <c r="E64" s="6">
        <v>2</v>
      </c>
      <c r="F64" s="6" t="s">
        <v>41</v>
      </c>
      <c r="G64" s="15">
        <f>VLOOKUP(F64&amp;E64,FloorArea!$C$2:$D$7,2,FALSE)</f>
        <v>2400</v>
      </c>
      <c r="H64" s="16">
        <f>VLOOKUP(F64,WindowFloorRatio!$A$2:$B$4,2,FALSE)</f>
        <v>0.11502100840336134</v>
      </c>
      <c r="I64" s="26">
        <f>VLOOKUP(F64,BuildingLeakage!$A$2:$B$4,2,FALSE)</f>
        <v>5.1608452609801366E-4</v>
      </c>
      <c r="J64" s="13">
        <f>VLOOKUP(F64,DuctRValue!$A$2:$B$7,2,FALSE)</f>
        <v>3.67</v>
      </c>
      <c r="K64" s="18">
        <f>VLOOKUP(F64,DuctLeakage!$A$2:$B$4,2,FALSE)</f>
        <v>0.26</v>
      </c>
      <c r="L64" s="13">
        <f>VLOOKUP(F64&amp;B64,CeilingRValue!$C$2:$D$19,2,FALSE)</f>
        <v>11.475862068965517</v>
      </c>
      <c r="M64" s="13" t="str">
        <f>IF(C64="SOG","NA",VLOOKUP(Defaults!F64,FloorRValue!$A$2:$B$4,2,FALSE))</f>
        <v>NA</v>
      </c>
      <c r="N64" s="20">
        <f>VLOOKUP(F64&amp;B64,WallRValue!$C$2:$D$19,2,FALSE)</f>
        <v>10.254943899018233</v>
      </c>
      <c r="O64" s="11">
        <f>VLOOKUP($F64&amp;$B64,HighPWin!$C$2:$E$19,2,FALSE)</f>
        <v>1.1499999999999999</v>
      </c>
      <c r="P64" s="11">
        <f>VLOOKUP($F64&amp;$B64,HighPWin!$C$2:$E$19,3,FALSE)</f>
        <v>0.87</v>
      </c>
      <c r="Q64" s="11" t="str">
        <f>VLOOKUP(F64,AC!$A$2:$B$4,2,FALSE)</f>
        <v>SEER 10 (EER 9.31)</v>
      </c>
      <c r="R64" s="18">
        <f>VLOOKUP(F64,Furn!$A$2:$B$4,2,FALSE)</f>
        <v>0.78</v>
      </c>
      <c r="S64" s="14">
        <f>VLOOKUP(F64,WallFurn!$A$2:$B$4,2,FALSE)</f>
        <v>0.62</v>
      </c>
    </row>
    <row r="65" spans="2:19" ht="15" x14ac:dyDescent="0.25">
      <c r="B65" s="6" t="s">
        <v>38</v>
      </c>
      <c r="C65" s="6" t="s">
        <v>37</v>
      </c>
      <c r="D65" s="6" t="s">
        <v>34</v>
      </c>
      <c r="E65" s="6">
        <v>1</v>
      </c>
      <c r="F65" s="6" t="s">
        <v>41</v>
      </c>
      <c r="G65" s="15">
        <f>VLOOKUP(F65&amp;E65,FloorArea!$C$2:$D$7,2,FALSE)</f>
        <v>1810</v>
      </c>
      <c r="H65" s="16">
        <f>VLOOKUP(F65,WindowFloorRatio!$A$2:$B$4,2,FALSE)</f>
        <v>0.11502100840336134</v>
      </c>
      <c r="I65" s="26">
        <f>VLOOKUP(F65,BuildingLeakage!$A$2:$B$4,2,FALSE)</f>
        <v>5.1608452609801366E-4</v>
      </c>
      <c r="J65" s="13">
        <f>VLOOKUP(F65,DuctRValue!$A$2:$B$7,2,FALSE)</f>
        <v>3.67</v>
      </c>
      <c r="K65" s="18">
        <f>VLOOKUP(F65,DuctLeakage!$A$2:$B$4,2,FALSE)</f>
        <v>0.26</v>
      </c>
      <c r="L65" s="13">
        <f>VLOOKUP(F65&amp;B65,CeilingRValue!$C$2:$D$19,2,FALSE)</f>
        <v>11.475862068965517</v>
      </c>
      <c r="M65" s="13">
        <f>IF(C65="SOG","NA",VLOOKUP(Defaults!F65,FloorRValue!$A$2:$B$4,2,FALSE))</f>
        <v>5.9551821</v>
      </c>
      <c r="N65" s="20">
        <f>VLOOKUP(F65&amp;B65,WallRValue!$C$2:$D$19,2,FALSE)</f>
        <v>10.254943899018233</v>
      </c>
      <c r="O65" s="11">
        <f>VLOOKUP($F65&amp;$B65,HighPWin!$C$2:$E$19,2,FALSE)</f>
        <v>1.1499999999999999</v>
      </c>
      <c r="P65" s="11">
        <f>VLOOKUP($F65&amp;$B65,HighPWin!$C$2:$E$19,3,FALSE)</f>
        <v>0.87</v>
      </c>
      <c r="Q65" s="11" t="str">
        <f>VLOOKUP(F65,AC!$A$2:$B$4,2,FALSE)</f>
        <v>SEER 10 (EER 9.31)</v>
      </c>
      <c r="R65" s="18">
        <f>VLOOKUP(F65,Furn!$A$2:$B$4,2,FALSE)</f>
        <v>0.78</v>
      </c>
      <c r="S65" s="14">
        <f>VLOOKUP(F65,WallFurn!$A$2:$B$4,2,FALSE)</f>
        <v>0.62</v>
      </c>
    </row>
    <row r="66" spans="2:19" ht="15" x14ac:dyDescent="0.25">
      <c r="B66" s="6" t="s">
        <v>38</v>
      </c>
      <c r="C66" s="6" t="s">
        <v>37</v>
      </c>
      <c r="D66" s="6" t="s">
        <v>34</v>
      </c>
      <c r="E66" s="6">
        <v>2</v>
      </c>
      <c r="F66" s="6" t="s">
        <v>41</v>
      </c>
      <c r="G66" s="15">
        <f>VLOOKUP(F66&amp;E66,FloorArea!$C$2:$D$7,2,FALSE)</f>
        <v>2400</v>
      </c>
      <c r="H66" s="16">
        <f>VLOOKUP(F66,WindowFloorRatio!$A$2:$B$4,2,FALSE)</f>
        <v>0.11502100840336134</v>
      </c>
      <c r="I66" s="26">
        <f>VLOOKUP(F66,BuildingLeakage!$A$2:$B$4,2,FALSE)</f>
        <v>5.1608452609801366E-4</v>
      </c>
      <c r="J66" s="13">
        <f>VLOOKUP(F66,DuctRValue!$A$2:$B$7,2,FALSE)</f>
        <v>3.67</v>
      </c>
      <c r="K66" s="18">
        <f>VLOOKUP(F66,DuctLeakage!$A$2:$B$4,2,FALSE)</f>
        <v>0.26</v>
      </c>
      <c r="L66" s="13">
        <f>VLOOKUP(F66&amp;B66,CeilingRValue!$C$2:$D$19,2,FALSE)</f>
        <v>11.475862068965517</v>
      </c>
      <c r="M66" s="13">
        <f>IF(C66="SOG","NA",VLOOKUP(Defaults!F66,FloorRValue!$A$2:$B$4,2,FALSE))</f>
        <v>5.9551821</v>
      </c>
      <c r="N66" s="20">
        <f>VLOOKUP(F66&amp;B66,WallRValue!$C$2:$D$19,2,FALSE)</f>
        <v>10.254943899018233</v>
      </c>
      <c r="O66" s="11">
        <f>VLOOKUP($F66&amp;$B66,HighPWin!$C$2:$E$19,2,FALSE)</f>
        <v>1.1499999999999999</v>
      </c>
      <c r="P66" s="11">
        <f>VLOOKUP($F66&amp;$B66,HighPWin!$C$2:$E$19,3,FALSE)</f>
        <v>0.87</v>
      </c>
      <c r="Q66" s="11" t="str">
        <f>VLOOKUP(F66,AC!$A$2:$B$4,2,FALSE)</f>
        <v>SEER 10 (EER 9.31)</v>
      </c>
      <c r="R66" s="18">
        <f>VLOOKUP(F66,Furn!$A$2:$B$4,2,FALSE)</f>
        <v>0.78</v>
      </c>
      <c r="S66" s="14">
        <f>VLOOKUP(F66,WallFurn!$A$2:$B$4,2,FALSE)</f>
        <v>0.62</v>
      </c>
    </row>
    <row r="67" spans="2:19" ht="15" x14ac:dyDescent="0.25">
      <c r="B67" s="6" t="s">
        <v>38</v>
      </c>
      <c r="C67" s="6" t="s">
        <v>37</v>
      </c>
      <c r="D67" s="6" t="s">
        <v>36</v>
      </c>
      <c r="E67" s="6">
        <v>1</v>
      </c>
      <c r="F67" s="6" t="s">
        <v>41</v>
      </c>
      <c r="G67" s="15">
        <f>VLOOKUP(F67&amp;E67,FloorArea!$C$2:$D$7,2,FALSE)</f>
        <v>1810</v>
      </c>
      <c r="H67" s="16">
        <f>VLOOKUP(F67,WindowFloorRatio!$A$2:$B$4,2,FALSE)</f>
        <v>0.11502100840336134</v>
      </c>
      <c r="I67" s="26">
        <f>VLOOKUP(F67,BuildingLeakage!$A$2:$B$4,2,FALSE)</f>
        <v>5.1608452609801366E-4</v>
      </c>
      <c r="J67" s="13">
        <f>VLOOKUP(F67,DuctRValue!$A$2:$B$7,2,FALSE)</f>
        <v>3.67</v>
      </c>
      <c r="K67" s="18">
        <f>VLOOKUP(F67,DuctLeakage!$A$2:$B$4,2,FALSE)</f>
        <v>0.26</v>
      </c>
      <c r="L67" s="13">
        <f>VLOOKUP(F67&amp;B67,CeilingRValue!$C$2:$D$19,2,FALSE)</f>
        <v>11.475862068965517</v>
      </c>
      <c r="M67" s="13">
        <f>IF(C67="SOG","NA",VLOOKUP(Defaults!F67,FloorRValue!$A$2:$B$4,2,FALSE))</f>
        <v>5.9551821</v>
      </c>
      <c r="N67" s="20">
        <f>VLOOKUP(F67&amp;B67,WallRValue!$C$2:$D$19,2,FALSE)</f>
        <v>10.254943899018233</v>
      </c>
      <c r="O67" s="11">
        <f>VLOOKUP($F67&amp;$B67,HighPWin!$C$2:$E$19,2,FALSE)</f>
        <v>1.1499999999999999</v>
      </c>
      <c r="P67" s="11">
        <f>VLOOKUP($F67&amp;$B67,HighPWin!$C$2:$E$19,3,FALSE)</f>
        <v>0.87</v>
      </c>
      <c r="Q67" s="11" t="str">
        <f>VLOOKUP(F67,AC!$A$2:$B$4,2,FALSE)</f>
        <v>SEER 10 (EER 9.31)</v>
      </c>
      <c r="R67" s="18">
        <f>VLOOKUP(F67,Furn!$A$2:$B$4,2,FALSE)</f>
        <v>0.78</v>
      </c>
      <c r="S67" s="14">
        <f>VLOOKUP(F67,WallFurn!$A$2:$B$4,2,FALSE)</f>
        <v>0.62</v>
      </c>
    </row>
    <row r="68" spans="2:19" ht="15" x14ac:dyDescent="0.25">
      <c r="B68" s="6" t="s">
        <v>38</v>
      </c>
      <c r="C68" s="6" t="s">
        <v>37</v>
      </c>
      <c r="D68" s="6" t="s">
        <v>36</v>
      </c>
      <c r="E68" s="6">
        <v>2</v>
      </c>
      <c r="F68" s="6" t="s">
        <v>41</v>
      </c>
      <c r="G68" s="15">
        <f>VLOOKUP(F68&amp;E68,FloorArea!$C$2:$D$7,2,FALSE)</f>
        <v>2400</v>
      </c>
      <c r="H68" s="16">
        <f>VLOOKUP(F68,WindowFloorRatio!$A$2:$B$4,2,FALSE)</f>
        <v>0.11502100840336134</v>
      </c>
      <c r="I68" s="26">
        <f>VLOOKUP(F68,BuildingLeakage!$A$2:$B$4,2,FALSE)</f>
        <v>5.1608452609801366E-4</v>
      </c>
      <c r="J68" s="13">
        <f>VLOOKUP(F68,DuctRValue!$A$2:$B$7,2,FALSE)</f>
        <v>3.67</v>
      </c>
      <c r="K68" s="18">
        <f>VLOOKUP(F68,DuctLeakage!$A$2:$B$4,2,FALSE)</f>
        <v>0.26</v>
      </c>
      <c r="L68" s="13">
        <f>VLOOKUP(F68&amp;B68,CeilingRValue!$C$2:$D$19,2,FALSE)</f>
        <v>11.475862068965517</v>
      </c>
      <c r="M68" s="13">
        <f>IF(C68="SOG","NA",VLOOKUP(Defaults!F68,FloorRValue!$A$2:$B$4,2,FALSE))</f>
        <v>5.9551821</v>
      </c>
      <c r="N68" s="20">
        <f>VLOOKUP(F68&amp;B68,WallRValue!$C$2:$D$19,2,FALSE)</f>
        <v>10.254943899018233</v>
      </c>
      <c r="O68" s="11">
        <f>VLOOKUP($F68&amp;$B68,HighPWin!$C$2:$E$19,2,FALSE)</f>
        <v>1.1499999999999999</v>
      </c>
      <c r="P68" s="11">
        <f>VLOOKUP($F68&amp;$B68,HighPWin!$C$2:$E$19,3,FALSE)</f>
        <v>0.87</v>
      </c>
      <c r="Q68" s="11" t="str">
        <f>VLOOKUP(F68,AC!$A$2:$B$4,2,FALSE)</f>
        <v>SEER 10 (EER 9.31)</v>
      </c>
      <c r="R68" s="18">
        <f>VLOOKUP(F68,Furn!$A$2:$B$4,2,FALSE)</f>
        <v>0.78</v>
      </c>
      <c r="S68" s="14">
        <f>VLOOKUP(F68,WallFurn!$A$2:$B$4,2,FALSE)</f>
        <v>0.62</v>
      </c>
    </row>
    <row r="69" spans="2:19" ht="15" x14ac:dyDescent="0.25">
      <c r="B69" s="6" t="s">
        <v>39</v>
      </c>
      <c r="C69" s="6" t="s">
        <v>33</v>
      </c>
      <c r="D69" s="6" t="s">
        <v>34</v>
      </c>
      <c r="E69" s="6">
        <v>1</v>
      </c>
      <c r="F69" s="6" t="s">
        <v>41</v>
      </c>
      <c r="G69" s="15">
        <f>VLOOKUP(F69&amp;E69,FloorArea!$C$2:$D$7,2,FALSE)</f>
        <v>1810</v>
      </c>
      <c r="H69" s="16">
        <f>VLOOKUP(F69,WindowFloorRatio!$A$2:$B$4,2,FALSE)</f>
        <v>0.11502100840336134</v>
      </c>
      <c r="I69" s="26">
        <f>VLOOKUP(F69,BuildingLeakage!$A$2:$B$4,2,FALSE)</f>
        <v>5.1608452609801366E-4</v>
      </c>
      <c r="J69" s="13">
        <f>VLOOKUP(F69,DuctRValue!$A$2:$B$7,2,FALSE)</f>
        <v>3.67</v>
      </c>
      <c r="K69" s="18">
        <f>VLOOKUP(F69,DuctLeakage!$A$2:$B$4,2,FALSE)</f>
        <v>0.26</v>
      </c>
      <c r="L69" s="13">
        <f>VLOOKUP(F69&amp;B69,CeilingRValue!$C$2:$D$19,2,FALSE)</f>
        <v>13.868421052631579</v>
      </c>
      <c r="M69" s="13" t="str">
        <f>IF(C69="SOG","NA",VLOOKUP(Defaults!F69,FloorRValue!$A$2:$B$4,2,FALSE))</f>
        <v>NA</v>
      </c>
      <c r="N69" s="20">
        <f>VLOOKUP(F69&amp;B69,WallRValue!$C$2:$D$19,2,FALSE)</f>
        <v>10.254943899018233</v>
      </c>
      <c r="O69" s="11">
        <f>VLOOKUP($F69&amp;$B69,HighPWin!$C$2:$E$19,2,FALSE)</f>
        <v>0.82</v>
      </c>
      <c r="P69" s="11">
        <f>VLOOKUP($F69&amp;$B69,HighPWin!$C$2:$E$19,3,FALSE)</f>
        <v>0.79</v>
      </c>
      <c r="Q69" s="11" t="str">
        <f>VLOOKUP(F69,AC!$A$2:$B$4,2,FALSE)</f>
        <v>SEER 10 (EER 9.31)</v>
      </c>
      <c r="R69" s="18">
        <f>VLOOKUP(F69,Furn!$A$2:$B$4,2,FALSE)</f>
        <v>0.78</v>
      </c>
      <c r="S69" s="14">
        <f>VLOOKUP(F69,WallFurn!$A$2:$B$4,2,FALSE)</f>
        <v>0.62</v>
      </c>
    </row>
    <row r="70" spans="2:19" ht="15" x14ac:dyDescent="0.25">
      <c r="B70" s="6" t="s">
        <v>39</v>
      </c>
      <c r="C70" s="6" t="s">
        <v>33</v>
      </c>
      <c r="D70" s="6" t="s">
        <v>34</v>
      </c>
      <c r="E70" s="6">
        <v>2</v>
      </c>
      <c r="F70" s="6" t="s">
        <v>41</v>
      </c>
      <c r="G70" s="15">
        <f>VLOOKUP(F70&amp;E70,FloorArea!$C$2:$D$7,2,FALSE)</f>
        <v>2400</v>
      </c>
      <c r="H70" s="16">
        <f>VLOOKUP(F70,WindowFloorRatio!$A$2:$B$4,2,FALSE)</f>
        <v>0.11502100840336134</v>
      </c>
      <c r="I70" s="26">
        <f>VLOOKUP(F70,BuildingLeakage!$A$2:$B$4,2,FALSE)</f>
        <v>5.1608452609801366E-4</v>
      </c>
      <c r="J70" s="13">
        <f>VLOOKUP(F70,DuctRValue!$A$2:$B$7,2,FALSE)</f>
        <v>3.67</v>
      </c>
      <c r="K70" s="18">
        <f>VLOOKUP(F70,DuctLeakage!$A$2:$B$4,2,FALSE)</f>
        <v>0.26</v>
      </c>
      <c r="L70" s="13">
        <f>VLOOKUP(F70&amp;B70,CeilingRValue!$C$2:$D$19,2,FALSE)</f>
        <v>13.868421052631579</v>
      </c>
      <c r="M70" s="13" t="str">
        <f>IF(C70="SOG","NA",VLOOKUP(Defaults!F70,FloorRValue!$A$2:$B$4,2,FALSE))</f>
        <v>NA</v>
      </c>
      <c r="N70" s="20">
        <f>VLOOKUP(F70&amp;B70,WallRValue!$C$2:$D$19,2,FALSE)</f>
        <v>10.254943899018233</v>
      </c>
      <c r="O70" s="11">
        <f>VLOOKUP($F70&amp;$B70,HighPWin!$C$2:$E$19,2,FALSE)</f>
        <v>0.82</v>
      </c>
      <c r="P70" s="11">
        <f>VLOOKUP($F70&amp;$B70,HighPWin!$C$2:$E$19,3,FALSE)</f>
        <v>0.79</v>
      </c>
      <c r="Q70" s="11" t="str">
        <f>VLOOKUP(F70,AC!$A$2:$B$4,2,FALSE)</f>
        <v>SEER 10 (EER 9.31)</v>
      </c>
      <c r="R70" s="18">
        <f>VLOOKUP(F70,Furn!$A$2:$B$4,2,FALSE)</f>
        <v>0.78</v>
      </c>
      <c r="S70" s="14">
        <f>VLOOKUP(F70,WallFurn!$A$2:$B$4,2,FALSE)</f>
        <v>0.62</v>
      </c>
    </row>
    <row r="71" spans="2:19" ht="15" x14ac:dyDescent="0.25">
      <c r="B71" s="6" t="s">
        <v>39</v>
      </c>
      <c r="C71" s="6" t="s">
        <v>33</v>
      </c>
      <c r="D71" s="6" t="s">
        <v>36</v>
      </c>
      <c r="E71" s="6">
        <v>1</v>
      </c>
      <c r="F71" s="6" t="s">
        <v>41</v>
      </c>
      <c r="G71" s="15">
        <f>VLOOKUP(F71&amp;E71,FloorArea!$C$2:$D$7,2,FALSE)</f>
        <v>1810</v>
      </c>
      <c r="H71" s="16">
        <f>VLOOKUP(F71,WindowFloorRatio!$A$2:$B$4,2,FALSE)</f>
        <v>0.11502100840336134</v>
      </c>
      <c r="I71" s="26">
        <f>VLOOKUP(F71,BuildingLeakage!$A$2:$B$4,2,FALSE)</f>
        <v>5.1608452609801366E-4</v>
      </c>
      <c r="J71" s="13">
        <f>VLOOKUP(F71,DuctRValue!$A$2:$B$7,2,FALSE)</f>
        <v>3.67</v>
      </c>
      <c r="K71" s="18">
        <f>VLOOKUP(F71,DuctLeakage!$A$2:$B$4,2,FALSE)</f>
        <v>0.26</v>
      </c>
      <c r="L71" s="13">
        <f>VLOOKUP(F71&amp;B71,CeilingRValue!$C$2:$D$19,2,FALSE)</f>
        <v>13.868421052631579</v>
      </c>
      <c r="M71" s="13" t="str">
        <f>IF(C71="SOG","NA",VLOOKUP(Defaults!F71,FloorRValue!$A$2:$B$4,2,FALSE))</f>
        <v>NA</v>
      </c>
      <c r="N71" s="20">
        <f>VLOOKUP(F71&amp;B71,WallRValue!$C$2:$D$19,2,FALSE)</f>
        <v>10.254943899018233</v>
      </c>
      <c r="O71" s="11">
        <f>VLOOKUP($F71&amp;$B71,HighPWin!$C$2:$E$19,2,FALSE)</f>
        <v>0.82</v>
      </c>
      <c r="P71" s="11">
        <f>VLOOKUP($F71&amp;$B71,HighPWin!$C$2:$E$19,3,FALSE)</f>
        <v>0.79</v>
      </c>
      <c r="Q71" s="11" t="str">
        <f>VLOOKUP(F71,AC!$A$2:$B$4,2,FALSE)</f>
        <v>SEER 10 (EER 9.31)</v>
      </c>
      <c r="R71" s="18">
        <f>VLOOKUP(F71,Furn!$A$2:$B$4,2,FALSE)</f>
        <v>0.78</v>
      </c>
      <c r="S71" s="14">
        <f>VLOOKUP(F71,WallFurn!$A$2:$B$4,2,FALSE)</f>
        <v>0.62</v>
      </c>
    </row>
    <row r="72" spans="2:19" ht="15" x14ac:dyDescent="0.25">
      <c r="B72" s="6" t="s">
        <v>39</v>
      </c>
      <c r="C72" s="6" t="s">
        <v>33</v>
      </c>
      <c r="D72" s="6" t="s">
        <v>36</v>
      </c>
      <c r="E72" s="6">
        <v>2</v>
      </c>
      <c r="F72" s="6" t="s">
        <v>41</v>
      </c>
      <c r="G72" s="15">
        <f>VLOOKUP(F72&amp;E72,FloorArea!$C$2:$D$7,2,FALSE)</f>
        <v>2400</v>
      </c>
      <c r="H72" s="16">
        <f>VLOOKUP(F72,WindowFloorRatio!$A$2:$B$4,2,FALSE)</f>
        <v>0.11502100840336134</v>
      </c>
      <c r="I72" s="26">
        <f>VLOOKUP(F72,BuildingLeakage!$A$2:$B$4,2,FALSE)</f>
        <v>5.1608452609801366E-4</v>
      </c>
      <c r="J72" s="13">
        <f>VLOOKUP(F72,DuctRValue!$A$2:$B$7,2,FALSE)</f>
        <v>3.67</v>
      </c>
      <c r="K72" s="18">
        <f>VLOOKUP(F72,DuctLeakage!$A$2:$B$4,2,FALSE)</f>
        <v>0.26</v>
      </c>
      <c r="L72" s="13">
        <f>VLOOKUP(F72&amp;B72,CeilingRValue!$C$2:$D$19,2,FALSE)</f>
        <v>13.868421052631579</v>
      </c>
      <c r="M72" s="13" t="str">
        <f>IF(C72="SOG","NA",VLOOKUP(Defaults!F72,FloorRValue!$A$2:$B$4,2,FALSE))</f>
        <v>NA</v>
      </c>
      <c r="N72" s="20">
        <f>VLOOKUP(F72&amp;B72,WallRValue!$C$2:$D$19,2,FALSE)</f>
        <v>10.254943899018233</v>
      </c>
      <c r="O72" s="11">
        <f>VLOOKUP($F72&amp;$B72,HighPWin!$C$2:$E$19,2,FALSE)</f>
        <v>0.82</v>
      </c>
      <c r="P72" s="11">
        <f>VLOOKUP($F72&amp;$B72,HighPWin!$C$2:$E$19,3,FALSE)</f>
        <v>0.79</v>
      </c>
      <c r="Q72" s="11" t="str">
        <f>VLOOKUP(F72,AC!$A$2:$B$4,2,FALSE)</f>
        <v>SEER 10 (EER 9.31)</v>
      </c>
      <c r="R72" s="18">
        <f>VLOOKUP(F72,Furn!$A$2:$B$4,2,FALSE)</f>
        <v>0.78</v>
      </c>
      <c r="S72" s="14">
        <f>VLOOKUP(F72,WallFurn!$A$2:$B$4,2,FALSE)</f>
        <v>0.62</v>
      </c>
    </row>
    <row r="73" spans="2:19" ht="15" x14ac:dyDescent="0.25">
      <c r="B73" s="6" t="s">
        <v>39</v>
      </c>
      <c r="C73" s="6" t="s">
        <v>37</v>
      </c>
      <c r="D73" s="6" t="s">
        <v>34</v>
      </c>
      <c r="E73" s="6">
        <v>1</v>
      </c>
      <c r="F73" s="6" t="s">
        <v>41</v>
      </c>
      <c r="G73" s="15">
        <f>VLOOKUP(F73&amp;E73,FloorArea!$C$2:$D$7,2,FALSE)</f>
        <v>1810</v>
      </c>
      <c r="H73" s="16">
        <f>VLOOKUP(F73,WindowFloorRatio!$A$2:$B$4,2,FALSE)</f>
        <v>0.11502100840336134</v>
      </c>
      <c r="I73" s="26">
        <f>VLOOKUP(F73,BuildingLeakage!$A$2:$B$4,2,FALSE)</f>
        <v>5.1608452609801366E-4</v>
      </c>
      <c r="J73" s="13">
        <f>VLOOKUP(F73,DuctRValue!$A$2:$B$7,2,FALSE)</f>
        <v>3.67</v>
      </c>
      <c r="K73" s="18">
        <f>VLOOKUP(F73,DuctLeakage!$A$2:$B$4,2,FALSE)</f>
        <v>0.26</v>
      </c>
      <c r="L73" s="13">
        <f>VLOOKUP(F73&amp;B73,CeilingRValue!$C$2:$D$19,2,FALSE)</f>
        <v>13.868421052631579</v>
      </c>
      <c r="M73" s="13">
        <f>IF(C73="SOG","NA",VLOOKUP(Defaults!F73,FloorRValue!$A$2:$B$4,2,FALSE))</f>
        <v>5.9551821</v>
      </c>
      <c r="N73" s="20">
        <f>VLOOKUP(F73&amp;B73,WallRValue!$C$2:$D$19,2,FALSE)</f>
        <v>10.254943899018233</v>
      </c>
      <c r="O73" s="11">
        <f>VLOOKUP($F73&amp;$B73,HighPWin!$C$2:$E$19,2,FALSE)</f>
        <v>0.82</v>
      </c>
      <c r="P73" s="11">
        <f>VLOOKUP($F73&amp;$B73,HighPWin!$C$2:$E$19,3,FALSE)</f>
        <v>0.79</v>
      </c>
      <c r="Q73" s="11" t="str">
        <f>VLOOKUP(F73,AC!$A$2:$B$4,2,FALSE)</f>
        <v>SEER 10 (EER 9.31)</v>
      </c>
      <c r="R73" s="18">
        <f>VLOOKUP(F73,Furn!$A$2:$B$4,2,FALSE)</f>
        <v>0.78</v>
      </c>
      <c r="S73" s="14">
        <f>VLOOKUP(F73,WallFurn!$A$2:$B$4,2,FALSE)</f>
        <v>0.62</v>
      </c>
    </row>
    <row r="74" spans="2:19" ht="15" x14ac:dyDescent="0.25">
      <c r="B74" s="6" t="s">
        <v>39</v>
      </c>
      <c r="C74" s="6" t="s">
        <v>37</v>
      </c>
      <c r="D74" s="6" t="s">
        <v>34</v>
      </c>
      <c r="E74" s="6">
        <v>2</v>
      </c>
      <c r="F74" s="6" t="s">
        <v>41</v>
      </c>
      <c r="G74" s="15">
        <f>VLOOKUP(F74&amp;E74,FloorArea!$C$2:$D$7,2,FALSE)</f>
        <v>2400</v>
      </c>
      <c r="H74" s="16">
        <f>VLOOKUP(F74,WindowFloorRatio!$A$2:$B$4,2,FALSE)</f>
        <v>0.11502100840336134</v>
      </c>
      <c r="I74" s="26">
        <f>VLOOKUP(F74,BuildingLeakage!$A$2:$B$4,2,FALSE)</f>
        <v>5.1608452609801366E-4</v>
      </c>
      <c r="J74" s="13">
        <f>VLOOKUP(F74,DuctRValue!$A$2:$B$7,2,FALSE)</f>
        <v>3.67</v>
      </c>
      <c r="K74" s="18">
        <f>VLOOKUP(F74,DuctLeakage!$A$2:$B$4,2,FALSE)</f>
        <v>0.26</v>
      </c>
      <c r="L74" s="13">
        <f>VLOOKUP(F74&amp;B74,CeilingRValue!$C$2:$D$19,2,FALSE)</f>
        <v>13.868421052631579</v>
      </c>
      <c r="M74" s="13">
        <f>IF(C74="SOG","NA",VLOOKUP(Defaults!F74,FloorRValue!$A$2:$B$4,2,FALSE))</f>
        <v>5.9551821</v>
      </c>
      <c r="N74" s="20">
        <f>VLOOKUP(F74&amp;B74,WallRValue!$C$2:$D$19,2,FALSE)</f>
        <v>10.254943899018233</v>
      </c>
      <c r="O74" s="11">
        <f>VLOOKUP($F74&amp;$B74,HighPWin!$C$2:$E$19,2,FALSE)</f>
        <v>0.82</v>
      </c>
      <c r="P74" s="11">
        <f>VLOOKUP($F74&amp;$B74,HighPWin!$C$2:$E$19,3,FALSE)</f>
        <v>0.79</v>
      </c>
      <c r="Q74" s="11" t="str">
        <f>VLOOKUP(F74,AC!$A$2:$B$4,2,FALSE)</f>
        <v>SEER 10 (EER 9.31)</v>
      </c>
      <c r="R74" s="18">
        <f>VLOOKUP(F74,Furn!$A$2:$B$4,2,FALSE)</f>
        <v>0.78</v>
      </c>
      <c r="S74" s="14">
        <f>VLOOKUP(F74,WallFurn!$A$2:$B$4,2,FALSE)</f>
        <v>0.62</v>
      </c>
    </row>
    <row r="75" spans="2:19" ht="15" x14ac:dyDescent="0.25">
      <c r="B75" s="6" t="s">
        <v>39</v>
      </c>
      <c r="C75" s="6" t="s">
        <v>37</v>
      </c>
      <c r="D75" s="6" t="s">
        <v>36</v>
      </c>
      <c r="E75" s="6">
        <v>1</v>
      </c>
      <c r="F75" s="6" t="s">
        <v>41</v>
      </c>
      <c r="G75" s="15">
        <f>VLOOKUP(F75&amp;E75,FloorArea!$C$2:$D$7,2,FALSE)</f>
        <v>1810</v>
      </c>
      <c r="H75" s="16">
        <f>VLOOKUP(F75,WindowFloorRatio!$A$2:$B$4,2,FALSE)</f>
        <v>0.11502100840336134</v>
      </c>
      <c r="I75" s="26">
        <f>VLOOKUP(F75,BuildingLeakage!$A$2:$B$4,2,FALSE)</f>
        <v>5.1608452609801366E-4</v>
      </c>
      <c r="J75" s="13">
        <f>VLOOKUP(F75,DuctRValue!$A$2:$B$7,2,FALSE)</f>
        <v>3.67</v>
      </c>
      <c r="K75" s="18">
        <f>VLOOKUP(F75,DuctLeakage!$A$2:$B$4,2,FALSE)</f>
        <v>0.26</v>
      </c>
      <c r="L75" s="13">
        <f>VLOOKUP(F75&amp;B75,CeilingRValue!$C$2:$D$19,2,FALSE)</f>
        <v>13.868421052631579</v>
      </c>
      <c r="M75" s="13">
        <f>IF(C75="SOG","NA",VLOOKUP(Defaults!F75,FloorRValue!$A$2:$B$4,2,FALSE))</f>
        <v>5.9551821</v>
      </c>
      <c r="N75" s="20">
        <f>VLOOKUP(F75&amp;B75,WallRValue!$C$2:$D$19,2,FALSE)</f>
        <v>10.254943899018233</v>
      </c>
      <c r="O75" s="11">
        <f>VLOOKUP($F75&amp;$B75,HighPWin!$C$2:$E$19,2,FALSE)</f>
        <v>0.82</v>
      </c>
      <c r="P75" s="11">
        <f>VLOOKUP($F75&amp;$B75,HighPWin!$C$2:$E$19,3,FALSE)</f>
        <v>0.79</v>
      </c>
      <c r="Q75" s="11" t="str">
        <f>VLOOKUP(F75,AC!$A$2:$B$4,2,FALSE)</f>
        <v>SEER 10 (EER 9.31)</v>
      </c>
      <c r="R75" s="18">
        <f>VLOOKUP(F75,Furn!$A$2:$B$4,2,FALSE)</f>
        <v>0.78</v>
      </c>
      <c r="S75" s="14">
        <f>VLOOKUP(F75,WallFurn!$A$2:$B$4,2,FALSE)</f>
        <v>0.62</v>
      </c>
    </row>
    <row r="76" spans="2:19" ht="15" x14ac:dyDescent="0.25">
      <c r="B76" s="6" t="s">
        <v>39</v>
      </c>
      <c r="C76" s="6" t="s">
        <v>37</v>
      </c>
      <c r="D76" s="6" t="s">
        <v>36</v>
      </c>
      <c r="E76" s="6">
        <v>2</v>
      </c>
      <c r="F76" s="6" t="s">
        <v>41</v>
      </c>
      <c r="G76" s="15">
        <f>VLOOKUP(F76&amp;E76,FloorArea!$C$2:$D$7,2,FALSE)</f>
        <v>2400</v>
      </c>
      <c r="H76" s="16">
        <f>VLOOKUP(F76,WindowFloorRatio!$A$2:$B$4,2,FALSE)</f>
        <v>0.11502100840336134</v>
      </c>
      <c r="I76" s="26">
        <f>VLOOKUP(F76,BuildingLeakage!$A$2:$B$4,2,FALSE)</f>
        <v>5.1608452609801366E-4</v>
      </c>
      <c r="J76" s="13">
        <f>VLOOKUP(F76,DuctRValue!$A$2:$B$7,2,FALSE)</f>
        <v>3.67</v>
      </c>
      <c r="K76" s="18">
        <f>VLOOKUP(F76,DuctLeakage!$A$2:$B$4,2,FALSE)</f>
        <v>0.26</v>
      </c>
      <c r="L76" s="13">
        <f>VLOOKUP(F76&amp;B76,CeilingRValue!$C$2:$D$19,2,FALSE)</f>
        <v>13.868421052631579</v>
      </c>
      <c r="M76" s="13">
        <f>IF(C76="SOG","NA",VLOOKUP(Defaults!F76,FloorRValue!$A$2:$B$4,2,FALSE))</f>
        <v>5.9551821</v>
      </c>
      <c r="N76" s="20">
        <f>VLOOKUP(F76&amp;B76,WallRValue!$C$2:$D$19,2,FALSE)</f>
        <v>10.254943899018233</v>
      </c>
      <c r="O76" s="11">
        <f>VLOOKUP($F76&amp;$B76,HighPWin!$C$2:$E$19,2,FALSE)</f>
        <v>0.82</v>
      </c>
      <c r="P76" s="11">
        <f>VLOOKUP($F76&amp;$B76,HighPWin!$C$2:$E$19,3,FALSE)</f>
        <v>0.79</v>
      </c>
      <c r="Q76" s="11" t="str">
        <f>VLOOKUP(F76,AC!$A$2:$B$4,2,FALSE)</f>
        <v>SEER 10 (EER 9.31)</v>
      </c>
      <c r="R76" s="18">
        <f>VLOOKUP(F76,Furn!$A$2:$B$4,2,FALSE)</f>
        <v>0.78</v>
      </c>
      <c r="S76" s="14">
        <f>VLOOKUP(F76,WallFurn!$A$2:$B$4,2,FALSE)</f>
        <v>0.62</v>
      </c>
    </row>
    <row r="77" spans="2:19" ht="15" x14ac:dyDescent="0.25">
      <c r="B77" s="6" t="s">
        <v>47</v>
      </c>
      <c r="C77" s="6" t="s">
        <v>33</v>
      </c>
      <c r="D77" s="6" t="s">
        <v>34</v>
      </c>
      <c r="E77" s="6">
        <v>1</v>
      </c>
      <c r="F77" s="6" t="s">
        <v>41</v>
      </c>
      <c r="G77" s="15">
        <f>VLOOKUP(F77&amp;E77,FloorArea!$C$2:$D$7,2,FALSE)</f>
        <v>1810</v>
      </c>
      <c r="H77" s="16">
        <f>VLOOKUP(F77,WindowFloorRatio!$A$2:$B$4,2,FALSE)</f>
        <v>0.11502100840336134</v>
      </c>
      <c r="I77" s="26">
        <f>VLOOKUP(F77,BuildingLeakage!$A$2:$B$4,2,FALSE)</f>
        <v>5.1608452609801366E-4</v>
      </c>
      <c r="J77" s="13">
        <f>VLOOKUP(F77,DuctRValue!$A$2:$B$7,2,FALSE)</f>
        <v>3.67</v>
      </c>
      <c r="K77" s="18">
        <f>VLOOKUP(F77,DuctLeakage!$A$2:$B$4,2,FALSE)</f>
        <v>0.26</v>
      </c>
      <c r="L77" s="13">
        <f>VLOOKUP(F77&amp;B77,CeilingRValue!$C$2:$D$19,2,FALSE)</f>
        <v>15.904477611940299</v>
      </c>
      <c r="M77" s="13" t="str">
        <f>IF(C77="SOG","NA",VLOOKUP(Defaults!F77,FloorRValue!$A$2:$B$4,2,FALSE))</f>
        <v>NA</v>
      </c>
      <c r="N77" s="20">
        <f>VLOOKUP(F77&amp;B77,WallRValue!$C$2:$D$19,2,FALSE)</f>
        <v>10.254943899018233</v>
      </c>
      <c r="O77" s="11">
        <f>VLOOKUP($F77&amp;$B77,HighPWin!$C$2:$E$19,2,FALSE)</f>
        <v>0.93500000000000005</v>
      </c>
      <c r="P77" s="11">
        <f>VLOOKUP($F77&amp;$B77,HighPWin!$C$2:$E$19,3,FALSE)</f>
        <v>0.83000000000000007</v>
      </c>
      <c r="Q77" s="11" t="str">
        <f>VLOOKUP(F77,AC!$A$2:$B$4,2,FALSE)</f>
        <v>SEER 10 (EER 9.31)</v>
      </c>
      <c r="R77" s="18">
        <f>VLOOKUP(F77,Furn!$A$2:$B$4,2,FALSE)</f>
        <v>0.78</v>
      </c>
      <c r="S77" s="14">
        <f>VLOOKUP(F77,WallFurn!$A$2:$B$4,2,FALSE)</f>
        <v>0.62</v>
      </c>
    </row>
    <row r="78" spans="2:19" ht="15" x14ac:dyDescent="0.25">
      <c r="B78" s="6" t="s">
        <v>47</v>
      </c>
      <c r="C78" s="6" t="s">
        <v>33</v>
      </c>
      <c r="D78" s="6" t="s">
        <v>34</v>
      </c>
      <c r="E78" s="6">
        <v>2</v>
      </c>
      <c r="F78" s="6" t="s">
        <v>41</v>
      </c>
      <c r="G78" s="15">
        <f>VLOOKUP(F78&amp;E78,FloorArea!$C$2:$D$7,2,FALSE)</f>
        <v>2400</v>
      </c>
      <c r="H78" s="16">
        <f>VLOOKUP(F78,WindowFloorRatio!$A$2:$B$4,2,FALSE)</f>
        <v>0.11502100840336134</v>
      </c>
      <c r="I78" s="26">
        <f>VLOOKUP(F78,BuildingLeakage!$A$2:$B$4,2,FALSE)</f>
        <v>5.1608452609801366E-4</v>
      </c>
      <c r="J78" s="13">
        <f>VLOOKUP(F78,DuctRValue!$A$2:$B$7,2,FALSE)</f>
        <v>3.67</v>
      </c>
      <c r="K78" s="18">
        <f>VLOOKUP(F78,DuctLeakage!$A$2:$B$4,2,FALSE)</f>
        <v>0.26</v>
      </c>
      <c r="L78" s="13">
        <f>VLOOKUP(F78&amp;B78,CeilingRValue!$C$2:$D$19,2,FALSE)</f>
        <v>15.904477611940299</v>
      </c>
      <c r="M78" s="13" t="str">
        <f>IF(C78="SOG","NA",VLOOKUP(Defaults!F78,FloorRValue!$A$2:$B$4,2,FALSE))</f>
        <v>NA</v>
      </c>
      <c r="N78" s="20">
        <f>VLOOKUP(F78&amp;B78,WallRValue!$C$2:$D$19,2,FALSE)</f>
        <v>10.254943899018233</v>
      </c>
      <c r="O78" s="11">
        <f>VLOOKUP($F78&amp;$B78,HighPWin!$C$2:$E$19,2,FALSE)</f>
        <v>0.93500000000000005</v>
      </c>
      <c r="P78" s="11">
        <f>VLOOKUP($F78&amp;$B78,HighPWin!$C$2:$E$19,3,FALSE)</f>
        <v>0.83000000000000007</v>
      </c>
      <c r="Q78" s="11" t="str">
        <f>VLOOKUP(F78,AC!$A$2:$B$4,2,FALSE)</f>
        <v>SEER 10 (EER 9.31)</v>
      </c>
      <c r="R78" s="18">
        <f>VLOOKUP(F78,Furn!$A$2:$B$4,2,FALSE)</f>
        <v>0.78</v>
      </c>
      <c r="S78" s="14">
        <f>VLOOKUP(F78,WallFurn!$A$2:$B$4,2,FALSE)</f>
        <v>0.62</v>
      </c>
    </row>
    <row r="79" spans="2:19" ht="15" x14ac:dyDescent="0.25">
      <c r="B79" s="6" t="s">
        <v>47</v>
      </c>
      <c r="C79" s="6" t="s">
        <v>33</v>
      </c>
      <c r="D79" s="6" t="s">
        <v>36</v>
      </c>
      <c r="E79" s="6">
        <v>1</v>
      </c>
      <c r="F79" s="6" t="s">
        <v>41</v>
      </c>
      <c r="G79" s="15">
        <f>VLOOKUP(F79&amp;E79,FloorArea!$C$2:$D$7,2,FALSE)</f>
        <v>1810</v>
      </c>
      <c r="H79" s="16">
        <f>VLOOKUP(F79,WindowFloorRatio!$A$2:$B$4,2,FALSE)</f>
        <v>0.11502100840336134</v>
      </c>
      <c r="I79" s="26">
        <f>VLOOKUP(F79,BuildingLeakage!$A$2:$B$4,2,FALSE)</f>
        <v>5.1608452609801366E-4</v>
      </c>
      <c r="J79" s="13">
        <f>VLOOKUP(F79,DuctRValue!$A$2:$B$7,2,FALSE)</f>
        <v>3.67</v>
      </c>
      <c r="K79" s="18">
        <f>VLOOKUP(F79,DuctLeakage!$A$2:$B$4,2,FALSE)</f>
        <v>0.26</v>
      </c>
      <c r="L79" s="13">
        <f>VLOOKUP(F79&amp;B79,CeilingRValue!$C$2:$D$19,2,FALSE)</f>
        <v>15.904477611940299</v>
      </c>
      <c r="M79" s="13" t="str">
        <f>IF(C79="SOG","NA",VLOOKUP(Defaults!F79,FloorRValue!$A$2:$B$4,2,FALSE))</f>
        <v>NA</v>
      </c>
      <c r="N79" s="20">
        <f>VLOOKUP(F79&amp;B79,WallRValue!$C$2:$D$19,2,FALSE)</f>
        <v>10.254943899018233</v>
      </c>
      <c r="O79" s="11">
        <f>VLOOKUP($F79&amp;$B79,HighPWin!$C$2:$E$19,2,FALSE)</f>
        <v>0.93500000000000005</v>
      </c>
      <c r="P79" s="11">
        <f>VLOOKUP($F79&amp;$B79,HighPWin!$C$2:$E$19,3,FALSE)</f>
        <v>0.83000000000000007</v>
      </c>
      <c r="Q79" s="11" t="str">
        <f>VLOOKUP(F79,AC!$A$2:$B$4,2,FALSE)</f>
        <v>SEER 10 (EER 9.31)</v>
      </c>
      <c r="R79" s="18">
        <f>VLOOKUP(F79,Furn!$A$2:$B$4,2,FALSE)</f>
        <v>0.78</v>
      </c>
      <c r="S79" s="14">
        <f>VLOOKUP(F79,WallFurn!$A$2:$B$4,2,FALSE)</f>
        <v>0.62</v>
      </c>
    </row>
    <row r="80" spans="2:19" ht="15" x14ac:dyDescent="0.25">
      <c r="B80" s="6" t="s">
        <v>47</v>
      </c>
      <c r="C80" s="6" t="s">
        <v>33</v>
      </c>
      <c r="D80" s="6" t="s">
        <v>36</v>
      </c>
      <c r="E80" s="6">
        <v>2</v>
      </c>
      <c r="F80" s="6" t="s">
        <v>41</v>
      </c>
      <c r="G80" s="15">
        <f>VLOOKUP(F80&amp;E80,FloorArea!$C$2:$D$7,2,FALSE)</f>
        <v>2400</v>
      </c>
      <c r="H80" s="16">
        <f>VLOOKUP(F80,WindowFloorRatio!$A$2:$B$4,2,FALSE)</f>
        <v>0.11502100840336134</v>
      </c>
      <c r="I80" s="26">
        <f>VLOOKUP(F80,BuildingLeakage!$A$2:$B$4,2,FALSE)</f>
        <v>5.1608452609801366E-4</v>
      </c>
      <c r="J80" s="13">
        <f>VLOOKUP(F80,DuctRValue!$A$2:$B$7,2,FALSE)</f>
        <v>3.67</v>
      </c>
      <c r="K80" s="18">
        <f>VLOOKUP(F80,DuctLeakage!$A$2:$B$4,2,FALSE)</f>
        <v>0.26</v>
      </c>
      <c r="L80" s="13">
        <f>VLOOKUP(F80&amp;B80,CeilingRValue!$C$2:$D$19,2,FALSE)</f>
        <v>15.904477611940299</v>
      </c>
      <c r="M80" s="13" t="str">
        <f>IF(C80="SOG","NA",VLOOKUP(Defaults!F80,FloorRValue!$A$2:$B$4,2,FALSE))</f>
        <v>NA</v>
      </c>
      <c r="N80" s="20">
        <f>VLOOKUP(F80&amp;B80,WallRValue!$C$2:$D$19,2,FALSE)</f>
        <v>10.254943899018233</v>
      </c>
      <c r="O80" s="11">
        <f>VLOOKUP($F80&amp;$B80,HighPWin!$C$2:$E$19,2,FALSE)</f>
        <v>0.93500000000000005</v>
      </c>
      <c r="P80" s="11">
        <f>VLOOKUP($F80&amp;$B80,HighPWin!$C$2:$E$19,3,FALSE)</f>
        <v>0.83000000000000007</v>
      </c>
      <c r="Q80" s="11" t="str">
        <f>VLOOKUP(F80,AC!$A$2:$B$4,2,FALSE)</f>
        <v>SEER 10 (EER 9.31)</v>
      </c>
      <c r="R80" s="18">
        <f>VLOOKUP(F80,Furn!$A$2:$B$4,2,FALSE)</f>
        <v>0.78</v>
      </c>
      <c r="S80" s="14">
        <f>VLOOKUP(F80,WallFurn!$A$2:$B$4,2,FALSE)</f>
        <v>0.62</v>
      </c>
    </row>
    <row r="81" spans="2:19" ht="15" x14ac:dyDescent="0.25">
      <c r="B81" s="6" t="s">
        <v>47</v>
      </c>
      <c r="C81" s="6" t="s">
        <v>37</v>
      </c>
      <c r="D81" s="6" t="s">
        <v>34</v>
      </c>
      <c r="E81" s="6">
        <v>1</v>
      </c>
      <c r="F81" s="6" t="s">
        <v>41</v>
      </c>
      <c r="G81" s="15">
        <f>VLOOKUP(F81&amp;E81,FloorArea!$C$2:$D$7,2,FALSE)</f>
        <v>1810</v>
      </c>
      <c r="H81" s="16">
        <f>VLOOKUP(F81,WindowFloorRatio!$A$2:$B$4,2,FALSE)</f>
        <v>0.11502100840336134</v>
      </c>
      <c r="I81" s="26">
        <f>VLOOKUP(F81,BuildingLeakage!$A$2:$B$4,2,FALSE)</f>
        <v>5.1608452609801366E-4</v>
      </c>
      <c r="J81" s="13">
        <f>VLOOKUP(F81,DuctRValue!$A$2:$B$7,2,FALSE)</f>
        <v>3.67</v>
      </c>
      <c r="K81" s="18">
        <f>VLOOKUP(F81,DuctLeakage!$A$2:$B$4,2,FALSE)</f>
        <v>0.26</v>
      </c>
      <c r="L81" s="13">
        <f>VLOOKUP(F81&amp;B81,CeilingRValue!$C$2:$D$19,2,FALSE)</f>
        <v>15.904477611940299</v>
      </c>
      <c r="M81" s="13">
        <f>IF(C81="SOG","NA",VLOOKUP(Defaults!F81,FloorRValue!$A$2:$B$4,2,FALSE))</f>
        <v>5.9551821</v>
      </c>
      <c r="N81" s="20">
        <f>VLOOKUP(F81&amp;B81,WallRValue!$C$2:$D$19,2,FALSE)</f>
        <v>10.254943899018233</v>
      </c>
      <c r="O81" s="11">
        <f>VLOOKUP($F81&amp;$B81,HighPWin!$C$2:$E$19,2,FALSE)</f>
        <v>0.93500000000000005</v>
      </c>
      <c r="P81" s="11">
        <f>VLOOKUP($F81&amp;$B81,HighPWin!$C$2:$E$19,3,FALSE)</f>
        <v>0.83000000000000007</v>
      </c>
      <c r="Q81" s="11" t="str">
        <f>VLOOKUP(F81,AC!$A$2:$B$4,2,FALSE)</f>
        <v>SEER 10 (EER 9.31)</v>
      </c>
      <c r="R81" s="18">
        <f>VLOOKUP(F81,Furn!$A$2:$B$4,2,FALSE)</f>
        <v>0.78</v>
      </c>
      <c r="S81" s="14">
        <f>VLOOKUP(F81,WallFurn!$A$2:$B$4,2,FALSE)</f>
        <v>0.62</v>
      </c>
    </row>
    <row r="82" spans="2:19" ht="15" x14ac:dyDescent="0.25">
      <c r="B82" s="6" t="s">
        <v>47</v>
      </c>
      <c r="C82" s="6" t="s">
        <v>37</v>
      </c>
      <c r="D82" s="6" t="s">
        <v>34</v>
      </c>
      <c r="E82" s="6">
        <v>2</v>
      </c>
      <c r="F82" s="6" t="s">
        <v>41</v>
      </c>
      <c r="G82" s="15">
        <f>VLOOKUP(F82&amp;E82,FloorArea!$C$2:$D$7,2,FALSE)</f>
        <v>2400</v>
      </c>
      <c r="H82" s="16">
        <f>VLOOKUP(F82,WindowFloorRatio!$A$2:$B$4,2,FALSE)</f>
        <v>0.11502100840336134</v>
      </c>
      <c r="I82" s="26">
        <f>VLOOKUP(F82,BuildingLeakage!$A$2:$B$4,2,FALSE)</f>
        <v>5.1608452609801366E-4</v>
      </c>
      <c r="J82" s="13">
        <f>VLOOKUP(F82,DuctRValue!$A$2:$B$7,2,FALSE)</f>
        <v>3.67</v>
      </c>
      <c r="K82" s="18">
        <f>VLOOKUP(F82,DuctLeakage!$A$2:$B$4,2,FALSE)</f>
        <v>0.26</v>
      </c>
      <c r="L82" s="13">
        <f>VLOOKUP(F82&amp;B82,CeilingRValue!$C$2:$D$19,2,FALSE)</f>
        <v>15.904477611940299</v>
      </c>
      <c r="M82" s="13">
        <f>IF(C82="SOG","NA",VLOOKUP(Defaults!F82,FloorRValue!$A$2:$B$4,2,FALSE))</f>
        <v>5.9551821</v>
      </c>
      <c r="N82" s="20">
        <f>VLOOKUP(F82&amp;B82,WallRValue!$C$2:$D$19,2,FALSE)</f>
        <v>10.254943899018233</v>
      </c>
      <c r="O82" s="11">
        <f>VLOOKUP($F82&amp;$B82,HighPWin!$C$2:$E$19,2,FALSE)</f>
        <v>0.93500000000000005</v>
      </c>
      <c r="P82" s="11">
        <f>VLOOKUP($F82&amp;$B82,HighPWin!$C$2:$E$19,3,FALSE)</f>
        <v>0.83000000000000007</v>
      </c>
      <c r="Q82" s="11" t="str">
        <f>VLOOKUP(F82,AC!$A$2:$B$4,2,FALSE)</f>
        <v>SEER 10 (EER 9.31)</v>
      </c>
      <c r="R82" s="18">
        <f>VLOOKUP(F82,Furn!$A$2:$B$4,2,FALSE)</f>
        <v>0.78</v>
      </c>
      <c r="S82" s="14">
        <f>VLOOKUP(F82,WallFurn!$A$2:$B$4,2,FALSE)</f>
        <v>0.62</v>
      </c>
    </row>
    <row r="83" spans="2:19" ht="15" x14ac:dyDescent="0.25">
      <c r="B83" s="6" t="s">
        <v>47</v>
      </c>
      <c r="C83" s="6" t="s">
        <v>37</v>
      </c>
      <c r="D83" s="6" t="s">
        <v>36</v>
      </c>
      <c r="E83" s="6">
        <v>1</v>
      </c>
      <c r="F83" s="6" t="s">
        <v>41</v>
      </c>
      <c r="G83" s="15">
        <f>VLOOKUP(F83&amp;E83,FloorArea!$C$2:$D$7,2,FALSE)</f>
        <v>1810</v>
      </c>
      <c r="H83" s="16">
        <f>VLOOKUP(F83,WindowFloorRatio!$A$2:$B$4,2,FALSE)</f>
        <v>0.11502100840336134</v>
      </c>
      <c r="I83" s="26">
        <f>VLOOKUP(F83,BuildingLeakage!$A$2:$B$4,2,FALSE)</f>
        <v>5.1608452609801366E-4</v>
      </c>
      <c r="J83" s="13">
        <f>VLOOKUP(F83,DuctRValue!$A$2:$B$7,2,FALSE)</f>
        <v>3.67</v>
      </c>
      <c r="K83" s="18">
        <f>VLOOKUP(F83,DuctLeakage!$A$2:$B$4,2,FALSE)</f>
        <v>0.26</v>
      </c>
      <c r="L83" s="13">
        <f>VLOOKUP(F83&amp;B83,CeilingRValue!$C$2:$D$19,2,FALSE)</f>
        <v>15.904477611940299</v>
      </c>
      <c r="M83" s="13">
        <f>IF(C83="SOG","NA",VLOOKUP(Defaults!F83,FloorRValue!$A$2:$B$4,2,FALSE))</f>
        <v>5.9551821</v>
      </c>
      <c r="N83" s="20">
        <f>VLOOKUP(F83&amp;B83,WallRValue!$C$2:$D$19,2,FALSE)</f>
        <v>10.254943899018233</v>
      </c>
      <c r="O83" s="11">
        <f>VLOOKUP($F83&amp;$B83,HighPWin!$C$2:$E$19,2,FALSE)</f>
        <v>0.93500000000000005</v>
      </c>
      <c r="P83" s="11">
        <f>VLOOKUP($F83&amp;$B83,HighPWin!$C$2:$E$19,3,FALSE)</f>
        <v>0.83000000000000007</v>
      </c>
      <c r="Q83" s="11" t="str">
        <f>VLOOKUP(F83,AC!$A$2:$B$4,2,FALSE)</f>
        <v>SEER 10 (EER 9.31)</v>
      </c>
      <c r="R83" s="18">
        <f>VLOOKUP(F83,Furn!$A$2:$B$4,2,FALSE)</f>
        <v>0.78</v>
      </c>
      <c r="S83" s="14">
        <f>VLOOKUP(F83,WallFurn!$A$2:$B$4,2,FALSE)</f>
        <v>0.62</v>
      </c>
    </row>
    <row r="84" spans="2:19" ht="15" x14ac:dyDescent="0.25">
      <c r="B84" s="6" t="s">
        <v>47</v>
      </c>
      <c r="C84" s="6" t="s">
        <v>37</v>
      </c>
      <c r="D84" s="6" t="s">
        <v>36</v>
      </c>
      <c r="E84" s="6">
        <v>2</v>
      </c>
      <c r="F84" s="6" t="s">
        <v>41</v>
      </c>
      <c r="G84" s="15">
        <f>VLOOKUP(F84&amp;E84,FloorArea!$C$2:$D$7,2,FALSE)</f>
        <v>2400</v>
      </c>
      <c r="H84" s="16">
        <f>VLOOKUP(F84,WindowFloorRatio!$A$2:$B$4,2,FALSE)</f>
        <v>0.11502100840336134</v>
      </c>
      <c r="I84" s="26">
        <f>VLOOKUP(F84,BuildingLeakage!$A$2:$B$4,2,FALSE)</f>
        <v>5.1608452609801366E-4</v>
      </c>
      <c r="J84" s="13">
        <f>VLOOKUP(F84,DuctRValue!$A$2:$B$7,2,FALSE)</f>
        <v>3.67</v>
      </c>
      <c r="K84" s="18">
        <f>VLOOKUP(F84,DuctLeakage!$A$2:$B$4,2,FALSE)</f>
        <v>0.26</v>
      </c>
      <c r="L84" s="13">
        <f>VLOOKUP(F84&amp;B84,CeilingRValue!$C$2:$D$19,2,FALSE)</f>
        <v>15.904477611940299</v>
      </c>
      <c r="M84" s="13">
        <f>IF(C84="SOG","NA",VLOOKUP(Defaults!F84,FloorRValue!$A$2:$B$4,2,FALSE))</f>
        <v>5.9551821</v>
      </c>
      <c r="N84" s="20">
        <f>VLOOKUP(F84&amp;B84,WallRValue!$C$2:$D$19,2,FALSE)</f>
        <v>10.254943899018233</v>
      </c>
      <c r="O84" s="11">
        <f>VLOOKUP($F84&amp;$B84,HighPWin!$C$2:$E$19,2,FALSE)</f>
        <v>0.93500000000000005</v>
      </c>
      <c r="P84" s="11">
        <f>VLOOKUP($F84&amp;$B84,HighPWin!$C$2:$E$19,3,FALSE)</f>
        <v>0.83000000000000007</v>
      </c>
      <c r="Q84" s="11" t="str">
        <f>VLOOKUP(F84,AC!$A$2:$B$4,2,FALSE)</f>
        <v>SEER 10 (EER 9.31)</v>
      </c>
      <c r="R84" s="18">
        <f>VLOOKUP(F84,Furn!$A$2:$B$4,2,FALSE)</f>
        <v>0.78</v>
      </c>
      <c r="S84" s="14">
        <f>VLOOKUP(F84,WallFurn!$A$2:$B$4,2,FALSE)</f>
        <v>0.62</v>
      </c>
    </row>
    <row r="85" spans="2:19" ht="15" x14ac:dyDescent="0.25">
      <c r="B85" s="6" t="s">
        <v>40</v>
      </c>
      <c r="C85" s="6" t="s">
        <v>33</v>
      </c>
      <c r="D85" s="6" t="s">
        <v>34</v>
      </c>
      <c r="E85" s="6">
        <v>1</v>
      </c>
      <c r="F85" s="6" t="s">
        <v>41</v>
      </c>
      <c r="G85" s="15">
        <f>VLOOKUP(F85&amp;E85,FloorArea!$C$2:$D$7,2,FALSE)</f>
        <v>1810</v>
      </c>
      <c r="H85" s="16">
        <f>VLOOKUP(F85,WindowFloorRatio!$A$2:$B$4,2,FALSE)</f>
        <v>0.11502100840336134</v>
      </c>
      <c r="I85" s="26">
        <f>VLOOKUP(F85,BuildingLeakage!$A$2:$B$4,2,FALSE)</f>
        <v>5.1608452609801366E-4</v>
      </c>
      <c r="J85" s="13">
        <f>VLOOKUP(F85,DuctRValue!$A$2:$B$7,2,FALSE)</f>
        <v>3.67</v>
      </c>
      <c r="K85" s="18">
        <f>VLOOKUP(F85,DuctLeakage!$A$2:$B$4,2,FALSE)</f>
        <v>0.26</v>
      </c>
      <c r="L85" s="13">
        <f>VLOOKUP(F85&amp;B85,CeilingRValue!$C$2:$D$19,2,FALSE)</f>
        <v>14.276729559735848</v>
      </c>
      <c r="M85" s="13" t="str">
        <f>IF(C85="SOG","NA",VLOOKUP(Defaults!F85,FloorRValue!$A$2:$B$4,2,FALSE))</f>
        <v>NA</v>
      </c>
      <c r="N85" s="20">
        <f>VLOOKUP(F85&amp;B85,WallRValue!$C$2:$D$19,2,FALSE)</f>
        <v>10.254943899018233</v>
      </c>
      <c r="O85" s="11">
        <f>VLOOKUP($F85&amp;$B85,HighPWin!$C$2:$E$19,2,FALSE)</f>
        <v>1.18</v>
      </c>
      <c r="P85" s="11">
        <f>VLOOKUP($F85&amp;$B85,HighPWin!$C$2:$E$19,3,FALSE)</f>
        <v>0.87</v>
      </c>
      <c r="Q85" s="11" t="str">
        <f>VLOOKUP(F85,AC!$A$2:$B$4,2,FALSE)</f>
        <v>SEER 10 (EER 9.31)</v>
      </c>
      <c r="R85" s="18">
        <f>VLOOKUP(F85,Furn!$A$2:$B$4,2,FALSE)</f>
        <v>0.78</v>
      </c>
      <c r="S85" s="14">
        <f>VLOOKUP(F85,WallFurn!$A$2:$B$4,2,FALSE)</f>
        <v>0.62</v>
      </c>
    </row>
    <row r="86" spans="2:19" ht="15" x14ac:dyDescent="0.25">
      <c r="B86" s="6" t="s">
        <v>40</v>
      </c>
      <c r="C86" s="6" t="s">
        <v>33</v>
      </c>
      <c r="D86" s="6" t="s">
        <v>34</v>
      </c>
      <c r="E86" s="6">
        <v>2</v>
      </c>
      <c r="F86" s="6" t="s">
        <v>41</v>
      </c>
      <c r="G86" s="15">
        <f>VLOOKUP(F86&amp;E86,FloorArea!$C$2:$D$7,2,FALSE)</f>
        <v>2400</v>
      </c>
      <c r="H86" s="16">
        <f>VLOOKUP(F86,WindowFloorRatio!$A$2:$B$4,2,FALSE)</f>
        <v>0.11502100840336134</v>
      </c>
      <c r="I86" s="26">
        <f>VLOOKUP(F86,BuildingLeakage!$A$2:$B$4,2,FALSE)</f>
        <v>5.1608452609801366E-4</v>
      </c>
      <c r="J86" s="13">
        <f>VLOOKUP(F86,DuctRValue!$A$2:$B$7,2,FALSE)</f>
        <v>3.67</v>
      </c>
      <c r="K86" s="18">
        <f>VLOOKUP(F86,DuctLeakage!$A$2:$B$4,2,FALSE)</f>
        <v>0.26</v>
      </c>
      <c r="L86" s="13">
        <f>VLOOKUP(F86&amp;B86,CeilingRValue!$C$2:$D$19,2,FALSE)</f>
        <v>14.276729559735848</v>
      </c>
      <c r="M86" s="13" t="str">
        <f>IF(C86="SOG","NA",VLOOKUP(Defaults!F86,FloorRValue!$A$2:$B$4,2,FALSE))</f>
        <v>NA</v>
      </c>
      <c r="N86" s="20">
        <f>VLOOKUP(F86&amp;B86,WallRValue!$C$2:$D$19,2,FALSE)</f>
        <v>10.254943899018233</v>
      </c>
      <c r="O86" s="11">
        <f>VLOOKUP($F86&amp;$B86,HighPWin!$C$2:$E$19,2,FALSE)</f>
        <v>1.18</v>
      </c>
      <c r="P86" s="11">
        <f>VLOOKUP($F86&amp;$B86,HighPWin!$C$2:$E$19,3,FALSE)</f>
        <v>0.87</v>
      </c>
      <c r="Q86" s="11" t="str">
        <f>VLOOKUP(F86,AC!$A$2:$B$4,2,FALSE)</f>
        <v>SEER 10 (EER 9.31)</v>
      </c>
      <c r="R86" s="18">
        <f>VLOOKUP(F86,Furn!$A$2:$B$4,2,FALSE)</f>
        <v>0.78</v>
      </c>
      <c r="S86" s="14">
        <f>VLOOKUP(F86,WallFurn!$A$2:$B$4,2,FALSE)</f>
        <v>0.62</v>
      </c>
    </row>
    <row r="87" spans="2:19" ht="15" x14ac:dyDescent="0.25">
      <c r="B87" s="6" t="s">
        <v>40</v>
      </c>
      <c r="C87" s="6" t="s">
        <v>33</v>
      </c>
      <c r="D87" s="6" t="s">
        <v>36</v>
      </c>
      <c r="E87" s="6">
        <v>1</v>
      </c>
      <c r="F87" s="6" t="s">
        <v>41</v>
      </c>
      <c r="G87" s="15">
        <f>VLOOKUP(F87&amp;E87,FloorArea!$C$2:$D$7,2,FALSE)</f>
        <v>1810</v>
      </c>
      <c r="H87" s="16">
        <f>VLOOKUP(F87,WindowFloorRatio!$A$2:$B$4,2,FALSE)</f>
        <v>0.11502100840336134</v>
      </c>
      <c r="I87" s="26">
        <f>VLOOKUP(F87,BuildingLeakage!$A$2:$B$4,2,FALSE)</f>
        <v>5.1608452609801366E-4</v>
      </c>
      <c r="J87" s="13">
        <f>VLOOKUP(F87,DuctRValue!$A$2:$B$7,2,FALSE)</f>
        <v>3.67</v>
      </c>
      <c r="K87" s="18">
        <f>VLOOKUP(F87,DuctLeakage!$A$2:$B$4,2,FALSE)</f>
        <v>0.26</v>
      </c>
      <c r="L87" s="13">
        <f>VLOOKUP(F87&amp;B87,CeilingRValue!$C$2:$D$19,2,FALSE)</f>
        <v>14.276729559735848</v>
      </c>
      <c r="M87" s="13" t="str">
        <f>IF(C87="SOG","NA",VLOOKUP(Defaults!F87,FloorRValue!$A$2:$B$4,2,FALSE))</f>
        <v>NA</v>
      </c>
      <c r="N87" s="20">
        <f>VLOOKUP(F87&amp;B87,WallRValue!$C$2:$D$19,2,FALSE)</f>
        <v>10.254943899018233</v>
      </c>
      <c r="O87" s="11">
        <f>VLOOKUP($F87&amp;$B87,HighPWin!$C$2:$E$19,2,FALSE)</f>
        <v>1.18</v>
      </c>
      <c r="P87" s="11">
        <f>VLOOKUP($F87&amp;$B87,HighPWin!$C$2:$E$19,3,FALSE)</f>
        <v>0.87</v>
      </c>
      <c r="Q87" s="11" t="str">
        <f>VLOOKUP(F87,AC!$A$2:$B$4,2,FALSE)</f>
        <v>SEER 10 (EER 9.31)</v>
      </c>
      <c r="R87" s="18">
        <f>VLOOKUP(F87,Furn!$A$2:$B$4,2,FALSE)</f>
        <v>0.78</v>
      </c>
      <c r="S87" s="14">
        <f>VLOOKUP(F87,WallFurn!$A$2:$B$4,2,FALSE)</f>
        <v>0.62</v>
      </c>
    </row>
    <row r="88" spans="2:19" ht="15" x14ac:dyDescent="0.25">
      <c r="B88" s="6" t="s">
        <v>40</v>
      </c>
      <c r="C88" s="6" t="s">
        <v>33</v>
      </c>
      <c r="D88" s="6" t="s">
        <v>36</v>
      </c>
      <c r="E88" s="6">
        <v>2</v>
      </c>
      <c r="F88" s="6" t="s">
        <v>41</v>
      </c>
      <c r="G88" s="15">
        <f>VLOOKUP(F88&amp;E88,FloorArea!$C$2:$D$7,2,FALSE)</f>
        <v>2400</v>
      </c>
      <c r="H88" s="16">
        <f>VLOOKUP(F88,WindowFloorRatio!$A$2:$B$4,2,FALSE)</f>
        <v>0.11502100840336134</v>
      </c>
      <c r="I88" s="26">
        <f>VLOOKUP(F88,BuildingLeakage!$A$2:$B$4,2,FALSE)</f>
        <v>5.1608452609801366E-4</v>
      </c>
      <c r="J88" s="13">
        <f>VLOOKUP(F88,DuctRValue!$A$2:$B$7,2,FALSE)</f>
        <v>3.67</v>
      </c>
      <c r="K88" s="18">
        <f>VLOOKUP(F88,DuctLeakage!$A$2:$B$4,2,FALSE)</f>
        <v>0.26</v>
      </c>
      <c r="L88" s="13">
        <f>VLOOKUP(F88&amp;B88,CeilingRValue!$C$2:$D$19,2,FALSE)</f>
        <v>14.276729559735848</v>
      </c>
      <c r="M88" s="13" t="str">
        <f>IF(C88="SOG","NA",VLOOKUP(Defaults!F88,FloorRValue!$A$2:$B$4,2,FALSE))</f>
        <v>NA</v>
      </c>
      <c r="N88" s="20">
        <f>VLOOKUP(F88&amp;B88,WallRValue!$C$2:$D$19,2,FALSE)</f>
        <v>10.254943899018233</v>
      </c>
      <c r="O88" s="11">
        <f>VLOOKUP($F88&amp;$B88,HighPWin!$C$2:$E$19,2,FALSE)</f>
        <v>1.18</v>
      </c>
      <c r="P88" s="11">
        <f>VLOOKUP($F88&amp;$B88,HighPWin!$C$2:$E$19,3,FALSE)</f>
        <v>0.87</v>
      </c>
      <c r="Q88" s="11" t="str">
        <f>VLOOKUP(F88,AC!$A$2:$B$4,2,FALSE)</f>
        <v>SEER 10 (EER 9.31)</v>
      </c>
      <c r="R88" s="18">
        <f>VLOOKUP(F88,Furn!$A$2:$B$4,2,FALSE)</f>
        <v>0.78</v>
      </c>
      <c r="S88" s="14">
        <f>VLOOKUP(F88,WallFurn!$A$2:$B$4,2,FALSE)</f>
        <v>0.62</v>
      </c>
    </row>
    <row r="89" spans="2:19" ht="15" x14ac:dyDescent="0.25">
      <c r="B89" s="6" t="s">
        <v>40</v>
      </c>
      <c r="C89" s="6" t="s">
        <v>37</v>
      </c>
      <c r="D89" s="6" t="s">
        <v>34</v>
      </c>
      <c r="E89" s="6">
        <v>1</v>
      </c>
      <c r="F89" s="6" t="s">
        <v>41</v>
      </c>
      <c r="G89" s="15">
        <f>VLOOKUP(F89&amp;E89,FloorArea!$C$2:$D$7,2,FALSE)</f>
        <v>1810</v>
      </c>
      <c r="H89" s="16">
        <f>VLOOKUP(F89,WindowFloorRatio!$A$2:$B$4,2,FALSE)</f>
        <v>0.11502100840336134</v>
      </c>
      <c r="I89" s="26">
        <f>VLOOKUP(F89,BuildingLeakage!$A$2:$B$4,2,FALSE)</f>
        <v>5.1608452609801366E-4</v>
      </c>
      <c r="J89" s="13">
        <f>VLOOKUP(F89,DuctRValue!$A$2:$B$7,2,FALSE)</f>
        <v>3.67</v>
      </c>
      <c r="K89" s="18">
        <f>VLOOKUP(F89,DuctLeakage!$A$2:$B$4,2,FALSE)</f>
        <v>0.26</v>
      </c>
      <c r="L89" s="13">
        <f>VLOOKUP(F89&amp;B89,CeilingRValue!$C$2:$D$19,2,FALSE)</f>
        <v>14.276729559735848</v>
      </c>
      <c r="M89" s="13">
        <f>IF(C89="SOG","NA",VLOOKUP(Defaults!F89,FloorRValue!$A$2:$B$4,2,FALSE))</f>
        <v>5.9551821</v>
      </c>
      <c r="N89" s="20">
        <f>VLOOKUP(F89&amp;B89,WallRValue!$C$2:$D$19,2,FALSE)</f>
        <v>10.254943899018233</v>
      </c>
      <c r="O89" s="11">
        <f>VLOOKUP($F89&amp;$B89,HighPWin!$C$2:$E$19,2,FALSE)</f>
        <v>1.18</v>
      </c>
      <c r="P89" s="11">
        <f>VLOOKUP($F89&amp;$B89,HighPWin!$C$2:$E$19,3,FALSE)</f>
        <v>0.87</v>
      </c>
      <c r="Q89" s="11" t="str">
        <f>VLOOKUP(F89,AC!$A$2:$B$4,2,FALSE)</f>
        <v>SEER 10 (EER 9.31)</v>
      </c>
      <c r="R89" s="18">
        <f>VLOOKUP(F89,Furn!$A$2:$B$4,2,FALSE)</f>
        <v>0.78</v>
      </c>
      <c r="S89" s="14">
        <f>VLOOKUP(F89,WallFurn!$A$2:$B$4,2,FALSE)</f>
        <v>0.62</v>
      </c>
    </row>
    <row r="90" spans="2:19" ht="15" x14ac:dyDescent="0.25">
      <c r="B90" s="6" t="s">
        <v>40</v>
      </c>
      <c r="C90" s="6" t="s">
        <v>37</v>
      </c>
      <c r="D90" s="6" t="s">
        <v>34</v>
      </c>
      <c r="E90" s="6">
        <v>2</v>
      </c>
      <c r="F90" s="6" t="s">
        <v>41</v>
      </c>
      <c r="G90" s="15">
        <f>VLOOKUP(F90&amp;E90,FloorArea!$C$2:$D$7,2,FALSE)</f>
        <v>2400</v>
      </c>
      <c r="H90" s="16">
        <f>VLOOKUP(F90,WindowFloorRatio!$A$2:$B$4,2,FALSE)</f>
        <v>0.11502100840336134</v>
      </c>
      <c r="I90" s="26">
        <f>VLOOKUP(F90,BuildingLeakage!$A$2:$B$4,2,FALSE)</f>
        <v>5.1608452609801366E-4</v>
      </c>
      <c r="J90" s="13">
        <f>VLOOKUP(F90,DuctRValue!$A$2:$B$7,2,FALSE)</f>
        <v>3.67</v>
      </c>
      <c r="K90" s="18">
        <f>VLOOKUP(F90,DuctLeakage!$A$2:$B$4,2,FALSE)</f>
        <v>0.26</v>
      </c>
      <c r="L90" s="13">
        <f>VLOOKUP(F90&amp;B90,CeilingRValue!$C$2:$D$19,2,FALSE)</f>
        <v>14.276729559735848</v>
      </c>
      <c r="M90" s="13">
        <f>IF(C90="SOG","NA",VLOOKUP(Defaults!F90,FloorRValue!$A$2:$B$4,2,FALSE))</f>
        <v>5.9551821</v>
      </c>
      <c r="N90" s="20">
        <f>VLOOKUP(F90&amp;B90,WallRValue!$C$2:$D$19,2,FALSE)</f>
        <v>10.254943899018233</v>
      </c>
      <c r="O90" s="11">
        <f>VLOOKUP($F90&amp;$B90,HighPWin!$C$2:$E$19,2,FALSE)</f>
        <v>1.18</v>
      </c>
      <c r="P90" s="11">
        <f>VLOOKUP($F90&amp;$B90,HighPWin!$C$2:$E$19,3,FALSE)</f>
        <v>0.87</v>
      </c>
      <c r="Q90" s="11" t="str">
        <f>VLOOKUP(F90,AC!$A$2:$B$4,2,FALSE)</f>
        <v>SEER 10 (EER 9.31)</v>
      </c>
      <c r="R90" s="18">
        <f>VLOOKUP(F90,Furn!$A$2:$B$4,2,FALSE)</f>
        <v>0.78</v>
      </c>
      <c r="S90" s="14">
        <f>VLOOKUP(F90,WallFurn!$A$2:$B$4,2,FALSE)</f>
        <v>0.62</v>
      </c>
    </row>
    <row r="91" spans="2:19" ht="15" x14ac:dyDescent="0.25">
      <c r="B91" s="6" t="s">
        <v>40</v>
      </c>
      <c r="C91" s="6" t="s">
        <v>37</v>
      </c>
      <c r="D91" s="6" t="s">
        <v>36</v>
      </c>
      <c r="E91" s="6">
        <v>1</v>
      </c>
      <c r="F91" s="6" t="s">
        <v>41</v>
      </c>
      <c r="G91" s="15">
        <f>VLOOKUP(F91&amp;E91,FloorArea!$C$2:$D$7,2,FALSE)</f>
        <v>1810</v>
      </c>
      <c r="H91" s="16">
        <f>VLOOKUP(F91,WindowFloorRatio!$A$2:$B$4,2,FALSE)</f>
        <v>0.11502100840336134</v>
      </c>
      <c r="I91" s="26">
        <f>VLOOKUP(F91,BuildingLeakage!$A$2:$B$4,2,FALSE)</f>
        <v>5.1608452609801366E-4</v>
      </c>
      <c r="J91" s="13">
        <f>VLOOKUP(F91,DuctRValue!$A$2:$B$7,2,FALSE)</f>
        <v>3.67</v>
      </c>
      <c r="K91" s="18">
        <f>VLOOKUP(F91,DuctLeakage!$A$2:$B$4,2,FALSE)</f>
        <v>0.26</v>
      </c>
      <c r="L91" s="13">
        <f>VLOOKUP(F91&amp;B91,CeilingRValue!$C$2:$D$19,2,FALSE)</f>
        <v>14.276729559735848</v>
      </c>
      <c r="M91" s="13">
        <f>IF(C91="SOG","NA",VLOOKUP(Defaults!F91,FloorRValue!$A$2:$B$4,2,FALSE))</f>
        <v>5.9551821</v>
      </c>
      <c r="N91" s="20">
        <f>VLOOKUP(F91&amp;B91,WallRValue!$C$2:$D$19,2,FALSE)</f>
        <v>10.254943899018233</v>
      </c>
      <c r="O91" s="11">
        <f>VLOOKUP($F91&amp;$B91,HighPWin!$C$2:$E$19,2,FALSE)</f>
        <v>1.18</v>
      </c>
      <c r="P91" s="11">
        <f>VLOOKUP($F91&amp;$B91,HighPWin!$C$2:$E$19,3,FALSE)</f>
        <v>0.87</v>
      </c>
      <c r="Q91" s="11" t="str">
        <f>VLOOKUP(F91,AC!$A$2:$B$4,2,FALSE)</f>
        <v>SEER 10 (EER 9.31)</v>
      </c>
      <c r="R91" s="18">
        <f>VLOOKUP(F91,Furn!$A$2:$B$4,2,FALSE)</f>
        <v>0.78</v>
      </c>
      <c r="S91" s="14">
        <f>VLOOKUP(F91,WallFurn!$A$2:$B$4,2,FALSE)</f>
        <v>0.62</v>
      </c>
    </row>
    <row r="92" spans="2:19" ht="15" x14ac:dyDescent="0.25">
      <c r="B92" s="6" t="s">
        <v>40</v>
      </c>
      <c r="C92" s="6" t="s">
        <v>37</v>
      </c>
      <c r="D92" s="6" t="s">
        <v>36</v>
      </c>
      <c r="E92" s="6">
        <v>2</v>
      </c>
      <c r="F92" s="6" t="s">
        <v>41</v>
      </c>
      <c r="G92" s="15">
        <f>VLOOKUP(F92&amp;E92,FloorArea!$C$2:$D$7,2,FALSE)</f>
        <v>2400</v>
      </c>
      <c r="H92" s="16">
        <f>VLOOKUP(F92,WindowFloorRatio!$A$2:$B$4,2,FALSE)</f>
        <v>0.11502100840336134</v>
      </c>
      <c r="I92" s="26">
        <f>VLOOKUP(F92,BuildingLeakage!$A$2:$B$4,2,FALSE)</f>
        <v>5.1608452609801366E-4</v>
      </c>
      <c r="J92" s="13">
        <f>VLOOKUP(F92,DuctRValue!$A$2:$B$7,2,FALSE)</f>
        <v>3.67</v>
      </c>
      <c r="K92" s="18">
        <f>VLOOKUP(F92,DuctLeakage!$A$2:$B$4,2,FALSE)</f>
        <v>0.26</v>
      </c>
      <c r="L92" s="13">
        <f>VLOOKUP(F92&amp;B92,CeilingRValue!$C$2:$D$19,2,FALSE)</f>
        <v>14.276729559735848</v>
      </c>
      <c r="M92" s="13">
        <f>IF(C92="SOG","NA",VLOOKUP(Defaults!F92,FloorRValue!$A$2:$B$4,2,FALSE))</f>
        <v>5.9551821</v>
      </c>
      <c r="N92" s="20">
        <f>VLOOKUP(F92&amp;B92,WallRValue!$C$2:$D$19,2,FALSE)</f>
        <v>10.254943899018233</v>
      </c>
      <c r="O92" s="11">
        <f>VLOOKUP($F92&amp;$B92,HighPWin!$C$2:$E$19,2,FALSE)</f>
        <v>1.18</v>
      </c>
      <c r="P92" s="11">
        <f>VLOOKUP($F92&amp;$B92,HighPWin!$C$2:$E$19,3,FALSE)</f>
        <v>0.87</v>
      </c>
      <c r="Q92" s="11" t="str">
        <f>VLOOKUP(F92,AC!$A$2:$B$4,2,FALSE)</f>
        <v>SEER 10 (EER 9.31)</v>
      </c>
      <c r="R92" s="18">
        <f>VLOOKUP(F92,Furn!$A$2:$B$4,2,FALSE)</f>
        <v>0.78</v>
      </c>
      <c r="S92" s="14">
        <f>VLOOKUP(F92,WallFurn!$A$2:$B$4,2,FALSE)</f>
        <v>0.62</v>
      </c>
    </row>
    <row r="93" spans="2:19" ht="15" x14ac:dyDescent="0.25">
      <c r="B93" s="6" t="s">
        <v>50</v>
      </c>
      <c r="C93" s="6" t="s">
        <v>33</v>
      </c>
      <c r="D93" s="6" t="s">
        <v>34</v>
      </c>
      <c r="E93" s="6">
        <v>1</v>
      </c>
      <c r="F93" s="6" t="s">
        <v>41</v>
      </c>
      <c r="G93" s="15">
        <f>VLOOKUP(F93&amp;E93,FloorArea!$C$2:$D$7,2,FALSE)</f>
        <v>1810</v>
      </c>
      <c r="H93" s="16">
        <f>VLOOKUP(F93,WindowFloorRatio!$A$2:$B$4,2,FALSE)</f>
        <v>0.11502100840336134</v>
      </c>
      <c r="I93" s="26">
        <f>VLOOKUP(F93,BuildingLeakage!$A$2:$B$4,2,FALSE)</f>
        <v>5.1608452609801366E-4</v>
      </c>
      <c r="J93" s="13">
        <f>VLOOKUP(F93,DuctRValue!$A$2:$B$7,2,FALSE)</f>
        <v>3.67</v>
      </c>
      <c r="K93" s="18">
        <f>VLOOKUP(F93,DuctLeakage!$A$2:$B$4,2,FALSE)</f>
        <v>0.26</v>
      </c>
      <c r="L93" s="13">
        <f>VLOOKUP(F93&amp;B93,CeilingRValue!$C$2:$D$19,2,FALSE)</f>
        <v>18.171171171171171</v>
      </c>
      <c r="M93" s="13" t="str">
        <f>IF(C93="SOG","NA",VLOOKUP(Defaults!F93,FloorRValue!$A$2:$B$4,2,FALSE))</f>
        <v>NA</v>
      </c>
      <c r="N93" s="20">
        <f>VLOOKUP(F93&amp;B93,WallRValue!$C$2:$D$19,2,FALSE)</f>
        <v>10.254943899018233</v>
      </c>
      <c r="O93" s="11">
        <f>VLOOKUP($F93&amp;$B93,HighPWin!$C$2:$E$19,2,FALSE)</f>
        <v>1.1400000000000001</v>
      </c>
      <c r="P93" s="11">
        <f>VLOOKUP($F93&amp;$B93,HighPWin!$C$2:$E$19,3,FALSE)</f>
        <v>0.87</v>
      </c>
      <c r="Q93" s="11" t="str">
        <f>VLOOKUP(F93,AC!$A$2:$B$4,2,FALSE)</f>
        <v>SEER 10 (EER 9.31)</v>
      </c>
      <c r="R93" s="18">
        <f>VLOOKUP(F93,Furn!$A$2:$B$4,2,FALSE)</f>
        <v>0.78</v>
      </c>
      <c r="S93" s="14">
        <f>VLOOKUP(F93,WallFurn!$A$2:$B$4,2,FALSE)</f>
        <v>0.62</v>
      </c>
    </row>
    <row r="94" spans="2:19" ht="15" x14ac:dyDescent="0.25">
      <c r="B94" s="6" t="s">
        <v>50</v>
      </c>
      <c r="C94" s="6" t="s">
        <v>33</v>
      </c>
      <c r="D94" s="6" t="s">
        <v>34</v>
      </c>
      <c r="E94" s="6">
        <v>2</v>
      </c>
      <c r="F94" s="6" t="s">
        <v>41</v>
      </c>
      <c r="G94" s="15">
        <f>VLOOKUP(F94&amp;E94,FloorArea!$C$2:$D$7,2,FALSE)</f>
        <v>2400</v>
      </c>
      <c r="H94" s="16">
        <f>VLOOKUP(F94,WindowFloorRatio!$A$2:$B$4,2,FALSE)</f>
        <v>0.11502100840336134</v>
      </c>
      <c r="I94" s="26">
        <f>VLOOKUP(F94,BuildingLeakage!$A$2:$B$4,2,FALSE)</f>
        <v>5.1608452609801366E-4</v>
      </c>
      <c r="J94" s="13">
        <f>VLOOKUP(F94,DuctRValue!$A$2:$B$7,2,FALSE)</f>
        <v>3.67</v>
      </c>
      <c r="K94" s="18">
        <f>VLOOKUP(F94,DuctLeakage!$A$2:$B$4,2,FALSE)</f>
        <v>0.26</v>
      </c>
      <c r="L94" s="13">
        <f>VLOOKUP(F94&amp;B94,CeilingRValue!$C$2:$D$19,2,FALSE)</f>
        <v>18.171171171171171</v>
      </c>
      <c r="M94" s="13" t="str">
        <f>IF(C94="SOG","NA",VLOOKUP(Defaults!F94,FloorRValue!$A$2:$B$4,2,FALSE))</f>
        <v>NA</v>
      </c>
      <c r="N94" s="20">
        <f>VLOOKUP(F94&amp;B94,WallRValue!$C$2:$D$19,2,FALSE)</f>
        <v>10.254943899018233</v>
      </c>
      <c r="O94" s="11">
        <f>VLOOKUP($F94&amp;$B94,HighPWin!$C$2:$E$19,2,FALSE)</f>
        <v>1.1400000000000001</v>
      </c>
      <c r="P94" s="11">
        <f>VLOOKUP($F94&amp;$B94,HighPWin!$C$2:$E$19,3,FALSE)</f>
        <v>0.87</v>
      </c>
      <c r="Q94" s="11" t="str">
        <f>VLOOKUP(F94,AC!$A$2:$B$4,2,FALSE)</f>
        <v>SEER 10 (EER 9.31)</v>
      </c>
      <c r="R94" s="18">
        <f>VLOOKUP(F94,Furn!$A$2:$B$4,2,FALSE)</f>
        <v>0.78</v>
      </c>
      <c r="S94" s="14">
        <f>VLOOKUP(F94,WallFurn!$A$2:$B$4,2,FALSE)</f>
        <v>0.62</v>
      </c>
    </row>
    <row r="95" spans="2:19" ht="15" x14ac:dyDescent="0.25">
      <c r="B95" s="6" t="s">
        <v>50</v>
      </c>
      <c r="C95" s="6" t="s">
        <v>33</v>
      </c>
      <c r="D95" s="6" t="s">
        <v>36</v>
      </c>
      <c r="E95" s="6">
        <v>1</v>
      </c>
      <c r="F95" s="6" t="s">
        <v>41</v>
      </c>
      <c r="G95" s="15">
        <f>VLOOKUP(F95&amp;E95,FloorArea!$C$2:$D$7,2,FALSE)</f>
        <v>1810</v>
      </c>
      <c r="H95" s="16">
        <f>VLOOKUP(F95,WindowFloorRatio!$A$2:$B$4,2,FALSE)</f>
        <v>0.11502100840336134</v>
      </c>
      <c r="I95" s="26">
        <f>VLOOKUP(F95,BuildingLeakage!$A$2:$B$4,2,FALSE)</f>
        <v>5.1608452609801366E-4</v>
      </c>
      <c r="J95" s="13">
        <f>VLOOKUP(F95,DuctRValue!$A$2:$B$7,2,FALSE)</f>
        <v>3.67</v>
      </c>
      <c r="K95" s="18">
        <f>VLOOKUP(F95,DuctLeakage!$A$2:$B$4,2,FALSE)</f>
        <v>0.26</v>
      </c>
      <c r="L95" s="13">
        <f>VLOOKUP(F95&amp;B95,CeilingRValue!$C$2:$D$19,2,FALSE)</f>
        <v>18.171171171171171</v>
      </c>
      <c r="M95" s="13" t="str">
        <f>IF(C95="SOG","NA",VLOOKUP(Defaults!F95,FloorRValue!$A$2:$B$4,2,FALSE))</f>
        <v>NA</v>
      </c>
      <c r="N95" s="20">
        <f>VLOOKUP(F95&amp;B95,WallRValue!$C$2:$D$19,2,FALSE)</f>
        <v>10.254943899018233</v>
      </c>
      <c r="O95" s="11">
        <f>VLOOKUP($F95&amp;$B95,HighPWin!$C$2:$E$19,2,FALSE)</f>
        <v>1.1400000000000001</v>
      </c>
      <c r="P95" s="11">
        <f>VLOOKUP($F95&amp;$B95,HighPWin!$C$2:$E$19,3,FALSE)</f>
        <v>0.87</v>
      </c>
      <c r="Q95" s="11" t="str">
        <f>VLOOKUP(F95,AC!$A$2:$B$4,2,FALSE)</f>
        <v>SEER 10 (EER 9.31)</v>
      </c>
      <c r="R95" s="18">
        <f>VLOOKUP(F95,Furn!$A$2:$B$4,2,FALSE)</f>
        <v>0.78</v>
      </c>
      <c r="S95" s="14">
        <f>VLOOKUP(F95,WallFurn!$A$2:$B$4,2,FALSE)</f>
        <v>0.62</v>
      </c>
    </row>
    <row r="96" spans="2:19" ht="15" x14ac:dyDescent="0.25">
      <c r="B96" s="6" t="s">
        <v>50</v>
      </c>
      <c r="C96" s="6" t="s">
        <v>33</v>
      </c>
      <c r="D96" s="6" t="s">
        <v>36</v>
      </c>
      <c r="E96" s="6">
        <v>2</v>
      </c>
      <c r="F96" s="6" t="s">
        <v>41</v>
      </c>
      <c r="G96" s="15">
        <f>VLOOKUP(F96&amp;E96,FloorArea!$C$2:$D$7,2,FALSE)</f>
        <v>2400</v>
      </c>
      <c r="H96" s="16">
        <f>VLOOKUP(F96,WindowFloorRatio!$A$2:$B$4,2,FALSE)</f>
        <v>0.11502100840336134</v>
      </c>
      <c r="I96" s="26">
        <f>VLOOKUP(F96,BuildingLeakage!$A$2:$B$4,2,FALSE)</f>
        <v>5.1608452609801366E-4</v>
      </c>
      <c r="J96" s="13">
        <f>VLOOKUP(F96,DuctRValue!$A$2:$B$7,2,FALSE)</f>
        <v>3.67</v>
      </c>
      <c r="K96" s="18">
        <f>VLOOKUP(F96,DuctLeakage!$A$2:$B$4,2,FALSE)</f>
        <v>0.26</v>
      </c>
      <c r="L96" s="13">
        <f>VLOOKUP(F96&amp;B96,CeilingRValue!$C$2:$D$19,2,FALSE)</f>
        <v>18.171171171171171</v>
      </c>
      <c r="M96" s="13" t="str">
        <f>IF(C96="SOG","NA",VLOOKUP(Defaults!F96,FloorRValue!$A$2:$B$4,2,FALSE))</f>
        <v>NA</v>
      </c>
      <c r="N96" s="20">
        <f>VLOOKUP(F96&amp;B96,WallRValue!$C$2:$D$19,2,FALSE)</f>
        <v>10.254943899018233</v>
      </c>
      <c r="O96" s="11">
        <f>VLOOKUP($F96&amp;$B96,HighPWin!$C$2:$E$19,2,FALSE)</f>
        <v>1.1400000000000001</v>
      </c>
      <c r="P96" s="11">
        <f>VLOOKUP($F96&amp;$B96,HighPWin!$C$2:$E$19,3,FALSE)</f>
        <v>0.87</v>
      </c>
      <c r="Q96" s="11" t="str">
        <f>VLOOKUP(F96,AC!$A$2:$B$4,2,FALSE)</f>
        <v>SEER 10 (EER 9.31)</v>
      </c>
      <c r="R96" s="18">
        <f>VLOOKUP(F96,Furn!$A$2:$B$4,2,FALSE)</f>
        <v>0.78</v>
      </c>
      <c r="S96" s="14">
        <f>VLOOKUP(F96,WallFurn!$A$2:$B$4,2,FALSE)</f>
        <v>0.62</v>
      </c>
    </row>
    <row r="97" spans="2:19" ht="15" x14ac:dyDescent="0.25">
      <c r="B97" s="6" t="s">
        <v>50</v>
      </c>
      <c r="C97" s="6" t="s">
        <v>37</v>
      </c>
      <c r="D97" s="6" t="s">
        <v>34</v>
      </c>
      <c r="E97" s="6">
        <v>1</v>
      </c>
      <c r="F97" s="6" t="s">
        <v>41</v>
      </c>
      <c r="G97" s="15">
        <f>VLOOKUP(F97&amp;E97,FloorArea!$C$2:$D$7,2,FALSE)</f>
        <v>1810</v>
      </c>
      <c r="H97" s="16">
        <f>VLOOKUP(F97,WindowFloorRatio!$A$2:$B$4,2,FALSE)</f>
        <v>0.11502100840336134</v>
      </c>
      <c r="I97" s="26">
        <f>VLOOKUP(F97,BuildingLeakage!$A$2:$B$4,2,FALSE)</f>
        <v>5.1608452609801366E-4</v>
      </c>
      <c r="J97" s="13">
        <f>VLOOKUP(F97,DuctRValue!$A$2:$B$7,2,FALSE)</f>
        <v>3.67</v>
      </c>
      <c r="K97" s="18">
        <f>VLOOKUP(F97,DuctLeakage!$A$2:$B$4,2,FALSE)</f>
        <v>0.26</v>
      </c>
      <c r="L97" s="13">
        <f>VLOOKUP(F97&amp;B97,CeilingRValue!$C$2:$D$19,2,FALSE)</f>
        <v>18.171171171171171</v>
      </c>
      <c r="M97" s="13">
        <f>IF(C97="SOG","NA",VLOOKUP(Defaults!F97,FloorRValue!$A$2:$B$4,2,FALSE))</f>
        <v>5.9551821</v>
      </c>
      <c r="N97" s="20">
        <f>VLOOKUP(F97&amp;B97,WallRValue!$C$2:$D$19,2,FALSE)</f>
        <v>10.254943899018233</v>
      </c>
      <c r="O97" s="11">
        <f>VLOOKUP($F97&amp;$B97,HighPWin!$C$2:$E$19,2,FALSE)</f>
        <v>1.1400000000000001</v>
      </c>
      <c r="P97" s="11">
        <f>VLOOKUP($F97&amp;$B97,HighPWin!$C$2:$E$19,3,FALSE)</f>
        <v>0.87</v>
      </c>
      <c r="Q97" s="11" t="str">
        <f>VLOOKUP(F97,AC!$A$2:$B$4,2,FALSE)</f>
        <v>SEER 10 (EER 9.31)</v>
      </c>
      <c r="R97" s="18">
        <f>VLOOKUP(F97,Furn!$A$2:$B$4,2,FALSE)</f>
        <v>0.78</v>
      </c>
      <c r="S97" s="14">
        <f>VLOOKUP(F97,WallFurn!$A$2:$B$4,2,FALSE)</f>
        <v>0.62</v>
      </c>
    </row>
    <row r="98" spans="2:19" ht="15" x14ac:dyDescent="0.25">
      <c r="B98" s="6" t="s">
        <v>50</v>
      </c>
      <c r="C98" s="6" t="s">
        <v>37</v>
      </c>
      <c r="D98" s="6" t="s">
        <v>34</v>
      </c>
      <c r="E98" s="6">
        <v>2</v>
      </c>
      <c r="F98" s="6" t="s">
        <v>41</v>
      </c>
      <c r="G98" s="15">
        <f>VLOOKUP(F98&amp;E98,FloorArea!$C$2:$D$7,2,FALSE)</f>
        <v>2400</v>
      </c>
      <c r="H98" s="16">
        <f>VLOOKUP(F98,WindowFloorRatio!$A$2:$B$4,2,FALSE)</f>
        <v>0.11502100840336134</v>
      </c>
      <c r="I98" s="26">
        <f>VLOOKUP(F98,BuildingLeakage!$A$2:$B$4,2,FALSE)</f>
        <v>5.1608452609801366E-4</v>
      </c>
      <c r="J98" s="13">
        <f>VLOOKUP(F98,DuctRValue!$A$2:$B$7,2,FALSE)</f>
        <v>3.67</v>
      </c>
      <c r="K98" s="18">
        <f>VLOOKUP(F98,DuctLeakage!$A$2:$B$4,2,FALSE)</f>
        <v>0.26</v>
      </c>
      <c r="L98" s="13">
        <f>VLOOKUP(F98&amp;B98,CeilingRValue!$C$2:$D$19,2,FALSE)</f>
        <v>18.171171171171171</v>
      </c>
      <c r="M98" s="13">
        <f>IF(C98="SOG","NA",VLOOKUP(Defaults!F98,FloorRValue!$A$2:$B$4,2,FALSE))</f>
        <v>5.9551821</v>
      </c>
      <c r="N98" s="20">
        <f>VLOOKUP(F98&amp;B98,WallRValue!$C$2:$D$19,2,FALSE)</f>
        <v>10.254943899018233</v>
      </c>
      <c r="O98" s="11">
        <f>VLOOKUP($F98&amp;$B98,HighPWin!$C$2:$E$19,2,FALSE)</f>
        <v>1.1400000000000001</v>
      </c>
      <c r="P98" s="11">
        <f>VLOOKUP($F98&amp;$B98,HighPWin!$C$2:$E$19,3,FALSE)</f>
        <v>0.87</v>
      </c>
      <c r="Q98" s="11" t="str">
        <f>VLOOKUP(F98,AC!$A$2:$B$4,2,FALSE)</f>
        <v>SEER 10 (EER 9.31)</v>
      </c>
      <c r="R98" s="18">
        <f>VLOOKUP(F98,Furn!$A$2:$B$4,2,FALSE)</f>
        <v>0.78</v>
      </c>
      <c r="S98" s="14">
        <f>VLOOKUP(F98,WallFurn!$A$2:$B$4,2,FALSE)</f>
        <v>0.62</v>
      </c>
    </row>
    <row r="99" spans="2:19" ht="15" x14ac:dyDescent="0.25">
      <c r="B99" s="6" t="s">
        <v>50</v>
      </c>
      <c r="C99" s="6" t="s">
        <v>37</v>
      </c>
      <c r="D99" s="6" t="s">
        <v>36</v>
      </c>
      <c r="E99" s="6">
        <v>1</v>
      </c>
      <c r="F99" s="6" t="s">
        <v>41</v>
      </c>
      <c r="G99" s="15">
        <f>VLOOKUP(F99&amp;E99,FloorArea!$C$2:$D$7,2,FALSE)</f>
        <v>1810</v>
      </c>
      <c r="H99" s="16">
        <f>VLOOKUP(F99,WindowFloorRatio!$A$2:$B$4,2,FALSE)</f>
        <v>0.11502100840336134</v>
      </c>
      <c r="I99" s="26">
        <f>VLOOKUP(F99,BuildingLeakage!$A$2:$B$4,2,FALSE)</f>
        <v>5.1608452609801366E-4</v>
      </c>
      <c r="J99" s="13">
        <f>VLOOKUP(F99,DuctRValue!$A$2:$B$7,2,FALSE)</f>
        <v>3.67</v>
      </c>
      <c r="K99" s="18">
        <f>VLOOKUP(F99,DuctLeakage!$A$2:$B$4,2,FALSE)</f>
        <v>0.26</v>
      </c>
      <c r="L99" s="13">
        <f>VLOOKUP(F99&amp;B99,CeilingRValue!$C$2:$D$19,2,FALSE)</f>
        <v>18.171171171171171</v>
      </c>
      <c r="M99" s="13">
        <f>IF(C99="SOG","NA",VLOOKUP(Defaults!F99,FloorRValue!$A$2:$B$4,2,FALSE))</f>
        <v>5.9551821</v>
      </c>
      <c r="N99" s="20">
        <f>VLOOKUP(F99&amp;B99,WallRValue!$C$2:$D$19,2,FALSE)</f>
        <v>10.254943899018233</v>
      </c>
      <c r="O99" s="11">
        <f>VLOOKUP($F99&amp;$B99,HighPWin!$C$2:$E$19,2,FALSE)</f>
        <v>1.1400000000000001</v>
      </c>
      <c r="P99" s="11">
        <f>VLOOKUP($F99&amp;$B99,HighPWin!$C$2:$E$19,3,FALSE)</f>
        <v>0.87</v>
      </c>
      <c r="Q99" s="11" t="str">
        <f>VLOOKUP(F99,AC!$A$2:$B$4,2,FALSE)</f>
        <v>SEER 10 (EER 9.31)</v>
      </c>
      <c r="R99" s="18">
        <f>VLOOKUP(F99,Furn!$A$2:$B$4,2,FALSE)</f>
        <v>0.78</v>
      </c>
      <c r="S99" s="14">
        <f>VLOOKUP(F99,WallFurn!$A$2:$B$4,2,FALSE)</f>
        <v>0.62</v>
      </c>
    </row>
    <row r="100" spans="2:19" ht="15" x14ac:dyDescent="0.25">
      <c r="B100" s="6" t="s">
        <v>50</v>
      </c>
      <c r="C100" s="6" t="s">
        <v>37</v>
      </c>
      <c r="D100" s="6" t="s">
        <v>36</v>
      </c>
      <c r="E100" s="6">
        <v>2</v>
      </c>
      <c r="F100" s="6" t="s">
        <v>41</v>
      </c>
      <c r="G100" s="15">
        <f>VLOOKUP(F100&amp;E100,FloorArea!$C$2:$D$7,2,FALSE)</f>
        <v>2400</v>
      </c>
      <c r="H100" s="16">
        <f>VLOOKUP(F100,WindowFloorRatio!$A$2:$B$4,2,FALSE)</f>
        <v>0.11502100840336134</v>
      </c>
      <c r="I100" s="26">
        <f>VLOOKUP(F100,BuildingLeakage!$A$2:$B$4,2,FALSE)</f>
        <v>5.1608452609801366E-4</v>
      </c>
      <c r="J100" s="13">
        <f>VLOOKUP(F100,DuctRValue!$A$2:$B$7,2,FALSE)</f>
        <v>3.67</v>
      </c>
      <c r="K100" s="18">
        <f>VLOOKUP(F100,DuctLeakage!$A$2:$B$4,2,FALSE)</f>
        <v>0.26</v>
      </c>
      <c r="L100" s="13">
        <f>VLOOKUP(F100&amp;B100,CeilingRValue!$C$2:$D$19,2,FALSE)</f>
        <v>18.171171171171171</v>
      </c>
      <c r="M100" s="13">
        <f>IF(C100="SOG","NA",VLOOKUP(Defaults!F100,FloorRValue!$A$2:$B$4,2,FALSE))</f>
        <v>5.9551821</v>
      </c>
      <c r="N100" s="20">
        <f>VLOOKUP(F100&amp;B100,WallRValue!$C$2:$D$19,2,FALSE)</f>
        <v>10.254943899018233</v>
      </c>
      <c r="O100" s="11">
        <f>VLOOKUP($F100&amp;$B100,HighPWin!$C$2:$E$19,2,FALSE)</f>
        <v>1.1400000000000001</v>
      </c>
      <c r="P100" s="11">
        <f>VLOOKUP($F100&amp;$B100,HighPWin!$C$2:$E$19,3,FALSE)</f>
        <v>0.87</v>
      </c>
      <c r="Q100" s="11" t="str">
        <f>VLOOKUP(F100,AC!$A$2:$B$4,2,FALSE)</f>
        <v>SEER 10 (EER 9.31)</v>
      </c>
      <c r="R100" s="18">
        <f>VLOOKUP(F100,Furn!$A$2:$B$4,2,FALSE)</f>
        <v>0.78</v>
      </c>
      <c r="S100" s="14">
        <f>VLOOKUP(F100,WallFurn!$A$2:$B$4,2,FALSE)</f>
        <v>0.62</v>
      </c>
    </row>
    <row r="101" spans="2:19" ht="15" x14ac:dyDescent="0.25">
      <c r="B101" s="6" t="s">
        <v>32</v>
      </c>
      <c r="C101" s="6" t="s">
        <v>33</v>
      </c>
      <c r="D101" s="6" t="s">
        <v>34</v>
      </c>
      <c r="E101" s="6">
        <v>1</v>
      </c>
      <c r="F101" s="6" t="s">
        <v>42</v>
      </c>
      <c r="G101" s="15">
        <f>VLOOKUP(F101&amp;E101,FloorArea!$C$2:$D$7,2,FALSE)</f>
        <v>1910</v>
      </c>
      <c r="H101" s="16">
        <f>VLOOKUP(F101,WindowFloorRatio!$A$2:$B$4,2,FALSE)</f>
        <v>0.2</v>
      </c>
      <c r="I101" s="26">
        <f>VLOOKUP(F101,BuildingLeakage!$A$2:$B$4,2,FALSE)</f>
        <v>4.6411397360087065E-4</v>
      </c>
      <c r="J101" s="13">
        <f>VLOOKUP(F101,DuctRValue!$A$2:$B$7,2,FALSE)</f>
        <v>4.26</v>
      </c>
      <c r="K101" s="18">
        <f>VLOOKUP(F101,DuctLeakage!$A$2:$B$4,2,FALSE)</f>
        <v>0.22</v>
      </c>
      <c r="L101" s="13">
        <f>VLOOKUP(F101&amp;B101,CeilingRValue!$C$2:$D$19,2,FALSE)</f>
        <v>10.314814814814815</v>
      </c>
      <c r="M101" s="13" t="str">
        <f>IF(C101="SOG","NA",VLOOKUP(Defaults!F101,FloorRValue!$A$2:$B$4,2,FALSE))</f>
        <v>NA</v>
      </c>
      <c r="N101" s="20">
        <f>VLOOKUP(F101&amp;B101,WallRValue!$C$2:$D$19,2,FALSE)</f>
        <v>10.254943899018233</v>
      </c>
      <c r="O101" s="11">
        <f>VLOOKUP($F101&amp;$B101,HighPWin!$C$2:$E$19,2,FALSE)</f>
        <v>0.67</v>
      </c>
      <c r="P101" s="11">
        <f>VLOOKUP($F101&amp;$B101,HighPWin!$C$2:$E$19,3,FALSE)</f>
        <v>0.79</v>
      </c>
      <c r="Q101" s="11" t="str">
        <f>VLOOKUP(F101,AC!$A$2:$B$4,2,FALSE)</f>
        <v>SEER 10 (EER 9.31)</v>
      </c>
      <c r="R101" s="18">
        <f>VLOOKUP(F101,Furn!$A$2:$B$4,2,FALSE)</f>
        <v>0.78</v>
      </c>
      <c r="S101" s="14">
        <f>VLOOKUP(F101,WallFurn!$A$2:$B$4,2,FALSE)</f>
        <v>0.62</v>
      </c>
    </row>
    <row r="102" spans="2:19" ht="15" x14ac:dyDescent="0.25">
      <c r="B102" s="6" t="s">
        <v>32</v>
      </c>
      <c r="C102" s="6" t="s">
        <v>33</v>
      </c>
      <c r="D102" s="6" t="s">
        <v>34</v>
      </c>
      <c r="E102" s="6">
        <v>2</v>
      </c>
      <c r="F102" s="6" t="s">
        <v>42</v>
      </c>
      <c r="G102" s="15">
        <f>VLOOKUP(F102&amp;E102,FloorArea!$C$2:$D$7,2,FALSE)</f>
        <v>2730</v>
      </c>
      <c r="H102" s="16">
        <f>VLOOKUP(F102,WindowFloorRatio!$A$2:$B$4,2,FALSE)</f>
        <v>0.2</v>
      </c>
      <c r="I102" s="26">
        <f>VLOOKUP(F102,BuildingLeakage!$A$2:$B$4,2,FALSE)</f>
        <v>4.6411397360087065E-4</v>
      </c>
      <c r="J102" s="13">
        <f>VLOOKUP(F102,DuctRValue!$A$2:$B$7,2,FALSE)</f>
        <v>4.26</v>
      </c>
      <c r="K102" s="18">
        <f>VLOOKUP(F102,DuctLeakage!$A$2:$B$4,2,FALSE)</f>
        <v>0.22</v>
      </c>
      <c r="L102" s="13">
        <f>VLOOKUP(F102&amp;B102,CeilingRValue!$C$2:$D$19,2,FALSE)</f>
        <v>10.314814814814815</v>
      </c>
      <c r="M102" s="13" t="str">
        <f>IF(C102="SOG","NA",VLOOKUP(Defaults!F102,FloorRValue!$A$2:$B$4,2,FALSE))</f>
        <v>NA</v>
      </c>
      <c r="N102" s="20">
        <f>VLOOKUP(F102&amp;B102,WallRValue!$C$2:$D$19,2,FALSE)</f>
        <v>10.254943899018233</v>
      </c>
      <c r="O102" s="11">
        <f>VLOOKUP($F102&amp;$B102,HighPWin!$C$2:$E$19,2,FALSE)</f>
        <v>0.67</v>
      </c>
      <c r="P102" s="11">
        <f>VLOOKUP($F102&amp;$B102,HighPWin!$C$2:$E$19,3,FALSE)</f>
        <v>0.79</v>
      </c>
      <c r="Q102" s="11" t="str">
        <f>VLOOKUP(F102,AC!$A$2:$B$4,2,FALSE)</f>
        <v>SEER 10 (EER 9.31)</v>
      </c>
      <c r="R102" s="18">
        <f>VLOOKUP(F102,Furn!$A$2:$B$4,2,FALSE)</f>
        <v>0.78</v>
      </c>
      <c r="S102" s="14">
        <f>VLOOKUP(F102,WallFurn!$A$2:$B$4,2,FALSE)</f>
        <v>0.62</v>
      </c>
    </row>
    <row r="103" spans="2:19" ht="15" x14ac:dyDescent="0.25">
      <c r="B103" s="6" t="s">
        <v>32</v>
      </c>
      <c r="C103" s="6" t="s">
        <v>33</v>
      </c>
      <c r="D103" s="6" t="s">
        <v>36</v>
      </c>
      <c r="E103" s="6">
        <v>1</v>
      </c>
      <c r="F103" s="6" t="s">
        <v>42</v>
      </c>
      <c r="G103" s="15">
        <f>VLOOKUP(F103&amp;E103,FloorArea!$C$2:$D$7,2,FALSE)</f>
        <v>1910</v>
      </c>
      <c r="H103" s="16">
        <f>VLOOKUP(F103,WindowFloorRatio!$A$2:$B$4,2,FALSE)</f>
        <v>0.2</v>
      </c>
      <c r="I103" s="26">
        <f>VLOOKUP(F103,BuildingLeakage!$A$2:$B$4,2,FALSE)</f>
        <v>4.6411397360087065E-4</v>
      </c>
      <c r="J103" s="13">
        <f>VLOOKUP(F103,DuctRValue!$A$2:$B$7,2,FALSE)</f>
        <v>4.26</v>
      </c>
      <c r="K103" s="18">
        <f>VLOOKUP(F103,DuctLeakage!$A$2:$B$4,2,FALSE)</f>
        <v>0.22</v>
      </c>
      <c r="L103" s="13">
        <f>VLOOKUP(F103&amp;B103,CeilingRValue!$C$2:$D$19,2,FALSE)</f>
        <v>10.314814814814815</v>
      </c>
      <c r="M103" s="13" t="str">
        <f>IF(C103="SOG","NA",VLOOKUP(Defaults!F103,FloorRValue!$A$2:$B$4,2,FALSE))</f>
        <v>NA</v>
      </c>
      <c r="N103" s="20">
        <f>VLOOKUP(F103&amp;B103,WallRValue!$C$2:$D$19,2,FALSE)</f>
        <v>10.254943899018233</v>
      </c>
      <c r="O103" s="11">
        <f>VLOOKUP($F103&amp;$B103,HighPWin!$C$2:$E$19,2,FALSE)</f>
        <v>0.67</v>
      </c>
      <c r="P103" s="11">
        <f>VLOOKUP($F103&amp;$B103,HighPWin!$C$2:$E$19,3,FALSE)</f>
        <v>0.79</v>
      </c>
      <c r="Q103" s="11" t="str">
        <f>VLOOKUP(F103,AC!$A$2:$B$4,2,FALSE)</f>
        <v>SEER 10 (EER 9.31)</v>
      </c>
      <c r="R103" s="18">
        <f>VLOOKUP(F103,Furn!$A$2:$B$4,2,FALSE)</f>
        <v>0.78</v>
      </c>
      <c r="S103" s="14">
        <f>VLOOKUP(F103,WallFurn!$A$2:$B$4,2,FALSE)</f>
        <v>0.62</v>
      </c>
    </row>
    <row r="104" spans="2:19" ht="15" x14ac:dyDescent="0.25">
      <c r="B104" s="6" t="s">
        <v>32</v>
      </c>
      <c r="C104" s="6" t="s">
        <v>33</v>
      </c>
      <c r="D104" s="6" t="s">
        <v>36</v>
      </c>
      <c r="E104" s="6">
        <v>2</v>
      </c>
      <c r="F104" s="6" t="s">
        <v>42</v>
      </c>
      <c r="G104" s="15">
        <f>VLOOKUP(F104&amp;E104,FloorArea!$C$2:$D$7,2,FALSE)</f>
        <v>2730</v>
      </c>
      <c r="H104" s="16">
        <f>VLOOKUP(F104,WindowFloorRatio!$A$2:$B$4,2,FALSE)</f>
        <v>0.2</v>
      </c>
      <c r="I104" s="26">
        <f>VLOOKUP(F104,BuildingLeakage!$A$2:$B$4,2,FALSE)</f>
        <v>4.6411397360087065E-4</v>
      </c>
      <c r="J104" s="13">
        <f>VLOOKUP(F104,DuctRValue!$A$2:$B$7,2,FALSE)</f>
        <v>4.26</v>
      </c>
      <c r="K104" s="18">
        <f>VLOOKUP(F104,DuctLeakage!$A$2:$B$4,2,FALSE)</f>
        <v>0.22</v>
      </c>
      <c r="L104" s="13">
        <f>VLOOKUP(F104&amp;B104,CeilingRValue!$C$2:$D$19,2,FALSE)</f>
        <v>10.314814814814815</v>
      </c>
      <c r="M104" s="13" t="str">
        <f>IF(C104="SOG","NA",VLOOKUP(Defaults!F104,FloorRValue!$A$2:$B$4,2,FALSE))</f>
        <v>NA</v>
      </c>
      <c r="N104" s="20">
        <f>VLOOKUP(F104&amp;B104,WallRValue!$C$2:$D$19,2,FALSE)</f>
        <v>10.254943899018233</v>
      </c>
      <c r="O104" s="11">
        <f>VLOOKUP($F104&amp;$B104,HighPWin!$C$2:$E$19,2,FALSE)</f>
        <v>0.67</v>
      </c>
      <c r="P104" s="11">
        <f>VLOOKUP($F104&amp;$B104,HighPWin!$C$2:$E$19,3,FALSE)</f>
        <v>0.79</v>
      </c>
      <c r="Q104" s="11" t="str">
        <f>VLOOKUP(F104,AC!$A$2:$B$4,2,FALSE)</f>
        <v>SEER 10 (EER 9.31)</v>
      </c>
      <c r="R104" s="18">
        <f>VLOOKUP(F104,Furn!$A$2:$B$4,2,FALSE)</f>
        <v>0.78</v>
      </c>
      <c r="S104" s="14">
        <f>VLOOKUP(F104,WallFurn!$A$2:$B$4,2,FALSE)</f>
        <v>0.62</v>
      </c>
    </row>
    <row r="105" spans="2:19" ht="15" x14ac:dyDescent="0.25">
      <c r="B105" s="6" t="s">
        <v>32</v>
      </c>
      <c r="C105" s="6" t="s">
        <v>37</v>
      </c>
      <c r="D105" s="6" t="s">
        <v>34</v>
      </c>
      <c r="E105" s="6">
        <v>1</v>
      </c>
      <c r="F105" s="6" t="s">
        <v>42</v>
      </c>
      <c r="G105" s="15">
        <f>VLOOKUP(F105&amp;E105,FloorArea!$C$2:$D$7,2,FALSE)</f>
        <v>1910</v>
      </c>
      <c r="H105" s="16">
        <f>VLOOKUP(F105,WindowFloorRatio!$A$2:$B$4,2,FALSE)</f>
        <v>0.2</v>
      </c>
      <c r="I105" s="26">
        <f>VLOOKUP(F105,BuildingLeakage!$A$2:$B$4,2,FALSE)</f>
        <v>4.6411397360087065E-4</v>
      </c>
      <c r="J105" s="13">
        <f>VLOOKUP(F105,DuctRValue!$A$2:$B$7,2,FALSE)</f>
        <v>4.26</v>
      </c>
      <c r="K105" s="18">
        <f>VLOOKUP(F105,DuctLeakage!$A$2:$B$4,2,FALSE)</f>
        <v>0.22</v>
      </c>
      <c r="L105" s="13">
        <f>VLOOKUP(F105&amp;B105,CeilingRValue!$C$2:$D$19,2,FALSE)</f>
        <v>10.314814814814815</v>
      </c>
      <c r="M105" s="13">
        <f>IF(C105="SOG","NA",VLOOKUP(Defaults!F105,FloorRValue!$A$2:$B$4,2,FALSE))</f>
        <v>5.9551821</v>
      </c>
      <c r="N105" s="20">
        <f>VLOOKUP(F105&amp;B105,WallRValue!$C$2:$D$19,2,FALSE)</f>
        <v>10.254943899018233</v>
      </c>
      <c r="O105" s="11">
        <f>VLOOKUP($F105&amp;$B105,HighPWin!$C$2:$E$19,2,FALSE)</f>
        <v>0.67</v>
      </c>
      <c r="P105" s="11">
        <f>VLOOKUP($F105&amp;$B105,HighPWin!$C$2:$E$19,3,FALSE)</f>
        <v>0.79</v>
      </c>
      <c r="Q105" s="11" t="str">
        <f>VLOOKUP(F105,AC!$A$2:$B$4,2,FALSE)</f>
        <v>SEER 10 (EER 9.31)</v>
      </c>
      <c r="R105" s="18">
        <f>VLOOKUP(F105,Furn!$A$2:$B$4,2,FALSE)</f>
        <v>0.78</v>
      </c>
      <c r="S105" s="14">
        <f>VLOOKUP(F105,WallFurn!$A$2:$B$4,2,FALSE)</f>
        <v>0.62</v>
      </c>
    </row>
    <row r="106" spans="2:19" ht="15" x14ac:dyDescent="0.25">
      <c r="B106" s="6" t="s">
        <v>32</v>
      </c>
      <c r="C106" s="6" t="s">
        <v>37</v>
      </c>
      <c r="D106" s="6" t="s">
        <v>34</v>
      </c>
      <c r="E106" s="6">
        <v>2</v>
      </c>
      <c r="F106" s="6" t="s">
        <v>42</v>
      </c>
      <c r="G106" s="15">
        <f>VLOOKUP(F106&amp;E106,FloorArea!$C$2:$D$7,2,FALSE)</f>
        <v>2730</v>
      </c>
      <c r="H106" s="16">
        <f>VLOOKUP(F106,WindowFloorRatio!$A$2:$B$4,2,FALSE)</f>
        <v>0.2</v>
      </c>
      <c r="I106" s="26">
        <f>VLOOKUP(F106,BuildingLeakage!$A$2:$B$4,2,FALSE)</f>
        <v>4.6411397360087065E-4</v>
      </c>
      <c r="J106" s="13">
        <f>VLOOKUP(F106,DuctRValue!$A$2:$B$7,2,FALSE)</f>
        <v>4.26</v>
      </c>
      <c r="K106" s="18">
        <f>VLOOKUP(F106,DuctLeakage!$A$2:$B$4,2,FALSE)</f>
        <v>0.22</v>
      </c>
      <c r="L106" s="13">
        <f>VLOOKUP(F106&amp;B106,CeilingRValue!$C$2:$D$19,2,FALSE)</f>
        <v>10.314814814814815</v>
      </c>
      <c r="M106" s="13">
        <f>IF(C106="SOG","NA",VLOOKUP(Defaults!F106,FloorRValue!$A$2:$B$4,2,FALSE))</f>
        <v>5.9551821</v>
      </c>
      <c r="N106" s="20">
        <f>VLOOKUP(F106&amp;B106,WallRValue!$C$2:$D$19,2,FALSE)</f>
        <v>10.254943899018233</v>
      </c>
      <c r="O106" s="11">
        <f>VLOOKUP($F106&amp;$B106,HighPWin!$C$2:$E$19,2,FALSE)</f>
        <v>0.67</v>
      </c>
      <c r="P106" s="11">
        <f>VLOOKUP($F106&amp;$B106,HighPWin!$C$2:$E$19,3,FALSE)</f>
        <v>0.79</v>
      </c>
      <c r="Q106" s="11" t="str">
        <f>VLOOKUP(F106,AC!$A$2:$B$4,2,FALSE)</f>
        <v>SEER 10 (EER 9.31)</v>
      </c>
      <c r="R106" s="18">
        <f>VLOOKUP(F106,Furn!$A$2:$B$4,2,FALSE)</f>
        <v>0.78</v>
      </c>
      <c r="S106" s="14">
        <f>VLOOKUP(F106,WallFurn!$A$2:$B$4,2,FALSE)</f>
        <v>0.62</v>
      </c>
    </row>
    <row r="107" spans="2:19" ht="15" x14ac:dyDescent="0.25">
      <c r="B107" s="6" t="s">
        <v>32</v>
      </c>
      <c r="C107" s="6" t="s">
        <v>37</v>
      </c>
      <c r="D107" s="6" t="s">
        <v>36</v>
      </c>
      <c r="E107" s="6">
        <v>1</v>
      </c>
      <c r="F107" s="6" t="s">
        <v>42</v>
      </c>
      <c r="G107" s="15">
        <f>VLOOKUP(F107&amp;E107,FloorArea!$C$2:$D$7,2,FALSE)</f>
        <v>1910</v>
      </c>
      <c r="H107" s="16">
        <f>VLOOKUP(F107,WindowFloorRatio!$A$2:$B$4,2,FALSE)</f>
        <v>0.2</v>
      </c>
      <c r="I107" s="26">
        <f>VLOOKUP(F107,BuildingLeakage!$A$2:$B$4,2,FALSE)</f>
        <v>4.6411397360087065E-4</v>
      </c>
      <c r="J107" s="13">
        <f>VLOOKUP(F107,DuctRValue!$A$2:$B$7,2,FALSE)</f>
        <v>4.26</v>
      </c>
      <c r="K107" s="18">
        <f>VLOOKUP(F107,DuctLeakage!$A$2:$B$4,2,FALSE)</f>
        <v>0.22</v>
      </c>
      <c r="L107" s="13">
        <f>VLOOKUP(F107&amp;B107,CeilingRValue!$C$2:$D$19,2,FALSE)</f>
        <v>10.314814814814815</v>
      </c>
      <c r="M107" s="13">
        <f>IF(C107="SOG","NA",VLOOKUP(Defaults!F107,FloorRValue!$A$2:$B$4,2,FALSE))</f>
        <v>5.9551821</v>
      </c>
      <c r="N107" s="20">
        <f>VLOOKUP(F107&amp;B107,WallRValue!$C$2:$D$19,2,FALSE)</f>
        <v>10.254943899018233</v>
      </c>
      <c r="O107" s="11">
        <f>VLOOKUP($F107&amp;$B107,HighPWin!$C$2:$E$19,2,FALSE)</f>
        <v>0.67</v>
      </c>
      <c r="P107" s="11">
        <f>VLOOKUP($F107&amp;$B107,HighPWin!$C$2:$E$19,3,FALSE)</f>
        <v>0.79</v>
      </c>
      <c r="Q107" s="11" t="str">
        <f>VLOOKUP(F107,AC!$A$2:$B$4,2,FALSE)</f>
        <v>SEER 10 (EER 9.31)</v>
      </c>
      <c r="R107" s="18">
        <f>VLOOKUP(F107,Furn!$A$2:$B$4,2,FALSE)</f>
        <v>0.78</v>
      </c>
      <c r="S107" s="14">
        <f>VLOOKUP(F107,WallFurn!$A$2:$B$4,2,FALSE)</f>
        <v>0.62</v>
      </c>
    </row>
    <row r="108" spans="2:19" ht="15" x14ac:dyDescent="0.25">
      <c r="B108" s="6" t="s">
        <v>32</v>
      </c>
      <c r="C108" s="6" t="s">
        <v>37</v>
      </c>
      <c r="D108" s="6" t="s">
        <v>36</v>
      </c>
      <c r="E108" s="6">
        <v>2</v>
      </c>
      <c r="F108" s="6" t="s">
        <v>42</v>
      </c>
      <c r="G108" s="15">
        <f>VLOOKUP(F108&amp;E108,FloorArea!$C$2:$D$7,2,FALSE)</f>
        <v>2730</v>
      </c>
      <c r="H108" s="16">
        <f>VLOOKUP(F108,WindowFloorRatio!$A$2:$B$4,2,FALSE)</f>
        <v>0.2</v>
      </c>
      <c r="I108" s="26">
        <f>VLOOKUP(F108,BuildingLeakage!$A$2:$B$4,2,FALSE)</f>
        <v>4.6411397360087065E-4</v>
      </c>
      <c r="J108" s="13">
        <f>VLOOKUP(F108,DuctRValue!$A$2:$B$7,2,FALSE)</f>
        <v>4.26</v>
      </c>
      <c r="K108" s="18">
        <f>VLOOKUP(F108,DuctLeakage!$A$2:$B$4,2,FALSE)</f>
        <v>0.22</v>
      </c>
      <c r="L108" s="13">
        <f>VLOOKUP(F108&amp;B108,CeilingRValue!$C$2:$D$19,2,FALSE)</f>
        <v>10.314814814814815</v>
      </c>
      <c r="M108" s="13">
        <f>IF(C108="SOG","NA",VLOOKUP(Defaults!F108,FloorRValue!$A$2:$B$4,2,FALSE))</f>
        <v>5.9551821</v>
      </c>
      <c r="N108" s="20">
        <f>VLOOKUP(F108&amp;B108,WallRValue!$C$2:$D$19,2,FALSE)</f>
        <v>10.254943899018233</v>
      </c>
      <c r="O108" s="11">
        <f>VLOOKUP($F108&amp;$B108,HighPWin!$C$2:$E$19,2,FALSE)</f>
        <v>0.67</v>
      </c>
      <c r="P108" s="11">
        <f>VLOOKUP($F108&amp;$B108,HighPWin!$C$2:$E$19,3,FALSE)</f>
        <v>0.79</v>
      </c>
      <c r="Q108" s="11" t="str">
        <f>VLOOKUP(F108,AC!$A$2:$B$4,2,FALSE)</f>
        <v>SEER 10 (EER 9.31)</v>
      </c>
      <c r="R108" s="18">
        <f>VLOOKUP(F108,Furn!$A$2:$B$4,2,FALSE)</f>
        <v>0.78</v>
      </c>
      <c r="S108" s="14">
        <f>VLOOKUP(F108,WallFurn!$A$2:$B$4,2,FALSE)</f>
        <v>0.62</v>
      </c>
    </row>
    <row r="109" spans="2:19" ht="15" x14ac:dyDescent="0.25">
      <c r="B109" s="6" t="s">
        <v>38</v>
      </c>
      <c r="C109" s="6" t="s">
        <v>33</v>
      </c>
      <c r="D109" s="6" t="s">
        <v>34</v>
      </c>
      <c r="E109" s="6">
        <v>1</v>
      </c>
      <c r="F109" s="6" t="s">
        <v>42</v>
      </c>
      <c r="G109" s="15">
        <f>VLOOKUP(F109&amp;E109,FloorArea!$C$2:$D$7,2,FALSE)</f>
        <v>1910</v>
      </c>
      <c r="H109" s="16">
        <f>VLOOKUP(F109,WindowFloorRatio!$A$2:$B$4,2,FALSE)</f>
        <v>0.2</v>
      </c>
      <c r="I109" s="26">
        <f>VLOOKUP(F109,BuildingLeakage!$A$2:$B$4,2,FALSE)</f>
        <v>4.6411397360087065E-4</v>
      </c>
      <c r="J109" s="13">
        <f>VLOOKUP(F109,DuctRValue!$A$2:$B$7,2,FALSE)</f>
        <v>4.26</v>
      </c>
      <c r="K109" s="18">
        <f>VLOOKUP(F109,DuctLeakage!$A$2:$B$4,2,FALSE)</f>
        <v>0.22</v>
      </c>
      <c r="L109" s="13">
        <f>VLOOKUP(F109&amp;B109,CeilingRValue!$C$2:$D$19,2,FALSE)</f>
        <v>16.545454545454547</v>
      </c>
      <c r="M109" s="13" t="str">
        <f>IF(C109="SOG","NA",VLOOKUP(Defaults!F109,FloorRValue!$A$2:$B$4,2,FALSE))</f>
        <v>NA</v>
      </c>
      <c r="N109" s="20">
        <f>VLOOKUP(F109&amp;B109,WallRValue!$C$2:$D$19,2,FALSE)</f>
        <v>10.254943899018233</v>
      </c>
      <c r="O109" s="11">
        <f>VLOOKUP($F109&amp;$B109,HighPWin!$C$2:$E$19,2,FALSE)</f>
        <v>0.67</v>
      </c>
      <c r="P109" s="11">
        <f>VLOOKUP($F109&amp;$B109,HighPWin!$C$2:$E$19,3,FALSE)</f>
        <v>0.79</v>
      </c>
      <c r="Q109" s="11" t="str">
        <f>VLOOKUP(F109,AC!$A$2:$B$4,2,FALSE)</f>
        <v>SEER 10 (EER 9.31)</v>
      </c>
      <c r="R109" s="18">
        <f>VLOOKUP(F109,Furn!$A$2:$B$4,2,FALSE)</f>
        <v>0.78</v>
      </c>
      <c r="S109" s="14">
        <f>VLOOKUP(F109,WallFurn!$A$2:$B$4,2,FALSE)</f>
        <v>0.62</v>
      </c>
    </row>
    <row r="110" spans="2:19" ht="15" x14ac:dyDescent="0.25">
      <c r="B110" s="6" t="s">
        <v>38</v>
      </c>
      <c r="C110" s="6" t="s">
        <v>33</v>
      </c>
      <c r="D110" s="6" t="s">
        <v>34</v>
      </c>
      <c r="E110" s="6">
        <v>2</v>
      </c>
      <c r="F110" s="6" t="s">
        <v>42</v>
      </c>
      <c r="G110" s="15">
        <f>VLOOKUP(F110&amp;E110,FloorArea!$C$2:$D$7,2,FALSE)</f>
        <v>2730</v>
      </c>
      <c r="H110" s="16">
        <f>VLOOKUP(F110,WindowFloorRatio!$A$2:$B$4,2,FALSE)</f>
        <v>0.2</v>
      </c>
      <c r="I110" s="26">
        <f>VLOOKUP(F110,BuildingLeakage!$A$2:$B$4,2,FALSE)</f>
        <v>4.6411397360087065E-4</v>
      </c>
      <c r="J110" s="13">
        <f>VLOOKUP(F110,DuctRValue!$A$2:$B$7,2,FALSE)</f>
        <v>4.26</v>
      </c>
      <c r="K110" s="18">
        <f>VLOOKUP(F110,DuctLeakage!$A$2:$B$4,2,FALSE)</f>
        <v>0.22</v>
      </c>
      <c r="L110" s="13">
        <f>VLOOKUP(F110&amp;B110,CeilingRValue!$C$2:$D$19,2,FALSE)</f>
        <v>16.545454545454547</v>
      </c>
      <c r="M110" s="13" t="str">
        <f>IF(C110="SOG","NA",VLOOKUP(Defaults!F110,FloorRValue!$A$2:$B$4,2,FALSE))</f>
        <v>NA</v>
      </c>
      <c r="N110" s="20">
        <f>VLOOKUP(F110&amp;B110,WallRValue!$C$2:$D$19,2,FALSE)</f>
        <v>10.254943899018233</v>
      </c>
      <c r="O110" s="11">
        <f>VLOOKUP($F110&amp;$B110,HighPWin!$C$2:$E$19,2,FALSE)</f>
        <v>0.67</v>
      </c>
      <c r="P110" s="11">
        <f>VLOOKUP($F110&amp;$B110,HighPWin!$C$2:$E$19,3,FALSE)</f>
        <v>0.79</v>
      </c>
      <c r="Q110" s="11" t="str">
        <f>VLOOKUP(F110,AC!$A$2:$B$4,2,FALSE)</f>
        <v>SEER 10 (EER 9.31)</v>
      </c>
      <c r="R110" s="18">
        <f>VLOOKUP(F110,Furn!$A$2:$B$4,2,FALSE)</f>
        <v>0.78</v>
      </c>
      <c r="S110" s="14">
        <f>VLOOKUP(F110,WallFurn!$A$2:$B$4,2,FALSE)</f>
        <v>0.62</v>
      </c>
    </row>
    <row r="111" spans="2:19" ht="15" x14ac:dyDescent="0.25">
      <c r="B111" s="6" t="s">
        <v>38</v>
      </c>
      <c r="C111" s="6" t="s">
        <v>33</v>
      </c>
      <c r="D111" s="6" t="s">
        <v>36</v>
      </c>
      <c r="E111" s="6">
        <v>1</v>
      </c>
      <c r="F111" s="6" t="s">
        <v>42</v>
      </c>
      <c r="G111" s="15">
        <f>VLOOKUP(F111&amp;E111,FloorArea!$C$2:$D$7,2,FALSE)</f>
        <v>1910</v>
      </c>
      <c r="H111" s="16">
        <f>VLOOKUP(F111,WindowFloorRatio!$A$2:$B$4,2,FALSE)</f>
        <v>0.2</v>
      </c>
      <c r="I111" s="26">
        <f>VLOOKUP(F111,BuildingLeakage!$A$2:$B$4,2,FALSE)</f>
        <v>4.6411397360087065E-4</v>
      </c>
      <c r="J111" s="13">
        <f>VLOOKUP(F111,DuctRValue!$A$2:$B$7,2,FALSE)</f>
        <v>4.26</v>
      </c>
      <c r="K111" s="18">
        <f>VLOOKUP(F111,DuctLeakage!$A$2:$B$4,2,FALSE)</f>
        <v>0.22</v>
      </c>
      <c r="L111" s="13">
        <f>VLOOKUP(F111&amp;B111,CeilingRValue!$C$2:$D$19,2,FALSE)</f>
        <v>16.545454545454547</v>
      </c>
      <c r="M111" s="13" t="str">
        <f>IF(C111="SOG","NA",VLOOKUP(Defaults!F111,FloorRValue!$A$2:$B$4,2,FALSE))</f>
        <v>NA</v>
      </c>
      <c r="N111" s="20">
        <f>VLOOKUP(F111&amp;B111,WallRValue!$C$2:$D$19,2,FALSE)</f>
        <v>10.254943899018233</v>
      </c>
      <c r="O111" s="11">
        <f>VLOOKUP($F111&amp;$B111,HighPWin!$C$2:$E$19,2,FALSE)</f>
        <v>0.67</v>
      </c>
      <c r="P111" s="11">
        <f>VLOOKUP($F111&amp;$B111,HighPWin!$C$2:$E$19,3,FALSE)</f>
        <v>0.79</v>
      </c>
      <c r="Q111" s="11" t="str">
        <f>VLOOKUP(F111,AC!$A$2:$B$4,2,FALSE)</f>
        <v>SEER 10 (EER 9.31)</v>
      </c>
      <c r="R111" s="18">
        <f>VLOOKUP(F111,Furn!$A$2:$B$4,2,FALSE)</f>
        <v>0.78</v>
      </c>
      <c r="S111" s="14">
        <f>VLOOKUP(F111,WallFurn!$A$2:$B$4,2,FALSE)</f>
        <v>0.62</v>
      </c>
    </row>
    <row r="112" spans="2:19" ht="15" x14ac:dyDescent="0.25">
      <c r="B112" s="6" t="s">
        <v>38</v>
      </c>
      <c r="C112" s="6" t="s">
        <v>33</v>
      </c>
      <c r="D112" s="6" t="s">
        <v>36</v>
      </c>
      <c r="E112" s="6">
        <v>2</v>
      </c>
      <c r="F112" s="6" t="s">
        <v>42</v>
      </c>
      <c r="G112" s="15">
        <f>VLOOKUP(F112&amp;E112,FloorArea!$C$2:$D$7,2,FALSE)</f>
        <v>2730</v>
      </c>
      <c r="H112" s="16">
        <f>VLOOKUP(F112,WindowFloorRatio!$A$2:$B$4,2,FALSE)</f>
        <v>0.2</v>
      </c>
      <c r="I112" s="26">
        <f>VLOOKUP(F112,BuildingLeakage!$A$2:$B$4,2,FALSE)</f>
        <v>4.6411397360087065E-4</v>
      </c>
      <c r="J112" s="13">
        <f>VLOOKUP(F112,DuctRValue!$A$2:$B$7,2,FALSE)</f>
        <v>4.26</v>
      </c>
      <c r="K112" s="18">
        <f>VLOOKUP(F112,DuctLeakage!$A$2:$B$4,2,FALSE)</f>
        <v>0.22</v>
      </c>
      <c r="L112" s="13">
        <f>VLOOKUP(F112&amp;B112,CeilingRValue!$C$2:$D$19,2,FALSE)</f>
        <v>16.545454545454547</v>
      </c>
      <c r="M112" s="13" t="str">
        <f>IF(C112="SOG","NA",VLOOKUP(Defaults!F112,FloorRValue!$A$2:$B$4,2,FALSE))</f>
        <v>NA</v>
      </c>
      <c r="N112" s="20">
        <f>VLOOKUP(F112&amp;B112,WallRValue!$C$2:$D$19,2,FALSE)</f>
        <v>10.254943899018233</v>
      </c>
      <c r="O112" s="11">
        <f>VLOOKUP($F112&amp;$B112,HighPWin!$C$2:$E$19,2,FALSE)</f>
        <v>0.67</v>
      </c>
      <c r="P112" s="11">
        <f>VLOOKUP($F112&amp;$B112,HighPWin!$C$2:$E$19,3,FALSE)</f>
        <v>0.79</v>
      </c>
      <c r="Q112" s="11" t="str">
        <f>VLOOKUP(F112,AC!$A$2:$B$4,2,FALSE)</f>
        <v>SEER 10 (EER 9.31)</v>
      </c>
      <c r="R112" s="18">
        <f>VLOOKUP(F112,Furn!$A$2:$B$4,2,FALSE)</f>
        <v>0.78</v>
      </c>
      <c r="S112" s="14">
        <f>VLOOKUP(F112,WallFurn!$A$2:$B$4,2,FALSE)</f>
        <v>0.62</v>
      </c>
    </row>
    <row r="113" spans="2:19" ht="15" x14ac:dyDescent="0.25">
      <c r="B113" s="6" t="s">
        <v>38</v>
      </c>
      <c r="C113" s="6" t="s">
        <v>37</v>
      </c>
      <c r="D113" s="6" t="s">
        <v>34</v>
      </c>
      <c r="E113" s="6">
        <v>1</v>
      </c>
      <c r="F113" s="6" t="s">
        <v>42</v>
      </c>
      <c r="G113" s="15">
        <f>VLOOKUP(F113&amp;E113,FloorArea!$C$2:$D$7,2,FALSE)</f>
        <v>1910</v>
      </c>
      <c r="H113" s="16">
        <f>VLOOKUP(F113,WindowFloorRatio!$A$2:$B$4,2,FALSE)</f>
        <v>0.2</v>
      </c>
      <c r="I113" s="26">
        <f>VLOOKUP(F113,BuildingLeakage!$A$2:$B$4,2,FALSE)</f>
        <v>4.6411397360087065E-4</v>
      </c>
      <c r="J113" s="13">
        <f>VLOOKUP(F113,DuctRValue!$A$2:$B$7,2,FALSE)</f>
        <v>4.26</v>
      </c>
      <c r="K113" s="18">
        <f>VLOOKUP(F113,DuctLeakage!$A$2:$B$4,2,FALSE)</f>
        <v>0.22</v>
      </c>
      <c r="L113" s="13">
        <f>VLOOKUP(F113&amp;B113,CeilingRValue!$C$2:$D$19,2,FALSE)</f>
        <v>16.545454545454547</v>
      </c>
      <c r="M113" s="13">
        <f>IF(C113="SOG","NA",VLOOKUP(Defaults!F113,FloorRValue!$A$2:$B$4,2,FALSE))</f>
        <v>5.9551821</v>
      </c>
      <c r="N113" s="20">
        <f>VLOOKUP(F113&amp;B113,WallRValue!$C$2:$D$19,2,FALSE)</f>
        <v>10.254943899018233</v>
      </c>
      <c r="O113" s="11">
        <f>VLOOKUP($F113&amp;$B113,HighPWin!$C$2:$E$19,2,FALSE)</f>
        <v>0.67</v>
      </c>
      <c r="P113" s="11">
        <f>VLOOKUP($F113&amp;$B113,HighPWin!$C$2:$E$19,3,FALSE)</f>
        <v>0.79</v>
      </c>
      <c r="Q113" s="11" t="str">
        <f>VLOOKUP(F113,AC!$A$2:$B$4,2,FALSE)</f>
        <v>SEER 10 (EER 9.31)</v>
      </c>
      <c r="R113" s="18">
        <f>VLOOKUP(F113,Furn!$A$2:$B$4,2,FALSE)</f>
        <v>0.78</v>
      </c>
      <c r="S113" s="14">
        <f>VLOOKUP(F113,WallFurn!$A$2:$B$4,2,FALSE)</f>
        <v>0.62</v>
      </c>
    </row>
    <row r="114" spans="2:19" ht="15" x14ac:dyDescent="0.25">
      <c r="B114" s="6" t="s">
        <v>38</v>
      </c>
      <c r="C114" s="6" t="s">
        <v>37</v>
      </c>
      <c r="D114" s="6" t="s">
        <v>34</v>
      </c>
      <c r="E114" s="6">
        <v>2</v>
      </c>
      <c r="F114" s="6" t="s">
        <v>42</v>
      </c>
      <c r="G114" s="15">
        <f>VLOOKUP(F114&amp;E114,FloorArea!$C$2:$D$7,2,FALSE)</f>
        <v>2730</v>
      </c>
      <c r="H114" s="16">
        <f>VLOOKUP(F114,WindowFloorRatio!$A$2:$B$4,2,FALSE)</f>
        <v>0.2</v>
      </c>
      <c r="I114" s="26">
        <f>VLOOKUP(F114,BuildingLeakage!$A$2:$B$4,2,FALSE)</f>
        <v>4.6411397360087065E-4</v>
      </c>
      <c r="J114" s="13">
        <f>VLOOKUP(F114,DuctRValue!$A$2:$B$7,2,FALSE)</f>
        <v>4.26</v>
      </c>
      <c r="K114" s="18">
        <f>VLOOKUP(F114,DuctLeakage!$A$2:$B$4,2,FALSE)</f>
        <v>0.22</v>
      </c>
      <c r="L114" s="13">
        <f>VLOOKUP(F114&amp;B114,CeilingRValue!$C$2:$D$19,2,FALSE)</f>
        <v>16.545454545454547</v>
      </c>
      <c r="M114" s="13">
        <f>IF(C114="SOG","NA",VLOOKUP(Defaults!F114,FloorRValue!$A$2:$B$4,2,FALSE))</f>
        <v>5.9551821</v>
      </c>
      <c r="N114" s="20">
        <f>VLOOKUP(F114&amp;B114,WallRValue!$C$2:$D$19,2,FALSE)</f>
        <v>10.254943899018233</v>
      </c>
      <c r="O114" s="11">
        <f>VLOOKUP($F114&amp;$B114,HighPWin!$C$2:$E$19,2,FALSE)</f>
        <v>0.67</v>
      </c>
      <c r="P114" s="11">
        <f>VLOOKUP($F114&amp;$B114,HighPWin!$C$2:$E$19,3,FALSE)</f>
        <v>0.79</v>
      </c>
      <c r="Q114" s="11" t="str">
        <f>VLOOKUP(F114,AC!$A$2:$B$4,2,FALSE)</f>
        <v>SEER 10 (EER 9.31)</v>
      </c>
      <c r="R114" s="18">
        <f>VLOOKUP(F114,Furn!$A$2:$B$4,2,FALSE)</f>
        <v>0.78</v>
      </c>
      <c r="S114" s="14">
        <f>VLOOKUP(F114,WallFurn!$A$2:$B$4,2,FALSE)</f>
        <v>0.62</v>
      </c>
    </row>
    <row r="115" spans="2:19" ht="15" x14ac:dyDescent="0.25">
      <c r="B115" s="6" t="s">
        <v>38</v>
      </c>
      <c r="C115" s="6" t="s">
        <v>37</v>
      </c>
      <c r="D115" s="6" t="s">
        <v>36</v>
      </c>
      <c r="E115" s="6">
        <v>1</v>
      </c>
      <c r="F115" s="6" t="s">
        <v>42</v>
      </c>
      <c r="G115" s="15">
        <f>VLOOKUP(F115&amp;E115,FloorArea!$C$2:$D$7,2,FALSE)</f>
        <v>1910</v>
      </c>
      <c r="H115" s="16">
        <f>VLOOKUP(F115,WindowFloorRatio!$A$2:$B$4,2,FALSE)</f>
        <v>0.2</v>
      </c>
      <c r="I115" s="26">
        <f>VLOOKUP(F115,BuildingLeakage!$A$2:$B$4,2,FALSE)</f>
        <v>4.6411397360087065E-4</v>
      </c>
      <c r="J115" s="13">
        <f>VLOOKUP(F115,DuctRValue!$A$2:$B$7,2,FALSE)</f>
        <v>4.26</v>
      </c>
      <c r="K115" s="18">
        <f>VLOOKUP(F115,DuctLeakage!$A$2:$B$4,2,FALSE)</f>
        <v>0.22</v>
      </c>
      <c r="L115" s="13">
        <f>VLOOKUP(F115&amp;B115,CeilingRValue!$C$2:$D$19,2,FALSE)</f>
        <v>16.545454545454547</v>
      </c>
      <c r="M115" s="13">
        <f>IF(C115="SOG","NA",VLOOKUP(Defaults!F115,FloorRValue!$A$2:$B$4,2,FALSE))</f>
        <v>5.9551821</v>
      </c>
      <c r="N115" s="20">
        <f>VLOOKUP(F115&amp;B115,WallRValue!$C$2:$D$19,2,FALSE)</f>
        <v>10.254943899018233</v>
      </c>
      <c r="O115" s="11">
        <f>VLOOKUP($F115&amp;$B115,HighPWin!$C$2:$E$19,2,FALSE)</f>
        <v>0.67</v>
      </c>
      <c r="P115" s="11">
        <f>VLOOKUP($F115&amp;$B115,HighPWin!$C$2:$E$19,3,FALSE)</f>
        <v>0.79</v>
      </c>
      <c r="Q115" s="11" t="str">
        <f>VLOOKUP(F115,AC!$A$2:$B$4,2,FALSE)</f>
        <v>SEER 10 (EER 9.31)</v>
      </c>
      <c r="R115" s="18">
        <f>VLOOKUP(F115,Furn!$A$2:$B$4,2,FALSE)</f>
        <v>0.78</v>
      </c>
      <c r="S115" s="14">
        <f>VLOOKUP(F115,WallFurn!$A$2:$B$4,2,FALSE)</f>
        <v>0.62</v>
      </c>
    </row>
    <row r="116" spans="2:19" ht="15" x14ac:dyDescent="0.25">
      <c r="B116" s="6" t="s">
        <v>38</v>
      </c>
      <c r="C116" s="6" t="s">
        <v>37</v>
      </c>
      <c r="D116" s="6" t="s">
        <v>36</v>
      </c>
      <c r="E116" s="6">
        <v>2</v>
      </c>
      <c r="F116" s="6" t="s">
        <v>42</v>
      </c>
      <c r="G116" s="15">
        <f>VLOOKUP(F116&amp;E116,FloorArea!$C$2:$D$7,2,FALSE)</f>
        <v>2730</v>
      </c>
      <c r="H116" s="16">
        <f>VLOOKUP(F116,WindowFloorRatio!$A$2:$B$4,2,FALSE)</f>
        <v>0.2</v>
      </c>
      <c r="I116" s="26">
        <f>VLOOKUP(F116,BuildingLeakage!$A$2:$B$4,2,FALSE)</f>
        <v>4.6411397360087065E-4</v>
      </c>
      <c r="J116" s="13">
        <f>VLOOKUP(F116,DuctRValue!$A$2:$B$7,2,FALSE)</f>
        <v>4.26</v>
      </c>
      <c r="K116" s="18">
        <f>VLOOKUP(F116,DuctLeakage!$A$2:$B$4,2,FALSE)</f>
        <v>0.22</v>
      </c>
      <c r="L116" s="13">
        <f>VLOOKUP(F116&amp;B116,CeilingRValue!$C$2:$D$19,2,FALSE)</f>
        <v>16.545454545454547</v>
      </c>
      <c r="M116" s="13">
        <f>IF(C116="SOG","NA",VLOOKUP(Defaults!F116,FloorRValue!$A$2:$B$4,2,FALSE))</f>
        <v>5.9551821</v>
      </c>
      <c r="N116" s="20">
        <f>VLOOKUP(F116&amp;B116,WallRValue!$C$2:$D$19,2,FALSE)</f>
        <v>10.254943899018233</v>
      </c>
      <c r="O116" s="11">
        <f>VLOOKUP($F116&amp;$B116,HighPWin!$C$2:$E$19,2,FALSE)</f>
        <v>0.67</v>
      </c>
      <c r="P116" s="11">
        <f>VLOOKUP($F116&amp;$B116,HighPWin!$C$2:$E$19,3,FALSE)</f>
        <v>0.79</v>
      </c>
      <c r="Q116" s="11" t="str">
        <f>VLOOKUP(F116,AC!$A$2:$B$4,2,FALSE)</f>
        <v>SEER 10 (EER 9.31)</v>
      </c>
      <c r="R116" s="18">
        <f>VLOOKUP(F116,Furn!$A$2:$B$4,2,FALSE)</f>
        <v>0.78</v>
      </c>
      <c r="S116" s="14">
        <f>VLOOKUP(F116,WallFurn!$A$2:$B$4,2,FALSE)</f>
        <v>0.62</v>
      </c>
    </row>
    <row r="117" spans="2:19" ht="15" x14ac:dyDescent="0.25">
      <c r="B117" s="6" t="s">
        <v>39</v>
      </c>
      <c r="C117" s="6" t="s">
        <v>33</v>
      </c>
      <c r="D117" s="6" t="s">
        <v>34</v>
      </c>
      <c r="E117" s="6">
        <v>1</v>
      </c>
      <c r="F117" s="6" t="s">
        <v>42</v>
      </c>
      <c r="G117" s="15">
        <f>VLOOKUP(F117&amp;E117,FloorArea!$C$2:$D$7,2,FALSE)</f>
        <v>1910</v>
      </c>
      <c r="H117" s="16">
        <f>VLOOKUP(F117,WindowFloorRatio!$A$2:$B$4,2,FALSE)</f>
        <v>0.2</v>
      </c>
      <c r="I117" s="26">
        <f>VLOOKUP(F117,BuildingLeakage!$A$2:$B$4,2,FALSE)</f>
        <v>4.6411397360087065E-4</v>
      </c>
      <c r="J117" s="13">
        <f>VLOOKUP(F117,DuctRValue!$A$2:$B$7,2,FALSE)</f>
        <v>4.26</v>
      </c>
      <c r="K117" s="18">
        <f>VLOOKUP(F117,DuctLeakage!$A$2:$B$4,2,FALSE)</f>
        <v>0.22</v>
      </c>
      <c r="L117" s="13">
        <f>VLOOKUP(F117&amp;B117,CeilingRValue!$C$2:$D$19,2,FALSE)</f>
        <v>19.333333333333332</v>
      </c>
      <c r="M117" s="13" t="str">
        <f>IF(C117="SOG","NA",VLOOKUP(Defaults!F117,FloorRValue!$A$2:$B$4,2,FALSE))</f>
        <v>NA</v>
      </c>
      <c r="N117" s="20">
        <f>VLOOKUP(F117&amp;B117,WallRValue!$C$2:$D$19,2,FALSE)</f>
        <v>10.254943899018233</v>
      </c>
      <c r="O117" s="11">
        <f>VLOOKUP($F117&amp;$B117,HighPWin!$C$2:$E$19,2,FALSE)</f>
        <v>0.67</v>
      </c>
      <c r="P117" s="11">
        <f>VLOOKUP($F117&amp;$B117,HighPWin!$C$2:$E$19,3,FALSE)</f>
        <v>0.79</v>
      </c>
      <c r="Q117" s="11" t="str">
        <f>VLOOKUP(F117,AC!$A$2:$B$4,2,FALSE)</f>
        <v>SEER 10 (EER 9.31)</v>
      </c>
      <c r="R117" s="18">
        <f>VLOOKUP(F117,Furn!$A$2:$B$4,2,FALSE)</f>
        <v>0.78</v>
      </c>
      <c r="S117" s="14">
        <f>VLOOKUP(F117,WallFurn!$A$2:$B$4,2,FALSE)</f>
        <v>0.62</v>
      </c>
    </row>
    <row r="118" spans="2:19" ht="15" x14ac:dyDescent="0.25">
      <c r="B118" s="6" t="s">
        <v>39</v>
      </c>
      <c r="C118" s="6" t="s">
        <v>33</v>
      </c>
      <c r="D118" s="6" t="s">
        <v>34</v>
      </c>
      <c r="E118" s="6">
        <v>2</v>
      </c>
      <c r="F118" s="6" t="s">
        <v>42</v>
      </c>
      <c r="G118" s="15">
        <f>VLOOKUP(F118&amp;E118,FloorArea!$C$2:$D$7,2,FALSE)</f>
        <v>2730</v>
      </c>
      <c r="H118" s="16">
        <f>VLOOKUP(F118,WindowFloorRatio!$A$2:$B$4,2,FALSE)</f>
        <v>0.2</v>
      </c>
      <c r="I118" s="26">
        <f>VLOOKUP(F118,BuildingLeakage!$A$2:$B$4,2,FALSE)</f>
        <v>4.6411397360087065E-4</v>
      </c>
      <c r="J118" s="13">
        <f>VLOOKUP(F118,DuctRValue!$A$2:$B$7,2,FALSE)</f>
        <v>4.26</v>
      </c>
      <c r="K118" s="18">
        <f>VLOOKUP(F118,DuctLeakage!$A$2:$B$4,2,FALSE)</f>
        <v>0.22</v>
      </c>
      <c r="L118" s="13">
        <f>VLOOKUP(F118&amp;B118,CeilingRValue!$C$2:$D$19,2,FALSE)</f>
        <v>19.333333333333332</v>
      </c>
      <c r="M118" s="13" t="str">
        <f>IF(C118="SOG","NA",VLOOKUP(Defaults!F118,FloorRValue!$A$2:$B$4,2,FALSE))</f>
        <v>NA</v>
      </c>
      <c r="N118" s="20">
        <f>VLOOKUP(F118&amp;B118,WallRValue!$C$2:$D$19,2,FALSE)</f>
        <v>10.254943899018233</v>
      </c>
      <c r="O118" s="11">
        <f>VLOOKUP($F118&amp;$B118,HighPWin!$C$2:$E$19,2,FALSE)</f>
        <v>0.67</v>
      </c>
      <c r="P118" s="11">
        <f>VLOOKUP($F118&amp;$B118,HighPWin!$C$2:$E$19,3,FALSE)</f>
        <v>0.79</v>
      </c>
      <c r="Q118" s="11" t="str">
        <f>VLOOKUP(F118,AC!$A$2:$B$4,2,FALSE)</f>
        <v>SEER 10 (EER 9.31)</v>
      </c>
      <c r="R118" s="18">
        <f>VLOOKUP(F118,Furn!$A$2:$B$4,2,FALSE)</f>
        <v>0.78</v>
      </c>
      <c r="S118" s="14">
        <f>VLOOKUP(F118,WallFurn!$A$2:$B$4,2,FALSE)</f>
        <v>0.62</v>
      </c>
    </row>
    <row r="119" spans="2:19" ht="15" x14ac:dyDescent="0.25">
      <c r="B119" s="6" t="s">
        <v>39</v>
      </c>
      <c r="C119" s="6" t="s">
        <v>33</v>
      </c>
      <c r="D119" s="6" t="s">
        <v>36</v>
      </c>
      <c r="E119" s="6">
        <v>1</v>
      </c>
      <c r="F119" s="6" t="s">
        <v>42</v>
      </c>
      <c r="G119" s="15">
        <f>VLOOKUP(F119&amp;E119,FloorArea!$C$2:$D$7,2,FALSE)</f>
        <v>1910</v>
      </c>
      <c r="H119" s="16">
        <f>VLOOKUP(F119,WindowFloorRatio!$A$2:$B$4,2,FALSE)</f>
        <v>0.2</v>
      </c>
      <c r="I119" s="26">
        <f>VLOOKUP(F119,BuildingLeakage!$A$2:$B$4,2,FALSE)</f>
        <v>4.6411397360087065E-4</v>
      </c>
      <c r="J119" s="13">
        <f>VLOOKUP(F119,DuctRValue!$A$2:$B$7,2,FALSE)</f>
        <v>4.26</v>
      </c>
      <c r="K119" s="18">
        <f>VLOOKUP(F119,DuctLeakage!$A$2:$B$4,2,FALSE)</f>
        <v>0.22</v>
      </c>
      <c r="L119" s="13">
        <f>VLOOKUP(F119&amp;B119,CeilingRValue!$C$2:$D$19,2,FALSE)</f>
        <v>19.333333333333332</v>
      </c>
      <c r="M119" s="13" t="str">
        <f>IF(C119="SOG","NA",VLOOKUP(Defaults!F119,FloorRValue!$A$2:$B$4,2,FALSE))</f>
        <v>NA</v>
      </c>
      <c r="N119" s="20">
        <f>VLOOKUP(F119&amp;B119,WallRValue!$C$2:$D$19,2,FALSE)</f>
        <v>10.254943899018233</v>
      </c>
      <c r="O119" s="11">
        <f>VLOOKUP($F119&amp;$B119,HighPWin!$C$2:$E$19,2,FALSE)</f>
        <v>0.67</v>
      </c>
      <c r="P119" s="11">
        <f>VLOOKUP($F119&amp;$B119,HighPWin!$C$2:$E$19,3,FALSE)</f>
        <v>0.79</v>
      </c>
      <c r="Q119" s="11" t="str">
        <f>VLOOKUP(F119,AC!$A$2:$B$4,2,FALSE)</f>
        <v>SEER 10 (EER 9.31)</v>
      </c>
      <c r="R119" s="18">
        <f>VLOOKUP(F119,Furn!$A$2:$B$4,2,FALSE)</f>
        <v>0.78</v>
      </c>
      <c r="S119" s="14">
        <f>VLOOKUP(F119,WallFurn!$A$2:$B$4,2,FALSE)</f>
        <v>0.62</v>
      </c>
    </row>
    <row r="120" spans="2:19" ht="15" x14ac:dyDescent="0.25">
      <c r="B120" s="6" t="s">
        <v>39</v>
      </c>
      <c r="C120" s="6" t="s">
        <v>33</v>
      </c>
      <c r="D120" s="6" t="s">
        <v>36</v>
      </c>
      <c r="E120" s="6">
        <v>2</v>
      </c>
      <c r="F120" s="6" t="s">
        <v>42</v>
      </c>
      <c r="G120" s="15">
        <f>VLOOKUP(F120&amp;E120,FloorArea!$C$2:$D$7,2,FALSE)</f>
        <v>2730</v>
      </c>
      <c r="H120" s="16">
        <f>VLOOKUP(F120,WindowFloorRatio!$A$2:$B$4,2,FALSE)</f>
        <v>0.2</v>
      </c>
      <c r="I120" s="26">
        <f>VLOOKUP(F120,BuildingLeakage!$A$2:$B$4,2,FALSE)</f>
        <v>4.6411397360087065E-4</v>
      </c>
      <c r="J120" s="13">
        <f>VLOOKUP(F120,DuctRValue!$A$2:$B$7,2,FALSE)</f>
        <v>4.26</v>
      </c>
      <c r="K120" s="18">
        <f>VLOOKUP(F120,DuctLeakage!$A$2:$B$4,2,FALSE)</f>
        <v>0.22</v>
      </c>
      <c r="L120" s="13">
        <f>VLOOKUP(F120&amp;B120,CeilingRValue!$C$2:$D$19,2,FALSE)</f>
        <v>19.333333333333332</v>
      </c>
      <c r="M120" s="13" t="str">
        <f>IF(C120="SOG","NA",VLOOKUP(Defaults!F120,FloorRValue!$A$2:$B$4,2,FALSE))</f>
        <v>NA</v>
      </c>
      <c r="N120" s="20">
        <f>VLOOKUP(F120&amp;B120,WallRValue!$C$2:$D$19,2,FALSE)</f>
        <v>10.254943899018233</v>
      </c>
      <c r="O120" s="11">
        <f>VLOOKUP($F120&amp;$B120,HighPWin!$C$2:$E$19,2,FALSE)</f>
        <v>0.67</v>
      </c>
      <c r="P120" s="11">
        <f>VLOOKUP($F120&amp;$B120,HighPWin!$C$2:$E$19,3,FALSE)</f>
        <v>0.79</v>
      </c>
      <c r="Q120" s="11" t="str">
        <f>VLOOKUP(F120,AC!$A$2:$B$4,2,FALSE)</f>
        <v>SEER 10 (EER 9.31)</v>
      </c>
      <c r="R120" s="18">
        <f>VLOOKUP(F120,Furn!$A$2:$B$4,2,FALSE)</f>
        <v>0.78</v>
      </c>
      <c r="S120" s="14">
        <f>VLOOKUP(F120,WallFurn!$A$2:$B$4,2,FALSE)</f>
        <v>0.62</v>
      </c>
    </row>
    <row r="121" spans="2:19" ht="15" x14ac:dyDescent="0.25">
      <c r="B121" s="6" t="s">
        <v>39</v>
      </c>
      <c r="C121" s="6" t="s">
        <v>37</v>
      </c>
      <c r="D121" s="6" t="s">
        <v>34</v>
      </c>
      <c r="E121" s="6">
        <v>1</v>
      </c>
      <c r="F121" s="6" t="s">
        <v>42</v>
      </c>
      <c r="G121" s="15">
        <f>VLOOKUP(F121&amp;E121,FloorArea!$C$2:$D$7,2,FALSE)</f>
        <v>1910</v>
      </c>
      <c r="H121" s="16">
        <f>VLOOKUP(F121,WindowFloorRatio!$A$2:$B$4,2,FALSE)</f>
        <v>0.2</v>
      </c>
      <c r="I121" s="26">
        <f>VLOOKUP(F121,BuildingLeakage!$A$2:$B$4,2,FALSE)</f>
        <v>4.6411397360087065E-4</v>
      </c>
      <c r="J121" s="13">
        <f>VLOOKUP(F121,DuctRValue!$A$2:$B$7,2,FALSE)</f>
        <v>4.26</v>
      </c>
      <c r="K121" s="18">
        <f>VLOOKUP(F121,DuctLeakage!$A$2:$B$4,2,FALSE)</f>
        <v>0.22</v>
      </c>
      <c r="L121" s="13">
        <f>VLOOKUP(F121&amp;B121,CeilingRValue!$C$2:$D$19,2,FALSE)</f>
        <v>19.333333333333332</v>
      </c>
      <c r="M121" s="13">
        <f>IF(C121="SOG","NA",VLOOKUP(Defaults!F121,FloorRValue!$A$2:$B$4,2,FALSE))</f>
        <v>5.9551821</v>
      </c>
      <c r="N121" s="20">
        <f>VLOOKUP(F121&amp;B121,WallRValue!$C$2:$D$19,2,FALSE)</f>
        <v>10.254943899018233</v>
      </c>
      <c r="O121" s="11">
        <f>VLOOKUP($F121&amp;$B121,HighPWin!$C$2:$E$19,2,FALSE)</f>
        <v>0.67</v>
      </c>
      <c r="P121" s="11">
        <f>VLOOKUP($F121&amp;$B121,HighPWin!$C$2:$E$19,3,FALSE)</f>
        <v>0.79</v>
      </c>
      <c r="Q121" s="11" t="str">
        <f>VLOOKUP(F121,AC!$A$2:$B$4,2,FALSE)</f>
        <v>SEER 10 (EER 9.31)</v>
      </c>
      <c r="R121" s="18">
        <f>VLOOKUP(F121,Furn!$A$2:$B$4,2,FALSE)</f>
        <v>0.78</v>
      </c>
      <c r="S121" s="14">
        <f>VLOOKUP(F121,WallFurn!$A$2:$B$4,2,FALSE)</f>
        <v>0.62</v>
      </c>
    </row>
    <row r="122" spans="2:19" ht="15" x14ac:dyDescent="0.25">
      <c r="B122" s="6" t="s">
        <v>39</v>
      </c>
      <c r="C122" s="6" t="s">
        <v>37</v>
      </c>
      <c r="D122" s="6" t="s">
        <v>34</v>
      </c>
      <c r="E122" s="6">
        <v>2</v>
      </c>
      <c r="F122" s="6" t="s">
        <v>42</v>
      </c>
      <c r="G122" s="15">
        <f>VLOOKUP(F122&amp;E122,FloorArea!$C$2:$D$7,2,FALSE)</f>
        <v>2730</v>
      </c>
      <c r="H122" s="16">
        <f>VLOOKUP(F122,WindowFloorRatio!$A$2:$B$4,2,FALSE)</f>
        <v>0.2</v>
      </c>
      <c r="I122" s="26">
        <f>VLOOKUP(F122,BuildingLeakage!$A$2:$B$4,2,FALSE)</f>
        <v>4.6411397360087065E-4</v>
      </c>
      <c r="J122" s="13">
        <f>VLOOKUP(F122,DuctRValue!$A$2:$B$7,2,FALSE)</f>
        <v>4.26</v>
      </c>
      <c r="K122" s="18">
        <f>VLOOKUP(F122,DuctLeakage!$A$2:$B$4,2,FALSE)</f>
        <v>0.22</v>
      </c>
      <c r="L122" s="13">
        <f>VLOOKUP(F122&amp;B122,CeilingRValue!$C$2:$D$19,2,FALSE)</f>
        <v>19.333333333333332</v>
      </c>
      <c r="M122" s="13">
        <f>IF(C122="SOG","NA",VLOOKUP(Defaults!F122,FloorRValue!$A$2:$B$4,2,FALSE))</f>
        <v>5.9551821</v>
      </c>
      <c r="N122" s="20">
        <f>VLOOKUP(F122&amp;B122,WallRValue!$C$2:$D$19,2,FALSE)</f>
        <v>10.254943899018233</v>
      </c>
      <c r="O122" s="11">
        <f>VLOOKUP($F122&amp;$B122,HighPWin!$C$2:$E$19,2,FALSE)</f>
        <v>0.67</v>
      </c>
      <c r="P122" s="11">
        <f>VLOOKUP($F122&amp;$B122,HighPWin!$C$2:$E$19,3,FALSE)</f>
        <v>0.79</v>
      </c>
      <c r="Q122" s="11" t="str">
        <f>VLOOKUP(F122,AC!$A$2:$B$4,2,FALSE)</f>
        <v>SEER 10 (EER 9.31)</v>
      </c>
      <c r="R122" s="18">
        <f>VLOOKUP(F122,Furn!$A$2:$B$4,2,FALSE)</f>
        <v>0.78</v>
      </c>
      <c r="S122" s="14">
        <f>VLOOKUP(F122,WallFurn!$A$2:$B$4,2,FALSE)</f>
        <v>0.62</v>
      </c>
    </row>
    <row r="123" spans="2:19" ht="15" x14ac:dyDescent="0.25">
      <c r="B123" s="6" t="s">
        <v>39</v>
      </c>
      <c r="C123" s="6" t="s">
        <v>37</v>
      </c>
      <c r="D123" s="6" t="s">
        <v>36</v>
      </c>
      <c r="E123" s="6">
        <v>1</v>
      </c>
      <c r="F123" s="6" t="s">
        <v>42</v>
      </c>
      <c r="G123" s="15">
        <f>VLOOKUP(F123&amp;E123,FloorArea!$C$2:$D$7,2,FALSE)</f>
        <v>1910</v>
      </c>
      <c r="H123" s="16">
        <f>VLOOKUP(F123,WindowFloorRatio!$A$2:$B$4,2,FALSE)</f>
        <v>0.2</v>
      </c>
      <c r="I123" s="26">
        <f>VLOOKUP(F123,BuildingLeakage!$A$2:$B$4,2,FALSE)</f>
        <v>4.6411397360087065E-4</v>
      </c>
      <c r="J123" s="13">
        <f>VLOOKUP(F123,DuctRValue!$A$2:$B$7,2,FALSE)</f>
        <v>4.26</v>
      </c>
      <c r="K123" s="18">
        <f>VLOOKUP(F123,DuctLeakage!$A$2:$B$4,2,FALSE)</f>
        <v>0.22</v>
      </c>
      <c r="L123" s="13">
        <f>VLOOKUP(F123&amp;B123,CeilingRValue!$C$2:$D$19,2,FALSE)</f>
        <v>19.333333333333332</v>
      </c>
      <c r="M123" s="13">
        <f>IF(C123="SOG","NA",VLOOKUP(Defaults!F123,FloorRValue!$A$2:$B$4,2,FALSE))</f>
        <v>5.9551821</v>
      </c>
      <c r="N123" s="20">
        <f>VLOOKUP(F123&amp;B123,WallRValue!$C$2:$D$19,2,FALSE)</f>
        <v>10.254943899018233</v>
      </c>
      <c r="O123" s="11">
        <f>VLOOKUP($F123&amp;$B123,HighPWin!$C$2:$E$19,2,FALSE)</f>
        <v>0.67</v>
      </c>
      <c r="P123" s="11">
        <f>VLOOKUP($F123&amp;$B123,HighPWin!$C$2:$E$19,3,FALSE)</f>
        <v>0.79</v>
      </c>
      <c r="Q123" s="11" t="str">
        <f>VLOOKUP(F123,AC!$A$2:$B$4,2,FALSE)</f>
        <v>SEER 10 (EER 9.31)</v>
      </c>
      <c r="R123" s="18">
        <f>VLOOKUP(F123,Furn!$A$2:$B$4,2,FALSE)</f>
        <v>0.78</v>
      </c>
      <c r="S123" s="14">
        <f>VLOOKUP(F123,WallFurn!$A$2:$B$4,2,FALSE)</f>
        <v>0.62</v>
      </c>
    </row>
    <row r="124" spans="2:19" ht="15" x14ac:dyDescent="0.25">
      <c r="B124" s="6" t="s">
        <v>39</v>
      </c>
      <c r="C124" s="6" t="s">
        <v>37</v>
      </c>
      <c r="D124" s="6" t="s">
        <v>36</v>
      </c>
      <c r="E124" s="6">
        <v>2</v>
      </c>
      <c r="F124" s="6" t="s">
        <v>42</v>
      </c>
      <c r="G124" s="15">
        <f>VLOOKUP(F124&amp;E124,FloorArea!$C$2:$D$7,2,FALSE)</f>
        <v>2730</v>
      </c>
      <c r="H124" s="16">
        <f>VLOOKUP(F124,WindowFloorRatio!$A$2:$B$4,2,FALSE)</f>
        <v>0.2</v>
      </c>
      <c r="I124" s="26">
        <f>VLOOKUP(F124,BuildingLeakage!$A$2:$B$4,2,FALSE)</f>
        <v>4.6411397360087065E-4</v>
      </c>
      <c r="J124" s="13">
        <f>VLOOKUP(F124,DuctRValue!$A$2:$B$7,2,FALSE)</f>
        <v>4.26</v>
      </c>
      <c r="K124" s="18">
        <f>VLOOKUP(F124,DuctLeakage!$A$2:$B$4,2,FALSE)</f>
        <v>0.22</v>
      </c>
      <c r="L124" s="13">
        <f>VLOOKUP(F124&amp;B124,CeilingRValue!$C$2:$D$19,2,FALSE)</f>
        <v>19.333333333333332</v>
      </c>
      <c r="M124" s="13">
        <f>IF(C124="SOG","NA",VLOOKUP(Defaults!F124,FloorRValue!$A$2:$B$4,2,FALSE))</f>
        <v>5.9551821</v>
      </c>
      <c r="N124" s="20">
        <f>VLOOKUP(F124&amp;B124,WallRValue!$C$2:$D$19,2,FALSE)</f>
        <v>10.254943899018233</v>
      </c>
      <c r="O124" s="11">
        <f>VLOOKUP($F124&amp;$B124,HighPWin!$C$2:$E$19,2,FALSE)</f>
        <v>0.67</v>
      </c>
      <c r="P124" s="11">
        <f>VLOOKUP($F124&amp;$B124,HighPWin!$C$2:$E$19,3,FALSE)</f>
        <v>0.79</v>
      </c>
      <c r="Q124" s="11" t="str">
        <f>VLOOKUP(F124,AC!$A$2:$B$4,2,FALSE)</f>
        <v>SEER 10 (EER 9.31)</v>
      </c>
      <c r="R124" s="18">
        <f>VLOOKUP(F124,Furn!$A$2:$B$4,2,FALSE)</f>
        <v>0.78</v>
      </c>
      <c r="S124" s="14">
        <f>VLOOKUP(F124,WallFurn!$A$2:$B$4,2,FALSE)</f>
        <v>0.62</v>
      </c>
    </row>
    <row r="125" spans="2:19" ht="15" x14ac:dyDescent="0.25">
      <c r="B125" s="6" t="s">
        <v>47</v>
      </c>
      <c r="C125" s="6" t="s">
        <v>33</v>
      </c>
      <c r="D125" s="6" t="s">
        <v>34</v>
      </c>
      <c r="E125" s="6">
        <v>1</v>
      </c>
      <c r="F125" s="6" t="s">
        <v>42</v>
      </c>
      <c r="G125" s="15">
        <f>VLOOKUP(F125&amp;E125,FloorArea!$C$2:$D$7,2,FALSE)</f>
        <v>1910</v>
      </c>
      <c r="H125" s="16">
        <f>VLOOKUP(F125,WindowFloorRatio!$A$2:$B$4,2,FALSE)</f>
        <v>0.2</v>
      </c>
      <c r="I125" s="26">
        <f>VLOOKUP(F125,BuildingLeakage!$A$2:$B$4,2,FALSE)</f>
        <v>4.6411397360087065E-4</v>
      </c>
      <c r="J125" s="13">
        <f>VLOOKUP(F125,DuctRValue!$A$2:$B$7,2,FALSE)</f>
        <v>4.26</v>
      </c>
      <c r="K125" s="18">
        <f>VLOOKUP(F125,DuctLeakage!$A$2:$B$4,2,FALSE)</f>
        <v>0.22</v>
      </c>
      <c r="L125" s="13">
        <f>VLOOKUP(F125&amp;B125,CeilingRValue!$C$2:$D$19,2,FALSE)</f>
        <v>17.742857142857144</v>
      </c>
      <c r="M125" s="13" t="str">
        <f>IF(C125="SOG","NA",VLOOKUP(Defaults!F125,FloorRValue!$A$2:$B$4,2,FALSE))</f>
        <v>NA</v>
      </c>
      <c r="N125" s="20">
        <f>VLOOKUP(F125&amp;B125,WallRValue!$C$2:$D$19,2,FALSE)</f>
        <v>10.254943899018233</v>
      </c>
      <c r="O125" s="11">
        <f>VLOOKUP($F125&amp;$B125,HighPWin!$C$2:$E$19,2,FALSE)</f>
        <v>0.62</v>
      </c>
      <c r="P125" s="11">
        <f>VLOOKUP($F125&amp;$B125,HighPWin!$C$2:$E$19,3,FALSE)</f>
        <v>0.7</v>
      </c>
      <c r="Q125" s="11" t="str">
        <f>VLOOKUP(F125,AC!$A$2:$B$4,2,FALSE)</f>
        <v>SEER 10 (EER 9.31)</v>
      </c>
      <c r="R125" s="18">
        <f>VLOOKUP(F125,Furn!$A$2:$B$4,2,FALSE)</f>
        <v>0.78</v>
      </c>
      <c r="S125" s="14">
        <f>VLOOKUP(F125,WallFurn!$A$2:$B$4,2,FALSE)</f>
        <v>0.62</v>
      </c>
    </row>
    <row r="126" spans="2:19" ht="15" x14ac:dyDescent="0.25">
      <c r="B126" s="6" t="s">
        <v>47</v>
      </c>
      <c r="C126" s="6" t="s">
        <v>33</v>
      </c>
      <c r="D126" s="6" t="s">
        <v>34</v>
      </c>
      <c r="E126" s="6">
        <v>2</v>
      </c>
      <c r="F126" s="6" t="s">
        <v>42</v>
      </c>
      <c r="G126" s="15">
        <f>VLOOKUP(F126&amp;E126,FloorArea!$C$2:$D$7,2,FALSE)</f>
        <v>2730</v>
      </c>
      <c r="H126" s="16">
        <f>VLOOKUP(F126,WindowFloorRatio!$A$2:$B$4,2,FALSE)</f>
        <v>0.2</v>
      </c>
      <c r="I126" s="26">
        <f>VLOOKUP(F126,BuildingLeakage!$A$2:$B$4,2,FALSE)</f>
        <v>4.6411397360087065E-4</v>
      </c>
      <c r="J126" s="13">
        <f>VLOOKUP(F126,DuctRValue!$A$2:$B$7,2,FALSE)</f>
        <v>4.26</v>
      </c>
      <c r="K126" s="18">
        <f>VLOOKUP(F126,DuctLeakage!$A$2:$B$4,2,FALSE)</f>
        <v>0.22</v>
      </c>
      <c r="L126" s="13">
        <f>VLOOKUP(F126&amp;B126,CeilingRValue!$C$2:$D$19,2,FALSE)</f>
        <v>17.742857142857144</v>
      </c>
      <c r="M126" s="13" t="str">
        <f>IF(C126="SOG","NA",VLOOKUP(Defaults!F126,FloorRValue!$A$2:$B$4,2,FALSE))</f>
        <v>NA</v>
      </c>
      <c r="N126" s="20">
        <f>VLOOKUP(F126&amp;B126,WallRValue!$C$2:$D$19,2,FALSE)</f>
        <v>10.254943899018233</v>
      </c>
      <c r="O126" s="11">
        <f>VLOOKUP($F126&amp;$B126,HighPWin!$C$2:$E$19,2,FALSE)</f>
        <v>0.62</v>
      </c>
      <c r="P126" s="11">
        <f>VLOOKUP($F126&amp;$B126,HighPWin!$C$2:$E$19,3,FALSE)</f>
        <v>0.7</v>
      </c>
      <c r="Q126" s="11" t="str">
        <f>VLOOKUP(F126,AC!$A$2:$B$4,2,FALSE)</f>
        <v>SEER 10 (EER 9.31)</v>
      </c>
      <c r="R126" s="18">
        <f>VLOOKUP(F126,Furn!$A$2:$B$4,2,FALSE)</f>
        <v>0.78</v>
      </c>
      <c r="S126" s="14">
        <f>VLOOKUP(F126,WallFurn!$A$2:$B$4,2,FALSE)</f>
        <v>0.62</v>
      </c>
    </row>
    <row r="127" spans="2:19" ht="15" x14ac:dyDescent="0.25">
      <c r="B127" s="6" t="s">
        <v>47</v>
      </c>
      <c r="C127" s="6" t="s">
        <v>33</v>
      </c>
      <c r="D127" s="6" t="s">
        <v>36</v>
      </c>
      <c r="E127" s="6">
        <v>1</v>
      </c>
      <c r="F127" s="6" t="s">
        <v>42</v>
      </c>
      <c r="G127" s="15">
        <f>VLOOKUP(F127&amp;E127,FloorArea!$C$2:$D$7,2,FALSE)</f>
        <v>1910</v>
      </c>
      <c r="H127" s="16">
        <f>VLOOKUP(F127,WindowFloorRatio!$A$2:$B$4,2,FALSE)</f>
        <v>0.2</v>
      </c>
      <c r="I127" s="26">
        <f>VLOOKUP(F127,BuildingLeakage!$A$2:$B$4,2,FALSE)</f>
        <v>4.6411397360087065E-4</v>
      </c>
      <c r="J127" s="13">
        <f>VLOOKUP(F127,DuctRValue!$A$2:$B$7,2,FALSE)</f>
        <v>4.26</v>
      </c>
      <c r="K127" s="18">
        <f>VLOOKUP(F127,DuctLeakage!$A$2:$B$4,2,FALSE)</f>
        <v>0.22</v>
      </c>
      <c r="L127" s="13">
        <f>VLOOKUP(F127&amp;B127,CeilingRValue!$C$2:$D$19,2,FALSE)</f>
        <v>17.742857142857144</v>
      </c>
      <c r="M127" s="13" t="str">
        <f>IF(C127="SOG","NA",VLOOKUP(Defaults!F127,FloorRValue!$A$2:$B$4,2,FALSE))</f>
        <v>NA</v>
      </c>
      <c r="N127" s="20">
        <f>VLOOKUP(F127&amp;B127,WallRValue!$C$2:$D$19,2,FALSE)</f>
        <v>10.254943899018233</v>
      </c>
      <c r="O127" s="11">
        <f>VLOOKUP($F127&amp;$B127,HighPWin!$C$2:$E$19,2,FALSE)</f>
        <v>0.62</v>
      </c>
      <c r="P127" s="11">
        <f>VLOOKUP($F127&amp;$B127,HighPWin!$C$2:$E$19,3,FALSE)</f>
        <v>0.7</v>
      </c>
      <c r="Q127" s="11" t="str">
        <f>VLOOKUP(F127,AC!$A$2:$B$4,2,FALSE)</f>
        <v>SEER 10 (EER 9.31)</v>
      </c>
      <c r="R127" s="18">
        <f>VLOOKUP(F127,Furn!$A$2:$B$4,2,FALSE)</f>
        <v>0.78</v>
      </c>
      <c r="S127" s="14">
        <f>VLOOKUP(F127,WallFurn!$A$2:$B$4,2,FALSE)</f>
        <v>0.62</v>
      </c>
    </row>
    <row r="128" spans="2:19" ht="15" x14ac:dyDescent="0.25">
      <c r="B128" s="6" t="s">
        <v>47</v>
      </c>
      <c r="C128" s="6" t="s">
        <v>33</v>
      </c>
      <c r="D128" s="6" t="s">
        <v>36</v>
      </c>
      <c r="E128" s="6">
        <v>2</v>
      </c>
      <c r="F128" s="6" t="s">
        <v>42</v>
      </c>
      <c r="G128" s="15">
        <f>VLOOKUP(F128&amp;E128,FloorArea!$C$2:$D$7,2,FALSE)</f>
        <v>2730</v>
      </c>
      <c r="H128" s="16">
        <f>VLOOKUP(F128,WindowFloorRatio!$A$2:$B$4,2,FALSE)</f>
        <v>0.2</v>
      </c>
      <c r="I128" s="26">
        <f>VLOOKUP(F128,BuildingLeakage!$A$2:$B$4,2,FALSE)</f>
        <v>4.6411397360087065E-4</v>
      </c>
      <c r="J128" s="13">
        <f>VLOOKUP(F128,DuctRValue!$A$2:$B$7,2,FALSE)</f>
        <v>4.26</v>
      </c>
      <c r="K128" s="18">
        <f>VLOOKUP(F128,DuctLeakage!$A$2:$B$4,2,FALSE)</f>
        <v>0.22</v>
      </c>
      <c r="L128" s="13">
        <f>VLOOKUP(F128&amp;B128,CeilingRValue!$C$2:$D$19,2,FALSE)</f>
        <v>17.742857142857144</v>
      </c>
      <c r="M128" s="13" t="str">
        <f>IF(C128="SOG","NA",VLOOKUP(Defaults!F128,FloorRValue!$A$2:$B$4,2,FALSE))</f>
        <v>NA</v>
      </c>
      <c r="N128" s="20">
        <f>VLOOKUP(F128&amp;B128,WallRValue!$C$2:$D$19,2,FALSE)</f>
        <v>10.254943899018233</v>
      </c>
      <c r="O128" s="11">
        <f>VLOOKUP($F128&amp;$B128,HighPWin!$C$2:$E$19,2,FALSE)</f>
        <v>0.62</v>
      </c>
      <c r="P128" s="11">
        <f>VLOOKUP($F128&amp;$B128,HighPWin!$C$2:$E$19,3,FALSE)</f>
        <v>0.7</v>
      </c>
      <c r="Q128" s="11" t="str">
        <f>VLOOKUP(F128,AC!$A$2:$B$4,2,FALSE)</f>
        <v>SEER 10 (EER 9.31)</v>
      </c>
      <c r="R128" s="18">
        <f>VLOOKUP(F128,Furn!$A$2:$B$4,2,FALSE)</f>
        <v>0.78</v>
      </c>
      <c r="S128" s="14">
        <f>VLOOKUP(F128,WallFurn!$A$2:$B$4,2,FALSE)</f>
        <v>0.62</v>
      </c>
    </row>
    <row r="129" spans="2:19" ht="15" x14ac:dyDescent="0.25">
      <c r="B129" s="6" t="s">
        <v>47</v>
      </c>
      <c r="C129" s="6" t="s">
        <v>37</v>
      </c>
      <c r="D129" s="6" t="s">
        <v>34</v>
      </c>
      <c r="E129" s="6">
        <v>1</v>
      </c>
      <c r="F129" s="6" t="s">
        <v>42</v>
      </c>
      <c r="G129" s="15">
        <f>VLOOKUP(F129&amp;E129,FloorArea!$C$2:$D$7,2,FALSE)</f>
        <v>1910</v>
      </c>
      <c r="H129" s="16">
        <f>VLOOKUP(F129,WindowFloorRatio!$A$2:$B$4,2,FALSE)</f>
        <v>0.2</v>
      </c>
      <c r="I129" s="26">
        <f>VLOOKUP(F129,BuildingLeakage!$A$2:$B$4,2,FALSE)</f>
        <v>4.6411397360087065E-4</v>
      </c>
      <c r="J129" s="13">
        <f>VLOOKUP(F129,DuctRValue!$A$2:$B$7,2,FALSE)</f>
        <v>4.26</v>
      </c>
      <c r="K129" s="18">
        <f>VLOOKUP(F129,DuctLeakage!$A$2:$B$4,2,FALSE)</f>
        <v>0.22</v>
      </c>
      <c r="L129" s="13">
        <f>VLOOKUP(F129&amp;B129,CeilingRValue!$C$2:$D$19,2,FALSE)</f>
        <v>17.742857142857144</v>
      </c>
      <c r="M129" s="13">
        <f>IF(C129="SOG","NA",VLOOKUP(Defaults!F129,FloorRValue!$A$2:$B$4,2,FALSE))</f>
        <v>5.9551821</v>
      </c>
      <c r="N129" s="20">
        <f>VLOOKUP(F129&amp;B129,WallRValue!$C$2:$D$19,2,FALSE)</f>
        <v>10.254943899018233</v>
      </c>
      <c r="O129" s="11">
        <f>VLOOKUP($F129&amp;$B129,HighPWin!$C$2:$E$19,2,FALSE)</f>
        <v>0.62</v>
      </c>
      <c r="P129" s="11">
        <f>VLOOKUP($F129&amp;$B129,HighPWin!$C$2:$E$19,3,FALSE)</f>
        <v>0.7</v>
      </c>
      <c r="Q129" s="11" t="str">
        <f>VLOOKUP(F129,AC!$A$2:$B$4,2,FALSE)</f>
        <v>SEER 10 (EER 9.31)</v>
      </c>
      <c r="R129" s="18">
        <f>VLOOKUP(F129,Furn!$A$2:$B$4,2,FALSE)</f>
        <v>0.78</v>
      </c>
      <c r="S129" s="14">
        <f>VLOOKUP(F129,WallFurn!$A$2:$B$4,2,FALSE)</f>
        <v>0.62</v>
      </c>
    </row>
    <row r="130" spans="2:19" ht="15" x14ac:dyDescent="0.25">
      <c r="B130" s="6" t="s">
        <v>47</v>
      </c>
      <c r="C130" s="6" t="s">
        <v>37</v>
      </c>
      <c r="D130" s="6" t="s">
        <v>34</v>
      </c>
      <c r="E130" s="6">
        <v>2</v>
      </c>
      <c r="F130" s="6" t="s">
        <v>42</v>
      </c>
      <c r="G130" s="15">
        <f>VLOOKUP(F130&amp;E130,FloorArea!$C$2:$D$7,2,FALSE)</f>
        <v>2730</v>
      </c>
      <c r="H130" s="16">
        <f>VLOOKUP(F130,WindowFloorRatio!$A$2:$B$4,2,FALSE)</f>
        <v>0.2</v>
      </c>
      <c r="I130" s="26">
        <f>VLOOKUP(F130,BuildingLeakage!$A$2:$B$4,2,FALSE)</f>
        <v>4.6411397360087065E-4</v>
      </c>
      <c r="J130" s="13">
        <f>VLOOKUP(F130,DuctRValue!$A$2:$B$7,2,FALSE)</f>
        <v>4.26</v>
      </c>
      <c r="K130" s="18">
        <f>VLOOKUP(F130,DuctLeakage!$A$2:$B$4,2,FALSE)</f>
        <v>0.22</v>
      </c>
      <c r="L130" s="13">
        <f>VLOOKUP(F130&amp;B130,CeilingRValue!$C$2:$D$19,2,FALSE)</f>
        <v>17.742857142857144</v>
      </c>
      <c r="M130" s="13">
        <f>IF(C130="SOG","NA",VLOOKUP(Defaults!F130,FloorRValue!$A$2:$B$4,2,FALSE))</f>
        <v>5.9551821</v>
      </c>
      <c r="N130" s="20">
        <f>VLOOKUP(F130&amp;B130,WallRValue!$C$2:$D$19,2,FALSE)</f>
        <v>10.254943899018233</v>
      </c>
      <c r="O130" s="11">
        <f>VLOOKUP($F130&amp;$B130,HighPWin!$C$2:$E$19,2,FALSE)</f>
        <v>0.62</v>
      </c>
      <c r="P130" s="11">
        <f>VLOOKUP($F130&amp;$B130,HighPWin!$C$2:$E$19,3,FALSE)</f>
        <v>0.7</v>
      </c>
      <c r="Q130" s="11" t="str">
        <f>VLOOKUP(F130,AC!$A$2:$B$4,2,FALSE)</f>
        <v>SEER 10 (EER 9.31)</v>
      </c>
      <c r="R130" s="18">
        <f>VLOOKUP(F130,Furn!$A$2:$B$4,2,FALSE)</f>
        <v>0.78</v>
      </c>
      <c r="S130" s="14">
        <f>VLOOKUP(F130,WallFurn!$A$2:$B$4,2,FALSE)</f>
        <v>0.62</v>
      </c>
    </row>
    <row r="131" spans="2:19" ht="15" x14ac:dyDescent="0.25">
      <c r="B131" s="6" t="s">
        <v>47</v>
      </c>
      <c r="C131" s="6" t="s">
        <v>37</v>
      </c>
      <c r="D131" s="6" t="s">
        <v>36</v>
      </c>
      <c r="E131" s="6">
        <v>1</v>
      </c>
      <c r="F131" s="6" t="s">
        <v>42</v>
      </c>
      <c r="G131" s="15">
        <f>VLOOKUP(F131&amp;E131,FloorArea!$C$2:$D$7,2,FALSE)</f>
        <v>1910</v>
      </c>
      <c r="H131" s="16">
        <f>VLOOKUP(F131,WindowFloorRatio!$A$2:$B$4,2,FALSE)</f>
        <v>0.2</v>
      </c>
      <c r="I131" s="26">
        <f>VLOOKUP(F131,BuildingLeakage!$A$2:$B$4,2,FALSE)</f>
        <v>4.6411397360087065E-4</v>
      </c>
      <c r="J131" s="13">
        <f>VLOOKUP(F131,DuctRValue!$A$2:$B$7,2,FALSE)</f>
        <v>4.26</v>
      </c>
      <c r="K131" s="18">
        <f>VLOOKUP(F131,DuctLeakage!$A$2:$B$4,2,FALSE)</f>
        <v>0.22</v>
      </c>
      <c r="L131" s="13">
        <f>VLOOKUP(F131&amp;B131,CeilingRValue!$C$2:$D$19,2,FALSE)</f>
        <v>17.742857142857144</v>
      </c>
      <c r="M131" s="13">
        <f>IF(C131="SOG","NA",VLOOKUP(Defaults!F131,FloorRValue!$A$2:$B$4,2,FALSE))</f>
        <v>5.9551821</v>
      </c>
      <c r="N131" s="20">
        <f>VLOOKUP(F131&amp;B131,WallRValue!$C$2:$D$19,2,FALSE)</f>
        <v>10.254943899018233</v>
      </c>
      <c r="O131" s="11">
        <f>VLOOKUP($F131&amp;$B131,HighPWin!$C$2:$E$19,2,FALSE)</f>
        <v>0.62</v>
      </c>
      <c r="P131" s="11">
        <f>VLOOKUP($F131&amp;$B131,HighPWin!$C$2:$E$19,3,FALSE)</f>
        <v>0.7</v>
      </c>
      <c r="Q131" s="11" t="str">
        <f>VLOOKUP(F131,AC!$A$2:$B$4,2,FALSE)</f>
        <v>SEER 10 (EER 9.31)</v>
      </c>
      <c r="R131" s="18">
        <f>VLOOKUP(F131,Furn!$A$2:$B$4,2,FALSE)</f>
        <v>0.78</v>
      </c>
      <c r="S131" s="14">
        <f>VLOOKUP(F131,WallFurn!$A$2:$B$4,2,FALSE)</f>
        <v>0.62</v>
      </c>
    </row>
    <row r="132" spans="2:19" ht="15" x14ac:dyDescent="0.25">
      <c r="B132" s="6" t="s">
        <v>47</v>
      </c>
      <c r="C132" s="6" t="s">
        <v>37</v>
      </c>
      <c r="D132" s="6" t="s">
        <v>36</v>
      </c>
      <c r="E132" s="6">
        <v>2</v>
      </c>
      <c r="F132" s="6" t="s">
        <v>42</v>
      </c>
      <c r="G132" s="15">
        <f>VLOOKUP(F132&amp;E132,FloorArea!$C$2:$D$7,2,FALSE)</f>
        <v>2730</v>
      </c>
      <c r="H132" s="16">
        <f>VLOOKUP(F132,WindowFloorRatio!$A$2:$B$4,2,FALSE)</f>
        <v>0.2</v>
      </c>
      <c r="I132" s="26">
        <f>VLOOKUP(F132,BuildingLeakage!$A$2:$B$4,2,FALSE)</f>
        <v>4.6411397360087065E-4</v>
      </c>
      <c r="J132" s="13">
        <f>VLOOKUP(F132,DuctRValue!$A$2:$B$7,2,FALSE)</f>
        <v>4.26</v>
      </c>
      <c r="K132" s="18">
        <f>VLOOKUP(F132,DuctLeakage!$A$2:$B$4,2,FALSE)</f>
        <v>0.22</v>
      </c>
      <c r="L132" s="13">
        <f>VLOOKUP(F132&amp;B132,CeilingRValue!$C$2:$D$19,2,FALSE)</f>
        <v>17.742857142857144</v>
      </c>
      <c r="M132" s="13">
        <f>IF(C132="SOG","NA",VLOOKUP(Defaults!F132,FloorRValue!$A$2:$B$4,2,FALSE))</f>
        <v>5.9551821</v>
      </c>
      <c r="N132" s="20">
        <f>VLOOKUP(F132&amp;B132,WallRValue!$C$2:$D$19,2,FALSE)</f>
        <v>10.254943899018233</v>
      </c>
      <c r="O132" s="11">
        <f>VLOOKUP($F132&amp;$B132,HighPWin!$C$2:$E$19,2,FALSE)</f>
        <v>0.62</v>
      </c>
      <c r="P132" s="11">
        <f>VLOOKUP($F132&amp;$B132,HighPWin!$C$2:$E$19,3,FALSE)</f>
        <v>0.7</v>
      </c>
      <c r="Q132" s="11" t="str">
        <f>VLOOKUP(F132,AC!$A$2:$B$4,2,FALSE)</f>
        <v>SEER 10 (EER 9.31)</v>
      </c>
      <c r="R132" s="18">
        <f>VLOOKUP(F132,Furn!$A$2:$B$4,2,FALSE)</f>
        <v>0.78</v>
      </c>
      <c r="S132" s="14">
        <f>VLOOKUP(F132,WallFurn!$A$2:$B$4,2,FALSE)</f>
        <v>0.62</v>
      </c>
    </row>
    <row r="133" spans="2:19" ht="15" x14ac:dyDescent="0.25">
      <c r="B133" s="6" t="s">
        <v>40</v>
      </c>
      <c r="C133" s="6" t="s">
        <v>33</v>
      </c>
      <c r="D133" s="6" t="s">
        <v>34</v>
      </c>
      <c r="E133" s="6">
        <v>1</v>
      </c>
      <c r="F133" s="6" t="s">
        <v>42</v>
      </c>
      <c r="G133" s="15">
        <f>VLOOKUP(F133&amp;E133,FloorArea!$C$2:$D$7,2,FALSE)</f>
        <v>1910</v>
      </c>
      <c r="H133" s="16">
        <f>VLOOKUP(F133,WindowFloorRatio!$A$2:$B$4,2,FALSE)</f>
        <v>0.2</v>
      </c>
      <c r="I133" s="26">
        <f>VLOOKUP(F133,BuildingLeakage!$A$2:$B$4,2,FALSE)</f>
        <v>4.6411397360087065E-4</v>
      </c>
      <c r="J133" s="13">
        <f>VLOOKUP(F133,DuctRValue!$A$2:$B$7,2,FALSE)</f>
        <v>4.26</v>
      </c>
      <c r="K133" s="18">
        <f>VLOOKUP(F133,DuctLeakage!$A$2:$B$4,2,FALSE)</f>
        <v>0.22</v>
      </c>
      <c r="L133" s="13">
        <f>VLOOKUP(F133&amp;B133,CeilingRValue!$C$2:$D$19,2,FALSE)</f>
        <v>17.333333333333332</v>
      </c>
      <c r="M133" s="13" t="str">
        <f>IF(C133="SOG","NA",VLOOKUP(Defaults!F133,FloorRValue!$A$2:$B$4,2,FALSE))</f>
        <v>NA</v>
      </c>
      <c r="N133" s="20">
        <f>VLOOKUP(F133&amp;B133,WallRValue!$C$2:$D$19,2,FALSE)</f>
        <v>10.254943899018233</v>
      </c>
      <c r="O133" s="11">
        <f>VLOOKUP($F133&amp;$B133,HighPWin!$C$2:$E$19,2,FALSE)</f>
        <v>0.67</v>
      </c>
      <c r="P133" s="11">
        <f>VLOOKUP($F133&amp;$B133,HighPWin!$C$2:$E$19,3,FALSE)</f>
        <v>0.61</v>
      </c>
      <c r="Q133" s="11" t="str">
        <f>VLOOKUP(F133,AC!$A$2:$B$4,2,FALSE)</f>
        <v>SEER 10 (EER 9.31)</v>
      </c>
      <c r="R133" s="18">
        <f>VLOOKUP(F133,Furn!$A$2:$B$4,2,FALSE)</f>
        <v>0.78</v>
      </c>
      <c r="S133" s="14">
        <f>VLOOKUP(F133,WallFurn!$A$2:$B$4,2,FALSE)</f>
        <v>0.62</v>
      </c>
    </row>
    <row r="134" spans="2:19" ht="15" x14ac:dyDescent="0.25">
      <c r="B134" s="6" t="s">
        <v>40</v>
      </c>
      <c r="C134" s="6" t="s">
        <v>33</v>
      </c>
      <c r="D134" s="6" t="s">
        <v>34</v>
      </c>
      <c r="E134" s="6">
        <v>2</v>
      </c>
      <c r="F134" s="6" t="s">
        <v>42</v>
      </c>
      <c r="G134" s="15">
        <f>VLOOKUP(F134&amp;E134,FloorArea!$C$2:$D$7,2,FALSE)</f>
        <v>2730</v>
      </c>
      <c r="H134" s="16">
        <f>VLOOKUP(F134,WindowFloorRatio!$A$2:$B$4,2,FALSE)</f>
        <v>0.2</v>
      </c>
      <c r="I134" s="26">
        <f>VLOOKUP(F134,BuildingLeakage!$A$2:$B$4,2,FALSE)</f>
        <v>4.6411397360087065E-4</v>
      </c>
      <c r="J134" s="13">
        <f>VLOOKUP(F134,DuctRValue!$A$2:$B$7,2,FALSE)</f>
        <v>4.26</v>
      </c>
      <c r="K134" s="18">
        <f>VLOOKUP(F134,DuctLeakage!$A$2:$B$4,2,FALSE)</f>
        <v>0.22</v>
      </c>
      <c r="L134" s="13">
        <f>VLOOKUP(F134&amp;B134,CeilingRValue!$C$2:$D$19,2,FALSE)</f>
        <v>17.333333333333332</v>
      </c>
      <c r="M134" s="13" t="str">
        <f>IF(C134="SOG","NA",VLOOKUP(Defaults!F134,FloorRValue!$A$2:$B$4,2,FALSE))</f>
        <v>NA</v>
      </c>
      <c r="N134" s="20">
        <f>VLOOKUP(F134&amp;B134,WallRValue!$C$2:$D$19,2,FALSE)</f>
        <v>10.254943899018233</v>
      </c>
      <c r="O134" s="11">
        <f>VLOOKUP($F134&amp;$B134,HighPWin!$C$2:$E$19,2,FALSE)</f>
        <v>0.67</v>
      </c>
      <c r="P134" s="11">
        <f>VLOOKUP($F134&amp;$B134,HighPWin!$C$2:$E$19,3,FALSE)</f>
        <v>0.61</v>
      </c>
      <c r="Q134" s="11" t="str">
        <f>VLOOKUP(F134,AC!$A$2:$B$4,2,FALSE)</f>
        <v>SEER 10 (EER 9.31)</v>
      </c>
      <c r="R134" s="18">
        <f>VLOOKUP(F134,Furn!$A$2:$B$4,2,FALSE)</f>
        <v>0.78</v>
      </c>
      <c r="S134" s="14">
        <f>VLOOKUP(F134,WallFurn!$A$2:$B$4,2,FALSE)</f>
        <v>0.62</v>
      </c>
    </row>
    <row r="135" spans="2:19" ht="15" x14ac:dyDescent="0.25">
      <c r="B135" s="6" t="s">
        <v>40</v>
      </c>
      <c r="C135" s="6" t="s">
        <v>33</v>
      </c>
      <c r="D135" s="6" t="s">
        <v>36</v>
      </c>
      <c r="E135" s="6">
        <v>1</v>
      </c>
      <c r="F135" s="6" t="s">
        <v>42</v>
      </c>
      <c r="G135" s="15">
        <f>VLOOKUP(F135&amp;E135,FloorArea!$C$2:$D$7,2,FALSE)</f>
        <v>1910</v>
      </c>
      <c r="H135" s="16">
        <f>VLOOKUP(F135,WindowFloorRatio!$A$2:$B$4,2,FALSE)</f>
        <v>0.2</v>
      </c>
      <c r="I135" s="26">
        <f>VLOOKUP(F135,BuildingLeakage!$A$2:$B$4,2,FALSE)</f>
        <v>4.6411397360087065E-4</v>
      </c>
      <c r="J135" s="13">
        <f>VLOOKUP(F135,DuctRValue!$A$2:$B$7,2,FALSE)</f>
        <v>4.26</v>
      </c>
      <c r="K135" s="18">
        <f>VLOOKUP(F135,DuctLeakage!$A$2:$B$4,2,FALSE)</f>
        <v>0.22</v>
      </c>
      <c r="L135" s="13">
        <f>VLOOKUP(F135&amp;B135,CeilingRValue!$C$2:$D$19,2,FALSE)</f>
        <v>17.333333333333332</v>
      </c>
      <c r="M135" s="13" t="str">
        <f>IF(C135="SOG","NA",VLOOKUP(Defaults!F135,FloorRValue!$A$2:$B$4,2,FALSE))</f>
        <v>NA</v>
      </c>
      <c r="N135" s="20">
        <f>VLOOKUP(F135&amp;B135,WallRValue!$C$2:$D$19,2,FALSE)</f>
        <v>10.254943899018233</v>
      </c>
      <c r="O135" s="11">
        <f>VLOOKUP($F135&amp;$B135,HighPWin!$C$2:$E$19,2,FALSE)</f>
        <v>0.67</v>
      </c>
      <c r="P135" s="11">
        <f>VLOOKUP($F135&amp;$B135,HighPWin!$C$2:$E$19,3,FALSE)</f>
        <v>0.61</v>
      </c>
      <c r="Q135" s="11" t="str">
        <f>VLOOKUP(F135,AC!$A$2:$B$4,2,FALSE)</f>
        <v>SEER 10 (EER 9.31)</v>
      </c>
      <c r="R135" s="18">
        <f>VLOOKUP(F135,Furn!$A$2:$B$4,2,FALSE)</f>
        <v>0.78</v>
      </c>
      <c r="S135" s="14">
        <f>VLOOKUP(F135,WallFurn!$A$2:$B$4,2,FALSE)</f>
        <v>0.62</v>
      </c>
    </row>
    <row r="136" spans="2:19" ht="15" x14ac:dyDescent="0.25">
      <c r="B136" s="6" t="s">
        <v>40</v>
      </c>
      <c r="C136" s="6" t="s">
        <v>33</v>
      </c>
      <c r="D136" s="6" t="s">
        <v>36</v>
      </c>
      <c r="E136" s="6">
        <v>2</v>
      </c>
      <c r="F136" s="6" t="s">
        <v>42</v>
      </c>
      <c r="G136" s="15">
        <f>VLOOKUP(F136&amp;E136,FloorArea!$C$2:$D$7,2,FALSE)</f>
        <v>2730</v>
      </c>
      <c r="H136" s="16">
        <f>VLOOKUP(F136,WindowFloorRatio!$A$2:$B$4,2,FALSE)</f>
        <v>0.2</v>
      </c>
      <c r="I136" s="26">
        <f>VLOOKUP(F136,BuildingLeakage!$A$2:$B$4,2,FALSE)</f>
        <v>4.6411397360087065E-4</v>
      </c>
      <c r="J136" s="13">
        <f>VLOOKUP(F136,DuctRValue!$A$2:$B$7,2,FALSE)</f>
        <v>4.26</v>
      </c>
      <c r="K136" s="18">
        <f>VLOOKUP(F136,DuctLeakage!$A$2:$B$4,2,FALSE)</f>
        <v>0.22</v>
      </c>
      <c r="L136" s="13">
        <f>VLOOKUP(F136&amp;B136,CeilingRValue!$C$2:$D$19,2,FALSE)</f>
        <v>17.333333333333332</v>
      </c>
      <c r="M136" s="13" t="str">
        <f>IF(C136="SOG","NA",VLOOKUP(Defaults!F136,FloorRValue!$A$2:$B$4,2,FALSE))</f>
        <v>NA</v>
      </c>
      <c r="N136" s="20">
        <f>VLOOKUP(F136&amp;B136,WallRValue!$C$2:$D$19,2,FALSE)</f>
        <v>10.254943899018233</v>
      </c>
      <c r="O136" s="11">
        <f>VLOOKUP($F136&amp;$B136,HighPWin!$C$2:$E$19,2,FALSE)</f>
        <v>0.67</v>
      </c>
      <c r="P136" s="11">
        <f>VLOOKUP($F136&amp;$B136,HighPWin!$C$2:$E$19,3,FALSE)</f>
        <v>0.61</v>
      </c>
      <c r="Q136" s="11" t="str">
        <f>VLOOKUP(F136,AC!$A$2:$B$4,2,FALSE)</f>
        <v>SEER 10 (EER 9.31)</v>
      </c>
      <c r="R136" s="18">
        <f>VLOOKUP(F136,Furn!$A$2:$B$4,2,FALSE)</f>
        <v>0.78</v>
      </c>
      <c r="S136" s="14">
        <f>VLOOKUP(F136,WallFurn!$A$2:$B$4,2,FALSE)</f>
        <v>0.62</v>
      </c>
    </row>
    <row r="137" spans="2:19" ht="15" x14ac:dyDescent="0.25">
      <c r="B137" s="6" t="s">
        <v>40</v>
      </c>
      <c r="C137" s="6" t="s">
        <v>37</v>
      </c>
      <c r="D137" s="6" t="s">
        <v>34</v>
      </c>
      <c r="E137" s="6">
        <v>1</v>
      </c>
      <c r="F137" s="6" t="s">
        <v>42</v>
      </c>
      <c r="G137" s="15">
        <f>VLOOKUP(F137&amp;E137,FloorArea!$C$2:$D$7,2,FALSE)</f>
        <v>1910</v>
      </c>
      <c r="H137" s="16">
        <f>VLOOKUP(F137,WindowFloorRatio!$A$2:$B$4,2,FALSE)</f>
        <v>0.2</v>
      </c>
      <c r="I137" s="26">
        <f>VLOOKUP(F137,BuildingLeakage!$A$2:$B$4,2,FALSE)</f>
        <v>4.6411397360087065E-4</v>
      </c>
      <c r="J137" s="13">
        <f>VLOOKUP(F137,DuctRValue!$A$2:$B$7,2,FALSE)</f>
        <v>4.26</v>
      </c>
      <c r="K137" s="18">
        <f>VLOOKUP(F137,DuctLeakage!$A$2:$B$4,2,FALSE)</f>
        <v>0.22</v>
      </c>
      <c r="L137" s="13">
        <f>VLOOKUP(F137&amp;B137,CeilingRValue!$C$2:$D$19,2,FALSE)</f>
        <v>17.333333333333332</v>
      </c>
      <c r="M137" s="13">
        <f>IF(C137="SOG","NA",VLOOKUP(Defaults!F137,FloorRValue!$A$2:$B$4,2,FALSE))</f>
        <v>5.9551821</v>
      </c>
      <c r="N137" s="20">
        <f>VLOOKUP(F137&amp;B137,WallRValue!$C$2:$D$19,2,FALSE)</f>
        <v>10.254943899018233</v>
      </c>
      <c r="O137" s="11">
        <f>VLOOKUP($F137&amp;$B137,HighPWin!$C$2:$E$19,2,FALSE)</f>
        <v>0.67</v>
      </c>
      <c r="P137" s="11">
        <f>VLOOKUP($F137&amp;$B137,HighPWin!$C$2:$E$19,3,FALSE)</f>
        <v>0.61</v>
      </c>
      <c r="Q137" s="11" t="str">
        <f>VLOOKUP(F137,AC!$A$2:$B$4,2,FALSE)</f>
        <v>SEER 10 (EER 9.31)</v>
      </c>
      <c r="R137" s="18">
        <f>VLOOKUP(F137,Furn!$A$2:$B$4,2,FALSE)</f>
        <v>0.78</v>
      </c>
      <c r="S137" s="14">
        <f>VLOOKUP(F137,WallFurn!$A$2:$B$4,2,FALSE)</f>
        <v>0.62</v>
      </c>
    </row>
    <row r="138" spans="2:19" ht="15" x14ac:dyDescent="0.25">
      <c r="B138" s="6" t="s">
        <v>40</v>
      </c>
      <c r="C138" s="6" t="s">
        <v>37</v>
      </c>
      <c r="D138" s="6" t="s">
        <v>34</v>
      </c>
      <c r="E138" s="6">
        <v>2</v>
      </c>
      <c r="F138" s="6" t="s">
        <v>42</v>
      </c>
      <c r="G138" s="15">
        <f>VLOOKUP(F138&amp;E138,FloorArea!$C$2:$D$7,2,FALSE)</f>
        <v>2730</v>
      </c>
      <c r="H138" s="16">
        <f>VLOOKUP(F138,WindowFloorRatio!$A$2:$B$4,2,FALSE)</f>
        <v>0.2</v>
      </c>
      <c r="I138" s="26">
        <f>VLOOKUP(F138,BuildingLeakage!$A$2:$B$4,2,FALSE)</f>
        <v>4.6411397360087065E-4</v>
      </c>
      <c r="J138" s="13">
        <f>VLOOKUP(F138,DuctRValue!$A$2:$B$7,2,FALSE)</f>
        <v>4.26</v>
      </c>
      <c r="K138" s="18">
        <f>VLOOKUP(F138,DuctLeakage!$A$2:$B$4,2,FALSE)</f>
        <v>0.22</v>
      </c>
      <c r="L138" s="13">
        <f>VLOOKUP(F138&amp;B138,CeilingRValue!$C$2:$D$19,2,FALSE)</f>
        <v>17.333333333333332</v>
      </c>
      <c r="M138" s="13">
        <f>IF(C138="SOG","NA",VLOOKUP(Defaults!F138,FloorRValue!$A$2:$B$4,2,FALSE))</f>
        <v>5.9551821</v>
      </c>
      <c r="N138" s="20">
        <f>VLOOKUP(F138&amp;B138,WallRValue!$C$2:$D$19,2,FALSE)</f>
        <v>10.254943899018233</v>
      </c>
      <c r="O138" s="11">
        <f>VLOOKUP($F138&amp;$B138,HighPWin!$C$2:$E$19,2,FALSE)</f>
        <v>0.67</v>
      </c>
      <c r="P138" s="11">
        <f>VLOOKUP($F138&amp;$B138,HighPWin!$C$2:$E$19,3,FALSE)</f>
        <v>0.61</v>
      </c>
      <c r="Q138" s="11" t="str">
        <f>VLOOKUP(F138,AC!$A$2:$B$4,2,FALSE)</f>
        <v>SEER 10 (EER 9.31)</v>
      </c>
      <c r="R138" s="18">
        <f>VLOOKUP(F138,Furn!$A$2:$B$4,2,FALSE)</f>
        <v>0.78</v>
      </c>
      <c r="S138" s="14">
        <f>VLOOKUP(F138,WallFurn!$A$2:$B$4,2,FALSE)</f>
        <v>0.62</v>
      </c>
    </row>
    <row r="139" spans="2:19" ht="15" x14ac:dyDescent="0.25">
      <c r="B139" s="6" t="s">
        <v>40</v>
      </c>
      <c r="C139" s="6" t="s">
        <v>37</v>
      </c>
      <c r="D139" s="6" t="s">
        <v>36</v>
      </c>
      <c r="E139" s="6">
        <v>1</v>
      </c>
      <c r="F139" s="6" t="s">
        <v>42</v>
      </c>
      <c r="G139" s="15">
        <f>VLOOKUP(F139&amp;E139,FloorArea!$C$2:$D$7,2,FALSE)</f>
        <v>1910</v>
      </c>
      <c r="H139" s="16">
        <f>VLOOKUP(F139,WindowFloorRatio!$A$2:$B$4,2,FALSE)</f>
        <v>0.2</v>
      </c>
      <c r="I139" s="26">
        <f>VLOOKUP(F139,BuildingLeakage!$A$2:$B$4,2,FALSE)</f>
        <v>4.6411397360087065E-4</v>
      </c>
      <c r="J139" s="13">
        <f>VLOOKUP(F139,DuctRValue!$A$2:$B$7,2,FALSE)</f>
        <v>4.26</v>
      </c>
      <c r="K139" s="18">
        <f>VLOOKUP(F139,DuctLeakage!$A$2:$B$4,2,FALSE)</f>
        <v>0.22</v>
      </c>
      <c r="L139" s="13">
        <f>VLOOKUP(F139&amp;B139,CeilingRValue!$C$2:$D$19,2,FALSE)</f>
        <v>17.333333333333332</v>
      </c>
      <c r="M139" s="13">
        <f>IF(C139="SOG","NA",VLOOKUP(Defaults!F139,FloorRValue!$A$2:$B$4,2,FALSE))</f>
        <v>5.9551821</v>
      </c>
      <c r="N139" s="20">
        <f>VLOOKUP(F139&amp;B139,WallRValue!$C$2:$D$19,2,FALSE)</f>
        <v>10.254943899018233</v>
      </c>
      <c r="O139" s="11">
        <f>VLOOKUP($F139&amp;$B139,HighPWin!$C$2:$E$19,2,FALSE)</f>
        <v>0.67</v>
      </c>
      <c r="P139" s="11">
        <f>VLOOKUP($F139&amp;$B139,HighPWin!$C$2:$E$19,3,FALSE)</f>
        <v>0.61</v>
      </c>
      <c r="Q139" s="11" t="str">
        <f>VLOOKUP(F139,AC!$A$2:$B$4,2,FALSE)</f>
        <v>SEER 10 (EER 9.31)</v>
      </c>
      <c r="R139" s="18">
        <f>VLOOKUP(F139,Furn!$A$2:$B$4,2,FALSE)</f>
        <v>0.78</v>
      </c>
      <c r="S139" s="14">
        <f>VLOOKUP(F139,WallFurn!$A$2:$B$4,2,FALSE)</f>
        <v>0.62</v>
      </c>
    </row>
    <row r="140" spans="2:19" ht="15" x14ac:dyDescent="0.25">
      <c r="B140" s="6" t="s">
        <v>40</v>
      </c>
      <c r="C140" s="6" t="s">
        <v>37</v>
      </c>
      <c r="D140" s="6" t="s">
        <v>36</v>
      </c>
      <c r="E140" s="6">
        <v>2</v>
      </c>
      <c r="F140" s="6" t="s">
        <v>42</v>
      </c>
      <c r="G140" s="15">
        <f>VLOOKUP(F140&amp;E140,FloorArea!$C$2:$D$7,2,FALSE)</f>
        <v>2730</v>
      </c>
      <c r="H140" s="16">
        <f>VLOOKUP(F140,WindowFloorRatio!$A$2:$B$4,2,FALSE)</f>
        <v>0.2</v>
      </c>
      <c r="I140" s="26">
        <f>VLOOKUP(F140,BuildingLeakage!$A$2:$B$4,2,FALSE)</f>
        <v>4.6411397360087065E-4</v>
      </c>
      <c r="J140" s="13">
        <f>VLOOKUP(F140,DuctRValue!$A$2:$B$7,2,FALSE)</f>
        <v>4.26</v>
      </c>
      <c r="K140" s="18">
        <f>VLOOKUP(F140,DuctLeakage!$A$2:$B$4,2,FALSE)</f>
        <v>0.22</v>
      </c>
      <c r="L140" s="13">
        <f>VLOOKUP(F140&amp;B140,CeilingRValue!$C$2:$D$19,2,FALSE)</f>
        <v>17.333333333333332</v>
      </c>
      <c r="M140" s="13">
        <f>IF(C140="SOG","NA",VLOOKUP(Defaults!F140,FloorRValue!$A$2:$B$4,2,FALSE))</f>
        <v>5.9551821</v>
      </c>
      <c r="N140" s="20">
        <f>VLOOKUP(F140&amp;B140,WallRValue!$C$2:$D$19,2,FALSE)</f>
        <v>10.254943899018233</v>
      </c>
      <c r="O140" s="11">
        <f>VLOOKUP($F140&amp;$B140,HighPWin!$C$2:$E$19,2,FALSE)</f>
        <v>0.67</v>
      </c>
      <c r="P140" s="11">
        <f>VLOOKUP($F140&amp;$B140,HighPWin!$C$2:$E$19,3,FALSE)</f>
        <v>0.61</v>
      </c>
      <c r="Q140" s="11" t="str">
        <f>VLOOKUP(F140,AC!$A$2:$B$4,2,FALSE)</f>
        <v>SEER 10 (EER 9.31)</v>
      </c>
      <c r="R140" s="18">
        <f>VLOOKUP(F140,Furn!$A$2:$B$4,2,FALSE)</f>
        <v>0.78</v>
      </c>
      <c r="S140" s="14">
        <f>VLOOKUP(F140,WallFurn!$A$2:$B$4,2,FALSE)</f>
        <v>0.62</v>
      </c>
    </row>
    <row r="141" spans="2:19" ht="15" x14ac:dyDescent="0.25">
      <c r="B141" s="6" t="s">
        <v>50</v>
      </c>
      <c r="C141" s="6" t="s">
        <v>33</v>
      </c>
      <c r="D141" s="6" t="s">
        <v>34</v>
      </c>
      <c r="E141" s="6">
        <v>1</v>
      </c>
      <c r="F141" s="6" t="s">
        <v>42</v>
      </c>
      <c r="G141" s="15">
        <f>VLOOKUP(F141&amp;E141,FloorArea!$C$2:$D$7,2,FALSE)</f>
        <v>1910</v>
      </c>
      <c r="H141" s="16">
        <f>VLOOKUP(F141,WindowFloorRatio!$A$2:$B$4,2,FALSE)</f>
        <v>0.2</v>
      </c>
      <c r="I141" s="26">
        <f>VLOOKUP(F141,BuildingLeakage!$A$2:$B$4,2,FALSE)</f>
        <v>4.6411397360087065E-4</v>
      </c>
      <c r="J141" s="13">
        <f>VLOOKUP(F141,DuctRValue!$A$2:$B$7,2,FALSE)</f>
        <v>4.26</v>
      </c>
      <c r="K141" s="18">
        <f>VLOOKUP(F141,DuctLeakage!$A$2:$B$4,2,FALSE)</f>
        <v>0.22</v>
      </c>
      <c r="L141" s="13">
        <f>VLOOKUP(F141&amp;B141,CeilingRValue!$C$2:$D$19,2,FALSE)</f>
        <v>22.911764705882351</v>
      </c>
      <c r="M141" s="13" t="str">
        <f>IF(C141="SOG","NA",VLOOKUP(Defaults!F141,FloorRValue!$A$2:$B$4,2,FALSE))</f>
        <v>NA</v>
      </c>
      <c r="N141" s="20">
        <f>VLOOKUP(F141&amp;B141,WallRValue!$C$2:$D$19,2,FALSE)</f>
        <v>10.254943899018233</v>
      </c>
      <c r="O141" s="11">
        <f>VLOOKUP($F141&amp;$B141,HighPWin!$C$2:$E$19,2,FALSE)</f>
        <v>0.56999999999999995</v>
      </c>
      <c r="P141" s="11">
        <f>VLOOKUP($F141&amp;$B141,HighPWin!$C$2:$E$19,3,FALSE)</f>
        <v>0.55000000000000004</v>
      </c>
      <c r="Q141" s="11" t="str">
        <f>VLOOKUP(F141,AC!$A$2:$B$4,2,FALSE)</f>
        <v>SEER 10 (EER 9.31)</v>
      </c>
      <c r="R141" s="18">
        <f>VLOOKUP(F141,Furn!$A$2:$B$4,2,FALSE)</f>
        <v>0.78</v>
      </c>
      <c r="S141" s="14">
        <f>VLOOKUP(F141,WallFurn!$A$2:$B$4,2,FALSE)</f>
        <v>0.62</v>
      </c>
    </row>
    <row r="142" spans="2:19" ht="15" x14ac:dyDescent="0.25">
      <c r="B142" s="6" t="s">
        <v>50</v>
      </c>
      <c r="C142" s="6" t="s">
        <v>33</v>
      </c>
      <c r="D142" s="6" t="s">
        <v>34</v>
      </c>
      <c r="E142" s="6">
        <v>2</v>
      </c>
      <c r="F142" s="6" t="s">
        <v>42</v>
      </c>
      <c r="G142" s="15">
        <f>VLOOKUP(F142&amp;E142,FloorArea!$C$2:$D$7,2,FALSE)</f>
        <v>2730</v>
      </c>
      <c r="H142" s="16">
        <f>VLOOKUP(F142,WindowFloorRatio!$A$2:$B$4,2,FALSE)</f>
        <v>0.2</v>
      </c>
      <c r="I142" s="26">
        <f>VLOOKUP(F142,BuildingLeakage!$A$2:$B$4,2,FALSE)</f>
        <v>4.6411397360087065E-4</v>
      </c>
      <c r="J142" s="13">
        <f>VLOOKUP(F142,DuctRValue!$A$2:$B$7,2,FALSE)</f>
        <v>4.26</v>
      </c>
      <c r="K142" s="18">
        <f>VLOOKUP(F142,DuctLeakage!$A$2:$B$4,2,FALSE)</f>
        <v>0.22</v>
      </c>
      <c r="L142" s="13">
        <f>VLOOKUP(F142&amp;B142,CeilingRValue!$C$2:$D$19,2,FALSE)</f>
        <v>22.911764705882351</v>
      </c>
      <c r="M142" s="13" t="str">
        <f>IF(C142="SOG","NA",VLOOKUP(Defaults!F142,FloorRValue!$A$2:$B$4,2,FALSE))</f>
        <v>NA</v>
      </c>
      <c r="N142" s="20">
        <f>VLOOKUP(F142&amp;B142,WallRValue!$C$2:$D$19,2,FALSE)</f>
        <v>10.254943899018233</v>
      </c>
      <c r="O142" s="11">
        <f>VLOOKUP($F142&amp;$B142,HighPWin!$C$2:$E$19,2,FALSE)</f>
        <v>0.56999999999999995</v>
      </c>
      <c r="P142" s="11">
        <f>VLOOKUP($F142&amp;$B142,HighPWin!$C$2:$E$19,3,FALSE)</f>
        <v>0.55000000000000004</v>
      </c>
      <c r="Q142" s="11" t="str">
        <f>VLOOKUP(F142,AC!$A$2:$B$4,2,FALSE)</f>
        <v>SEER 10 (EER 9.31)</v>
      </c>
      <c r="R142" s="18">
        <f>VLOOKUP(F142,Furn!$A$2:$B$4,2,FALSE)</f>
        <v>0.78</v>
      </c>
      <c r="S142" s="14">
        <f>VLOOKUP(F142,WallFurn!$A$2:$B$4,2,FALSE)</f>
        <v>0.62</v>
      </c>
    </row>
    <row r="143" spans="2:19" ht="15" x14ac:dyDescent="0.25">
      <c r="B143" s="6" t="s">
        <v>50</v>
      </c>
      <c r="C143" s="6" t="s">
        <v>33</v>
      </c>
      <c r="D143" s="6" t="s">
        <v>36</v>
      </c>
      <c r="E143" s="6">
        <v>1</v>
      </c>
      <c r="F143" s="6" t="s">
        <v>42</v>
      </c>
      <c r="G143" s="15">
        <f>VLOOKUP(F143&amp;E143,FloorArea!$C$2:$D$7,2,FALSE)</f>
        <v>1910</v>
      </c>
      <c r="H143" s="16">
        <f>VLOOKUP(F143,WindowFloorRatio!$A$2:$B$4,2,FALSE)</f>
        <v>0.2</v>
      </c>
      <c r="I143" s="26">
        <f>VLOOKUP(F143,BuildingLeakage!$A$2:$B$4,2,FALSE)</f>
        <v>4.6411397360087065E-4</v>
      </c>
      <c r="J143" s="13">
        <f>VLOOKUP(F143,DuctRValue!$A$2:$B$7,2,FALSE)</f>
        <v>4.26</v>
      </c>
      <c r="K143" s="18">
        <f>VLOOKUP(F143,DuctLeakage!$A$2:$B$4,2,FALSE)</f>
        <v>0.22</v>
      </c>
      <c r="L143" s="13">
        <f>VLOOKUP(F143&amp;B143,CeilingRValue!$C$2:$D$19,2,FALSE)</f>
        <v>22.911764705882351</v>
      </c>
      <c r="M143" s="13" t="str">
        <f>IF(C143="SOG","NA",VLOOKUP(Defaults!F143,FloorRValue!$A$2:$B$4,2,FALSE))</f>
        <v>NA</v>
      </c>
      <c r="N143" s="20">
        <f>VLOOKUP(F143&amp;B143,WallRValue!$C$2:$D$19,2,FALSE)</f>
        <v>10.254943899018233</v>
      </c>
      <c r="O143" s="11">
        <f>VLOOKUP($F143&amp;$B143,HighPWin!$C$2:$E$19,2,FALSE)</f>
        <v>0.56999999999999995</v>
      </c>
      <c r="P143" s="11">
        <f>VLOOKUP($F143&amp;$B143,HighPWin!$C$2:$E$19,3,FALSE)</f>
        <v>0.55000000000000004</v>
      </c>
      <c r="Q143" s="11" t="str">
        <f>VLOOKUP(F143,AC!$A$2:$B$4,2,FALSE)</f>
        <v>SEER 10 (EER 9.31)</v>
      </c>
      <c r="R143" s="18">
        <f>VLOOKUP(F143,Furn!$A$2:$B$4,2,FALSE)</f>
        <v>0.78</v>
      </c>
      <c r="S143" s="14">
        <f>VLOOKUP(F143,WallFurn!$A$2:$B$4,2,FALSE)</f>
        <v>0.62</v>
      </c>
    </row>
    <row r="144" spans="2:19" ht="15" x14ac:dyDescent="0.25">
      <c r="B144" s="6" t="s">
        <v>50</v>
      </c>
      <c r="C144" s="6" t="s">
        <v>33</v>
      </c>
      <c r="D144" s="6" t="s">
        <v>36</v>
      </c>
      <c r="E144" s="6">
        <v>2</v>
      </c>
      <c r="F144" s="6" t="s">
        <v>42</v>
      </c>
      <c r="G144" s="15">
        <f>VLOOKUP(F144&amp;E144,FloorArea!$C$2:$D$7,2,FALSE)</f>
        <v>2730</v>
      </c>
      <c r="H144" s="16">
        <f>VLOOKUP(F144,WindowFloorRatio!$A$2:$B$4,2,FALSE)</f>
        <v>0.2</v>
      </c>
      <c r="I144" s="26">
        <f>VLOOKUP(F144,BuildingLeakage!$A$2:$B$4,2,FALSE)</f>
        <v>4.6411397360087065E-4</v>
      </c>
      <c r="J144" s="13">
        <f>VLOOKUP(F144,DuctRValue!$A$2:$B$7,2,FALSE)</f>
        <v>4.26</v>
      </c>
      <c r="K144" s="18">
        <f>VLOOKUP(F144,DuctLeakage!$A$2:$B$4,2,FALSE)</f>
        <v>0.22</v>
      </c>
      <c r="L144" s="13">
        <f>VLOOKUP(F144&amp;B144,CeilingRValue!$C$2:$D$19,2,FALSE)</f>
        <v>22.911764705882351</v>
      </c>
      <c r="M144" s="13" t="str">
        <f>IF(C144="SOG","NA",VLOOKUP(Defaults!F144,FloorRValue!$A$2:$B$4,2,FALSE))</f>
        <v>NA</v>
      </c>
      <c r="N144" s="20">
        <f>VLOOKUP(F144&amp;B144,WallRValue!$C$2:$D$19,2,FALSE)</f>
        <v>10.254943899018233</v>
      </c>
      <c r="O144" s="11">
        <f>VLOOKUP($F144&amp;$B144,HighPWin!$C$2:$E$19,2,FALSE)</f>
        <v>0.56999999999999995</v>
      </c>
      <c r="P144" s="11">
        <f>VLOOKUP($F144&amp;$B144,HighPWin!$C$2:$E$19,3,FALSE)</f>
        <v>0.55000000000000004</v>
      </c>
      <c r="Q144" s="11" t="str">
        <f>VLOOKUP(F144,AC!$A$2:$B$4,2,FALSE)</f>
        <v>SEER 10 (EER 9.31)</v>
      </c>
      <c r="R144" s="18">
        <f>VLOOKUP(F144,Furn!$A$2:$B$4,2,FALSE)</f>
        <v>0.78</v>
      </c>
      <c r="S144" s="14">
        <f>VLOOKUP(F144,WallFurn!$A$2:$B$4,2,FALSE)</f>
        <v>0.62</v>
      </c>
    </row>
    <row r="145" spans="2:19" ht="15" x14ac:dyDescent="0.25">
      <c r="B145" s="6" t="s">
        <v>50</v>
      </c>
      <c r="C145" s="6" t="s">
        <v>37</v>
      </c>
      <c r="D145" s="6" t="s">
        <v>34</v>
      </c>
      <c r="E145" s="6">
        <v>1</v>
      </c>
      <c r="F145" s="6" t="s">
        <v>42</v>
      </c>
      <c r="G145" s="15">
        <f>VLOOKUP(F145&amp;E145,FloorArea!$C$2:$D$7,2,FALSE)</f>
        <v>1910</v>
      </c>
      <c r="H145" s="16">
        <f>VLOOKUP(F145,WindowFloorRatio!$A$2:$B$4,2,FALSE)</f>
        <v>0.2</v>
      </c>
      <c r="I145" s="26">
        <f>VLOOKUP(F145,BuildingLeakage!$A$2:$B$4,2,FALSE)</f>
        <v>4.6411397360087065E-4</v>
      </c>
      <c r="J145" s="13">
        <f>VLOOKUP(F145,DuctRValue!$A$2:$B$7,2,FALSE)</f>
        <v>4.26</v>
      </c>
      <c r="K145" s="18">
        <f>VLOOKUP(F145,DuctLeakage!$A$2:$B$4,2,FALSE)</f>
        <v>0.22</v>
      </c>
      <c r="L145" s="13">
        <f>VLOOKUP(F145&amp;B145,CeilingRValue!$C$2:$D$19,2,FALSE)</f>
        <v>22.911764705882351</v>
      </c>
      <c r="M145" s="13">
        <f>IF(C145="SOG","NA",VLOOKUP(Defaults!F145,FloorRValue!$A$2:$B$4,2,FALSE))</f>
        <v>5.9551821</v>
      </c>
      <c r="N145" s="20">
        <f>VLOOKUP(F145&amp;B145,WallRValue!$C$2:$D$19,2,FALSE)</f>
        <v>10.254943899018233</v>
      </c>
      <c r="O145" s="11">
        <f>VLOOKUP($F145&amp;$B145,HighPWin!$C$2:$E$19,2,FALSE)</f>
        <v>0.56999999999999995</v>
      </c>
      <c r="P145" s="11">
        <f>VLOOKUP($F145&amp;$B145,HighPWin!$C$2:$E$19,3,FALSE)</f>
        <v>0.55000000000000004</v>
      </c>
      <c r="Q145" s="11" t="str">
        <f>VLOOKUP(F145,AC!$A$2:$B$4,2,FALSE)</f>
        <v>SEER 10 (EER 9.31)</v>
      </c>
      <c r="R145" s="18">
        <f>VLOOKUP(F145,Furn!$A$2:$B$4,2,FALSE)</f>
        <v>0.78</v>
      </c>
      <c r="S145" s="14">
        <f>VLOOKUP(F145,WallFurn!$A$2:$B$4,2,FALSE)</f>
        <v>0.62</v>
      </c>
    </row>
    <row r="146" spans="2:19" ht="15" x14ac:dyDescent="0.25">
      <c r="B146" s="6" t="s">
        <v>50</v>
      </c>
      <c r="C146" s="6" t="s">
        <v>37</v>
      </c>
      <c r="D146" s="6" t="s">
        <v>34</v>
      </c>
      <c r="E146" s="6">
        <v>2</v>
      </c>
      <c r="F146" s="6" t="s">
        <v>42</v>
      </c>
      <c r="G146" s="15">
        <f>VLOOKUP(F146&amp;E146,FloorArea!$C$2:$D$7,2,FALSE)</f>
        <v>2730</v>
      </c>
      <c r="H146" s="16">
        <f>VLOOKUP(F146,WindowFloorRatio!$A$2:$B$4,2,FALSE)</f>
        <v>0.2</v>
      </c>
      <c r="I146" s="26">
        <f>VLOOKUP(F146,BuildingLeakage!$A$2:$B$4,2,FALSE)</f>
        <v>4.6411397360087065E-4</v>
      </c>
      <c r="J146" s="13">
        <f>VLOOKUP(F146,DuctRValue!$A$2:$B$7,2,FALSE)</f>
        <v>4.26</v>
      </c>
      <c r="K146" s="18">
        <f>VLOOKUP(F146,DuctLeakage!$A$2:$B$4,2,FALSE)</f>
        <v>0.22</v>
      </c>
      <c r="L146" s="13">
        <f>VLOOKUP(F146&amp;B146,CeilingRValue!$C$2:$D$19,2,FALSE)</f>
        <v>22.911764705882351</v>
      </c>
      <c r="M146" s="13">
        <f>IF(C146="SOG","NA",VLOOKUP(Defaults!F146,FloorRValue!$A$2:$B$4,2,FALSE))</f>
        <v>5.9551821</v>
      </c>
      <c r="N146" s="20">
        <f>VLOOKUP(F146&amp;B146,WallRValue!$C$2:$D$19,2,FALSE)</f>
        <v>10.254943899018233</v>
      </c>
      <c r="O146" s="11">
        <f>VLOOKUP($F146&amp;$B146,HighPWin!$C$2:$E$19,2,FALSE)</f>
        <v>0.56999999999999995</v>
      </c>
      <c r="P146" s="11">
        <f>VLOOKUP($F146&amp;$B146,HighPWin!$C$2:$E$19,3,FALSE)</f>
        <v>0.55000000000000004</v>
      </c>
      <c r="Q146" s="11" t="str">
        <f>VLOOKUP(F146,AC!$A$2:$B$4,2,FALSE)</f>
        <v>SEER 10 (EER 9.31)</v>
      </c>
      <c r="R146" s="18">
        <f>VLOOKUP(F146,Furn!$A$2:$B$4,2,FALSE)</f>
        <v>0.78</v>
      </c>
      <c r="S146" s="14">
        <f>VLOOKUP(F146,WallFurn!$A$2:$B$4,2,FALSE)</f>
        <v>0.62</v>
      </c>
    </row>
    <row r="147" spans="2:19" ht="15" x14ac:dyDescent="0.25">
      <c r="B147" s="6" t="s">
        <v>50</v>
      </c>
      <c r="C147" s="6" t="s">
        <v>37</v>
      </c>
      <c r="D147" s="6" t="s">
        <v>36</v>
      </c>
      <c r="E147" s="6">
        <v>1</v>
      </c>
      <c r="F147" s="6" t="s">
        <v>42</v>
      </c>
      <c r="G147" s="15">
        <f>VLOOKUP(F147&amp;E147,FloorArea!$C$2:$D$7,2,FALSE)</f>
        <v>1910</v>
      </c>
      <c r="H147" s="16">
        <f>VLOOKUP(F147,WindowFloorRatio!$A$2:$B$4,2,FALSE)</f>
        <v>0.2</v>
      </c>
      <c r="I147" s="26">
        <f>VLOOKUP(F147,BuildingLeakage!$A$2:$B$4,2,FALSE)</f>
        <v>4.6411397360087065E-4</v>
      </c>
      <c r="J147" s="13">
        <f>VLOOKUP(F147,DuctRValue!$A$2:$B$7,2,FALSE)</f>
        <v>4.26</v>
      </c>
      <c r="K147" s="18">
        <f>VLOOKUP(F147,DuctLeakage!$A$2:$B$4,2,FALSE)</f>
        <v>0.22</v>
      </c>
      <c r="L147" s="13">
        <f>VLOOKUP(F147&amp;B147,CeilingRValue!$C$2:$D$19,2,FALSE)</f>
        <v>22.911764705882351</v>
      </c>
      <c r="M147" s="13">
        <f>IF(C147="SOG","NA",VLOOKUP(Defaults!F147,FloorRValue!$A$2:$B$4,2,FALSE))</f>
        <v>5.9551821</v>
      </c>
      <c r="N147" s="20">
        <f>VLOOKUP(F147&amp;B147,WallRValue!$C$2:$D$19,2,FALSE)</f>
        <v>10.254943899018233</v>
      </c>
      <c r="O147" s="11">
        <f>VLOOKUP($F147&amp;$B147,HighPWin!$C$2:$E$19,2,FALSE)</f>
        <v>0.56999999999999995</v>
      </c>
      <c r="P147" s="11">
        <f>VLOOKUP($F147&amp;$B147,HighPWin!$C$2:$E$19,3,FALSE)</f>
        <v>0.55000000000000004</v>
      </c>
      <c r="Q147" s="11" t="str">
        <f>VLOOKUP(F147,AC!$A$2:$B$4,2,FALSE)</f>
        <v>SEER 10 (EER 9.31)</v>
      </c>
      <c r="R147" s="18">
        <f>VLOOKUP(F147,Furn!$A$2:$B$4,2,FALSE)</f>
        <v>0.78</v>
      </c>
      <c r="S147" s="14">
        <f>VLOOKUP(F147,WallFurn!$A$2:$B$4,2,FALSE)</f>
        <v>0.62</v>
      </c>
    </row>
    <row r="148" spans="2:19" ht="15" x14ac:dyDescent="0.25">
      <c r="B148" s="6" t="s">
        <v>50</v>
      </c>
      <c r="C148" s="6" t="s">
        <v>37</v>
      </c>
      <c r="D148" s="6" t="s">
        <v>36</v>
      </c>
      <c r="E148" s="6">
        <v>2</v>
      </c>
      <c r="F148" s="6" t="s">
        <v>42</v>
      </c>
      <c r="G148" s="15">
        <f>VLOOKUP(F148&amp;E148,FloorArea!$C$2:$D$7,2,FALSE)</f>
        <v>2730</v>
      </c>
      <c r="H148" s="16">
        <f>VLOOKUP(F148,WindowFloorRatio!$A$2:$B$4,2,FALSE)</f>
        <v>0.2</v>
      </c>
      <c r="I148" s="26">
        <f>VLOOKUP(F148,BuildingLeakage!$A$2:$B$4,2,FALSE)</f>
        <v>4.6411397360087065E-4</v>
      </c>
      <c r="J148" s="13">
        <f>VLOOKUP(F148,DuctRValue!$A$2:$B$7,2,FALSE)</f>
        <v>4.26</v>
      </c>
      <c r="K148" s="18">
        <f>VLOOKUP(F148,DuctLeakage!$A$2:$B$4,2,FALSE)</f>
        <v>0.22</v>
      </c>
      <c r="L148" s="13">
        <f>VLOOKUP(F148&amp;B148,CeilingRValue!$C$2:$D$19,2,FALSE)</f>
        <v>22.911764705882351</v>
      </c>
      <c r="M148" s="13">
        <f>IF(C148="SOG","NA",VLOOKUP(Defaults!F148,FloorRValue!$A$2:$B$4,2,FALSE))</f>
        <v>5.9551821</v>
      </c>
      <c r="N148" s="20">
        <f>VLOOKUP(F148&amp;B148,WallRValue!$C$2:$D$19,2,FALSE)</f>
        <v>10.254943899018233</v>
      </c>
      <c r="O148" s="11">
        <f>VLOOKUP($F148&amp;$B148,HighPWin!$C$2:$E$19,2,FALSE)</f>
        <v>0.56999999999999995</v>
      </c>
      <c r="P148" s="11">
        <f>VLOOKUP($F148&amp;$B148,HighPWin!$C$2:$E$19,3,FALSE)</f>
        <v>0.55000000000000004</v>
      </c>
      <c r="Q148" s="11" t="str">
        <f>VLOOKUP(F148,AC!$A$2:$B$4,2,FALSE)</f>
        <v>SEER 10 (EER 9.31)</v>
      </c>
      <c r="R148" s="18">
        <f>VLOOKUP(F148,Furn!$A$2:$B$4,2,FALSE)</f>
        <v>0.78</v>
      </c>
      <c r="S148" s="14">
        <f>VLOOKUP(F148,WallFurn!$A$2:$B$4,2,FALSE)</f>
        <v>0.62</v>
      </c>
    </row>
  </sheetData>
  <mergeCells count="1">
    <mergeCell ref="A2:G2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A1:B6"/>
  <sheetViews>
    <sheetView workbookViewId="0">
      <selection activeCell="J35" sqref="J35"/>
    </sheetView>
  </sheetViews>
  <sheetFormatPr defaultRowHeight="12.75" x14ac:dyDescent="0.2"/>
  <sheetData>
    <row r="1" spans="1:2" x14ac:dyDescent="0.2">
      <c r="B1" t="s">
        <v>72</v>
      </c>
    </row>
    <row r="2" spans="1:2" x14ac:dyDescent="0.2">
      <c r="A2" t="s">
        <v>35</v>
      </c>
      <c r="B2" s="17">
        <v>0.78</v>
      </c>
    </row>
    <row r="3" spans="1:2" x14ac:dyDescent="0.2">
      <c r="A3" t="s">
        <v>41</v>
      </c>
      <c r="B3" s="17">
        <v>0.78</v>
      </c>
    </row>
    <row r="4" spans="1:2" x14ac:dyDescent="0.2">
      <c r="A4" t="s">
        <v>42</v>
      </c>
      <c r="B4" s="17">
        <v>0.78</v>
      </c>
    </row>
    <row r="6" spans="1:2" x14ac:dyDescent="0.2">
      <c r="A6" t="s">
        <v>70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39997558519241921"/>
  </sheetPr>
  <dimension ref="A1:B6"/>
  <sheetViews>
    <sheetView workbookViewId="0">
      <selection activeCell="O35" sqref="O35"/>
    </sheetView>
  </sheetViews>
  <sheetFormatPr defaultRowHeight="12.75" x14ac:dyDescent="0.2"/>
  <cols>
    <col min="2" max="2" width="13.5703125" bestFit="1" customWidth="1"/>
  </cols>
  <sheetData>
    <row r="1" spans="1:2" x14ac:dyDescent="0.2">
      <c r="B1" t="s">
        <v>72</v>
      </c>
    </row>
    <row r="2" spans="1:2" x14ac:dyDescent="0.2">
      <c r="A2" t="s">
        <v>35</v>
      </c>
      <c r="B2" s="17">
        <v>0.62</v>
      </c>
    </row>
    <row r="3" spans="1:2" x14ac:dyDescent="0.2">
      <c r="A3" t="s">
        <v>41</v>
      </c>
      <c r="B3" s="17">
        <v>0.62</v>
      </c>
    </row>
    <row r="4" spans="1:2" x14ac:dyDescent="0.2">
      <c r="A4" t="s">
        <v>42</v>
      </c>
      <c r="B4" s="17">
        <v>0.62</v>
      </c>
    </row>
    <row r="6" spans="1:2" x14ac:dyDescent="0.2">
      <c r="A6" t="s">
        <v>73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"/>
  <sheetViews>
    <sheetView workbookViewId="0">
      <selection activeCell="W18" sqref="W18"/>
    </sheetView>
  </sheetViews>
  <sheetFormatPr defaultRowHeight="12.75" x14ac:dyDescent="0.2"/>
  <cols>
    <col min="5" max="5" width="12" customWidth="1"/>
  </cols>
  <sheetData>
    <row r="1" spans="1:5" ht="25.5" x14ac:dyDescent="0.2">
      <c r="A1" t="s">
        <v>25</v>
      </c>
      <c r="B1" t="s">
        <v>53</v>
      </c>
      <c r="C1" t="s">
        <v>62</v>
      </c>
      <c r="D1" t="s">
        <v>94</v>
      </c>
      <c r="E1" s="22" t="s">
        <v>159</v>
      </c>
    </row>
    <row r="2" spans="1:5" x14ac:dyDescent="0.2">
      <c r="A2" t="s">
        <v>41</v>
      </c>
      <c r="B2" t="s">
        <v>32</v>
      </c>
      <c r="C2" t="str">
        <f>A2&amp;B2</f>
        <v>78-92NC</v>
      </c>
      <c r="D2" s="12">
        <v>10.254943899018233</v>
      </c>
      <c r="E2" s="71">
        <f>VLOOKUP(C2,'Single Family Characteristics'!$C$5:$N$84,12,FALSE)</f>
        <v>15.375119492772356</v>
      </c>
    </row>
    <row r="3" spans="1:5" x14ac:dyDescent="0.2">
      <c r="A3" t="s">
        <v>42</v>
      </c>
      <c r="B3" t="s">
        <v>32</v>
      </c>
      <c r="C3" t="str">
        <f t="shared" ref="C3:C19" si="0">A3&amp;B3</f>
        <v>93-01NC</v>
      </c>
      <c r="D3" s="12">
        <f>$D$2</f>
        <v>10.254943899018233</v>
      </c>
      <c r="E3" s="71">
        <f>VLOOKUP(C3,'Single Family Characteristics'!$C$5:$N$84,12,FALSE)</f>
        <v>18.227920611013488</v>
      </c>
    </row>
    <row r="4" spans="1:5" x14ac:dyDescent="0.2">
      <c r="A4" t="s">
        <v>35</v>
      </c>
      <c r="B4" t="s">
        <v>32</v>
      </c>
      <c r="C4" t="str">
        <f t="shared" si="0"/>
        <v>pre78NC</v>
      </c>
      <c r="D4" s="12">
        <v>0.96303017419071424</v>
      </c>
      <c r="E4" s="71">
        <f>VLOOKUP(C4,'Single Family Characteristics'!$C$5:$N$84,12,FALSE)</f>
        <v>5.1781978091284753</v>
      </c>
    </row>
    <row r="5" spans="1:5" x14ac:dyDescent="0.2">
      <c r="A5" t="s">
        <v>41</v>
      </c>
      <c r="B5" t="s">
        <v>38</v>
      </c>
      <c r="C5" t="str">
        <f t="shared" si="0"/>
        <v>78-92SC</v>
      </c>
      <c r="D5" s="12">
        <f>$D$2</f>
        <v>10.254943899018233</v>
      </c>
      <c r="E5" s="71">
        <f>VLOOKUP(C5,'Single Family Characteristics'!$C$5:$N$84,12,FALSE)</f>
        <v>11.906978629889956</v>
      </c>
    </row>
    <row r="6" spans="1:5" x14ac:dyDescent="0.2">
      <c r="A6" t="s">
        <v>42</v>
      </c>
      <c r="B6" t="s">
        <v>38</v>
      </c>
      <c r="C6" t="str">
        <f t="shared" si="0"/>
        <v>93-01SC</v>
      </c>
      <c r="D6" s="12">
        <f>$D$2</f>
        <v>10.254943899018233</v>
      </c>
      <c r="E6" s="71">
        <f>VLOOKUP(C6,'Single Family Characteristics'!$C$5:$N$84,12,FALSE)</f>
        <v>12.415464882174199</v>
      </c>
    </row>
    <row r="7" spans="1:5" x14ac:dyDescent="0.2">
      <c r="A7" t="s">
        <v>35</v>
      </c>
      <c r="B7" t="s">
        <v>38</v>
      </c>
      <c r="C7" t="str">
        <f t="shared" si="0"/>
        <v>pre78SC</v>
      </c>
      <c r="D7" s="12">
        <f>$D$4</f>
        <v>0.96303017419071424</v>
      </c>
      <c r="E7" s="71">
        <f>VLOOKUP(C7,'Single Family Characteristics'!$C$5:$N$84,12,FALSE)</f>
        <v>7.8196054107230717</v>
      </c>
    </row>
    <row r="8" spans="1:5" x14ac:dyDescent="0.2">
      <c r="A8" t="s">
        <v>41</v>
      </c>
      <c r="B8" t="s">
        <v>40</v>
      </c>
      <c r="C8" t="str">
        <f t="shared" si="0"/>
        <v>78-92SI</v>
      </c>
      <c r="D8" s="12">
        <f>$D$2</f>
        <v>10.254943899018233</v>
      </c>
      <c r="E8" s="71">
        <f>VLOOKUP(C8,'Single Family Characteristics'!$C$5:$N$84,12,FALSE)</f>
        <v>12.192051715005093</v>
      </c>
    </row>
    <row r="9" spans="1:5" x14ac:dyDescent="0.2">
      <c r="A9" t="s">
        <v>42</v>
      </c>
      <c r="B9" t="s">
        <v>40</v>
      </c>
      <c r="C9" t="str">
        <f t="shared" si="0"/>
        <v>93-01SI</v>
      </c>
      <c r="D9" s="12">
        <f>$D$2</f>
        <v>10.254943899018233</v>
      </c>
      <c r="E9" s="71">
        <f>VLOOKUP(C9,'Single Family Characteristics'!$C$5:$N$84,12,FALSE)</f>
        <v>12.415464882174199</v>
      </c>
    </row>
    <row r="10" spans="1:5" x14ac:dyDescent="0.2">
      <c r="A10" t="s">
        <v>35</v>
      </c>
      <c r="B10" t="s">
        <v>40</v>
      </c>
      <c r="C10" t="str">
        <f t="shared" si="0"/>
        <v>pre78SI</v>
      </c>
      <c r="D10" s="12">
        <f>$D$4</f>
        <v>0.96303017419071424</v>
      </c>
      <c r="E10" s="71">
        <f>VLOOKUP(C10,'Single Family Characteristics'!$C$5:$N$84,12,FALSE)</f>
        <v>6.6833653605546397</v>
      </c>
    </row>
    <row r="11" spans="1:5" x14ac:dyDescent="0.2">
      <c r="A11" t="s">
        <v>41</v>
      </c>
      <c r="B11" t="s">
        <v>39</v>
      </c>
      <c r="C11" t="str">
        <f t="shared" si="0"/>
        <v>78-92CM</v>
      </c>
      <c r="D11" s="12">
        <f>$D$2</f>
        <v>10.254943899018233</v>
      </c>
      <c r="E11" s="71">
        <f>VLOOKUP(C11,'Single Family Characteristics'!$C$5:$N$84,12,FALSE)</f>
        <v>15.375119492772356</v>
      </c>
    </row>
    <row r="12" spans="1:5" x14ac:dyDescent="0.2">
      <c r="A12" t="s">
        <v>42</v>
      </c>
      <c r="B12" t="s">
        <v>39</v>
      </c>
      <c r="C12" t="str">
        <f t="shared" si="0"/>
        <v>93-01CM</v>
      </c>
      <c r="D12" s="12">
        <f>$D$2</f>
        <v>10.254943899018233</v>
      </c>
      <c r="E12" s="71">
        <f>VLOOKUP(C12,'Single Family Characteristics'!$C$5:$N$84,12,FALSE)</f>
        <v>18.227920611013488</v>
      </c>
    </row>
    <row r="13" spans="1:5" x14ac:dyDescent="0.2">
      <c r="A13" t="s">
        <v>35</v>
      </c>
      <c r="B13" t="s">
        <v>39</v>
      </c>
      <c r="C13" t="str">
        <f t="shared" si="0"/>
        <v>pre78CM</v>
      </c>
      <c r="D13" s="12">
        <v>3.0951638065522622</v>
      </c>
      <c r="E13" s="71">
        <f>VLOOKUP(C13,'Single Family Characteristics'!$C$5:$N$84,12,FALSE)</f>
        <v>5.1781978091284753</v>
      </c>
    </row>
    <row r="14" spans="1:5" x14ac:dyDescent="0.2">
      <c r="A14" t="s">
        <v>41</v>
      </c>
      <c r="B14" t="s">
        <v>47</v>
      </c>
      <c r="C14" t="str">
        <f t="shared" si="0"/>
        <v>78-92CVS</v>
      </c>
      <c r="D14" s="12">
        <f>$D$2</f>
        <v>10.254943899018233</v>
      </c>
      <c r="E14" s="71">
        <f>VLOOKUP(C14,'Single Family Characteristics'!$C$5:$N$84,12,FALSE)</f>
        <v>11.732751457177159</v>
      </c>
    </row>
    <row r="15" spans="1:5" x14ac:dyDescent="0.2">
      <c r="A15" t="s">
        <v>42</v>
      </c>
      <c r="B15" t="s">
        <v>47</v>
      </c>
      <c r="C15" t="str">
        <f t="shared" si="0"/>
        <v>93-01CVS</v>
      </c>
      <c r="D15" s="12">
        <f>$D$2</f>
        <v>10.254943899018233</v>
      </c>
      <c r="E15" s="71">
        <f>VLOOKUP(C15,'Single Family Characteristics'!$C$5:$N$84,12,FALSE)</f>
        <v>16.848095315316247</v>
      </c>
    </row>
    <row r="16" spans="1:5" x14ac:dyDescent="0.2">
      <c r="A16" t="s">
        <v>35</v>
      </c>
      <c r="B16" t="s">
        <v>47</v>
      </c>
      <c r="C16" t="str">
        <f t="shared" si="0"/>
        <v>pre78CVS</v>
      </c>
      <c r="D16" s="12">
        <f>$D$13</f>
        <v>3.0951638065522622</v>
      </c>
      <c r="E16" s="71">
        <f>VLOOKUP(C16,'Single Family Characteristics'!$C$5:$N$84,12,FALSE)</f>
        <v>6.6833653605546397</v>
      </c>
    </row>
    <row r="17" spans="1:5" x14ac:dyDescent="0.2">
      <c r="A17" t="s">
        <v>41</v>
      </c>
      <c r="B17" t="s">
        <v>50</v>
      </c>
      <c r="C17" t="str">
        <f t="shared" si="0"/>
        <v>78-92CVD</v>
      </c>
      <c r="D17" s="12">
        <f>$D$2</f>
        <v>10.254943899018233</v>
      </c>
      <c r="E17" s="71">
        <f>VLOOKUP(C17,'Single Family Characteristics'!$C$5:$N$84,12,FALSE)</f>
        <v>11.732751457177159</v>
      </c>
    </row>
    <row r="18" spans="1:5" x14ac:dyDescent="0.2">
      <c r="A18" t="s">
        <v>42</v>
      </c>
      <c r="B18" t="s">
        <v>50</v>
      </c>
      <c r="C18" t="str">
        <f t="shared" si="0"/>
        <v>93-01CVD</v>
      </c>
      <c r="D18" s="12">
        <f>$D$2</f>
        <v>10.254943899018233</v>
      </c>
      <c r="E18" s="71">
        <f>VLOOKUP(C18,'Single Family Characteristics'!$C$5:$N$84,12,FALSE)</f>
        <v>16.848095315316247</v>
      </c>
    </row>
    <row r="19" spans="1:5" x14ac:dyDescent="0.2">
      <c r="A19" t="s">
        <v>35</v>
      </c>
      <c r="B19" t="s">
        <v>50</v>
      </c>
      <c r="C19" t="str">
        <f t="shared" si="0"/>
        <v>pre78CVD</v>
      </c>
      <c r="D19" s="12">
        <f>$D$13</f>
        <v>3.0951638065522622</v>
      </c>
      <c r="E19" s="71">
        <f>VLOOKUP(C19,'Single Family Characteristics'!$C$5:$N$84,12,FALSE)</f>
        <v>6.6833653605546397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</sheetPr>
  <dimension ref="A1:P50"/>
  <sheetViews>
    <sheetView workbookViewId="0">
      <selection activeCell="T5" sqref="T5"/>
    </sheetView>
  </sheetViews>
  <sheetFormatPr defaultRowHeight="12.75" x14ac:dyDescent="0.2"/>
  <cols>
    <col min="5" max="5" width="10.42578125" bestFit="1" customWidth="1"/>
    <col min="13" max="13" width="12" bestFit="1" customWidth="1"/>
    <col min="14" max="14" width="9.28515625" customWidth="1"/>
    <col min="15" max="15" width="19.7109375" customWidth="1"/>
    <col min="16" max="16" width="16.7109375" customWidth="1"/>
  </cols>
  <sheetData>
    <row r="1" spans="1:16" ht="51" x14ac:dyDescent="0.2">
      <c r="A1" t="s">
        <v>25</v>
      </c>
      <c r="B1" t="s">
        <v>53</v>
      </c>
      <c r="C1" t="s">
        <v>62</v>
      </c>
      <c r="D1" t="s">
        <v>108</v>
      </c>
      <c r="E1" t="s">
        <v>157</v>
      </c>
      <c r="H1" s="22" t="s">
        <v>95</v>
      </c>
      <c r="I1" s="22" t="s">
        <v>96</v>
      </c>
      <c r="J1" t="s">
        <v>104</v>
      </c>
      <c r="K1" t="s">
        <v>25</v>
      </c>
      <c r="M1" s="23" t="s">
        <v>104</v>
      </c>
      <c r="N1" s="23" t="s">
        <v>25</v>
      </c>
      <c r="O1" s="22" t="s">
        <v>106</v>
      </c>
      <c r="P1" s="22" t="s">
        <v>107</v>
      </c>
    </row>
    <row r="2" spans="1:16" x14ac:dyDescent="0.2">
      <c r="A2" t="s">
        <v>41</v>
      </c>
      <c r="B2" t="s">
        <v>32</v>
      </c>
      <c r="C2" t="s">
        <v>76</v>
      </c>
      <c r="D2" s="25">
        <f>VLOOKUP(C2,$L$2:$P$19,4,FALSE)</f>
        <v>0.82</v>
      </c>
      <c r="E2" s="25">
        <f>VLOOKUP(C2,$L$2:$P$19,5,FALSE)</f>
        <v>0.79</v>
      </c>
      <c r="G2" t="s">
        <v>109</v>
      </c>
      <c r="H2" s="12">
        <v>1.23</v>
      </c>
      <c r="I2" s="12">
        <v>0.87</v>
      </c>
      <c r="J2" s="21" t="s">
        <v>32</v>
      </c>
      <c r="K2" t="str">
        <f>RIGHT(G2,LEN(G2)-3)</f>
        <v>pre78</v>
      </c>
      <c r="L2" t="str">
        <f>N2&amp;M2</f>
        <v>pre78NC</v>
      </c>
      <c r="M2" t="s">
        <v>32</v>
      </c>
      <c r="N2" t="s">
        <v>35</v>
      </c>
      <c r="O2" s="24">
        <v>1.23</v>
      </c>
      <c r="P2" s="24">
        <v>0.87</v>
      </c>
    </row>
    <row r="3" spans="1:16" x14ac:dyDescent="0.2">
      <c r="A3" t="s">
        <v>42</v>
      </c>
      <c r="B3" t="s">
        <v>32</v>
      </c>
      <c r="C3" t="s">
        <v>77</v>
      </c>
      <c r="D3" s="25">
        <f t="shared" ref="D3:D19" si="0">VLOOKUP(C3,$L$2:$P$19,4,FALSE)</f>
        <v>0.67</v>
      </c>
      <c r="E3" s="25">
        <f t="shared" ref="E3:E19" si="1">VLOOKUP(C3,$L$2:$P$19,5,FALSE)</f>
        <v>0.79</v>
      </c>
      <c r="G3" t="s">
        <v>110</v>
      </c>
      <c r="H3" s="12">
        <v>1.23</v>
      </c>
      <c r="I3" s="12">
        <v>0.87</v>
      </c>
      <c r="J3" s="21" t="s">
        <v>39</v>
      </c>
      <c r="K3" t="str">
        <f t="shared" ref="K3:K49" si="2">RIGHT(G3,LEN(G3)-3)</f>
        <v>pre78</v>
      </c>
      <c r="L3" t="str">
        <f>N3&amp;M2</f>
        <v>78-92NC</v>
      </c>
      <c r="N3" t="s">
        <v>41</v>
      </c>
      <c r="O3" s="24">
        <v>0.82</v>
      </c>
      <c r="P3" s="24">
        <v>0.79</v>
      </c>
    </row>
    <row r="4" spans="1:16" x14ac:dyDescent="0.2">
      <c r="A4" t="s">
        <v>35</v>
      </c>
      <c r="B4" t="s">
        <v>32</v>
      </c>
      <c r="C4" t="s">
        <v>78</v>
      </c>
      <c r="D4" s="25">
        <f t="shared" si="0"/>
        <v>1.23</v>
      </c>
      <c r="E4" s="25">
        <f t="shared" si="1"/>
        <v>0.87</v>
      </c>
      <c r="G4" t="s">
        <v>111</v>
      </c>
      <c r="H4" s="12">
        <v>1.23</v>
      </c>
      <c r="I4" s="12">
        <v>0.87</v>
      </c>
      <c r="J4" s="21" t="s">
        <v>32</v>
      </c>
      <c r="K4" t="str">
        <f t="shared" si="2"/>
        <v>pre78</v>
      </c>
      <c r="L4" t="str">
        <f>N4&amp;M2</f>
        <v>93-01NC</v>
      </c>
      <c r="N4" t="s">
        <v>42</v>
      </c>
      <c r="O4" s="24">
        <v>0.67</v>
      </c>
      <c r="P4" s="24">
        <v>0.79</v>
      </c>
    </row>
    <row r="5" spans="1:16" x14ac:dyDescent="0.2">
      <c r="A5" t="s">
        <v>41</v>
      </c>
      <c r="B5" t="s">
        <v>38</v>
      </c>
      <c r="C5" t="s">
        <v>79</v>
      </c>
      <c r="D5" s="25">
        <f t="shared" si="0"/>
        <v>1.1499999999999999</v>
      </c>
      <c r="E5" s="25">
        <f t="shared" si="1"/>
        <v>0.87</v>
      </c>
      <c r="G5" t="s">
        <v>112</v>
      </c>
      <c r="H5" s="12">
        <v>1.23</v>
      </c>
      <c r="I5" s="12">
        <v>0.87</v>
      </c>
      <c r="J5" s="21" t="s">
        <v>39</v>
      </c>
      <c r="K5" t="str">
        <f t="shared" si="2"/>
        <v>pre78</v>
      </c>
      <c r="L5" t="str">
        <f>N5&amp;M5</f>
        <v>pre78SC</v>
      </c>
      <c r="M5" t="s">
        <v>38</v>
      </c>
      <c r="N5" t="s">
        <v>35</v>
      </c>
      <c r="O5" s="24">
        <v>1.23</v>
      </c>
      <c r="P5" s="24">
        <v>0.87</v>
      </c>
    </row>
    <row r="6" spans="1:16" x14ac:dyDescent="0.2">
      <c r="A6" t="s">
        <v>42</v>
      </c>
      <c r="B6" t="s">
        <v>38</v>
      </c>
      <c r="C6" t="s">
        <v>80</v>
      </c>
      <c r="D6" s="25">
        <f t="shared" si="0"/>
        <v>0.67</v>
      </c>
      <c r="E6" s="25">
        <f t="shared" si="1"/>
        <v>0.79</v>
      </c>
      <c r="G6" t="s">
        <v>113</v>
      </c>
      <c r="H6" s="12">
        <v>1.23</v>
      </c>
      <c r="I6" s="12">
        <v>0.87</v>
      </c>
      <c r="J6" s="21" t="s">
        <v>32</v>
      </c>
      <c r="K6" t="str">
        <f t="shared" si="2"/>
        <v>pre78</v>
      </c>
      <c r="L6" t="str">
        <f>N6&amp;M5</f>
        <v>78-92SC</v>
      </c>
      <c r="N6" t="s">
        <v>41</v>
      </c>
      <c r="O6" s="24">
        <v>1.1499999999999999</v>
      </c>
      <c r="P6" s="24">
        <v>0.87</v>
      </c>
    </row>
    <row r="7" spans="1:16" x14ac:dyDescent="0.2">
      <c r="A7" t="s">
        <v>35</v>
      </c>
      <c r="B7" t="s">
        <v>38</v>
      </c>
      <c r="C7" t="s">
        <v>81</v>
      </c>
      <c r="D7" s="25">
        <f t="shared" si="0"/>
        <v>1.23</v>
      </c>
      <c r="E7" s="25">
        <f t="shared" si="1"/>
        <v>0.87</v>
      </c>
      <c r="G7" t="s">
        <v>114</v>
      </c>
      <c r="H7" s="12">
        <v>1.23</v>
      </c>
      <c r="I7" s="12">
        <v>0.87</v>
      </c>
      <c r="J7" s="21" t="s">
        <v>38</v>
      </c>
      <c r="K7" t="str">
        <f t="shared" si="2"/>
        <v>pre78</v>
      </c>
      <c r="L7" t="str">
        <f>N7&amp;M5</f>
        <v>93-01SC</v>
      </c>
      <c r="N7" t="s">
        <v>42</v>
      </c>
      <c r="O7" s="24">
        <v>0.67</v>
      </c>
      <c r="P7" s="24">
        <v>0.79</v>
      </c>
    </row>
    <row r="8" spans="1:16" x14ac:dyDescent="0.2">
      <c r="A8" t="s">
        <v>41</v>
      </c>
      <c r="B8" t="s">
        <v>40</v>
      </c>
      <c r="C8" t="s">
        <v>82</v>
      </c>
      <c r="D8" s="25">
        <f t="shared" si="0"/>
        <v>1.18</v>
      </c>
      <c r="E8" s="25">
        <f t="shared" si="1"/>
        <v>0.87</v>
      </c>
      <c r="G8" t="s">
        <v>115</v>
      </c>
      <c r="H8" s="12">
        <v>1.23</v>
      </c>
      <c r="I8" s="12">
        <v>0.87</v>
      </c>
      <c r="J8" s="21" t="s">
        <v>38</v>
      </c>
      <c r="K8" t="str">
        <f t="shared" si="2"/>
        <v>pre78</v>
      </c>
      <c r="L8" t="str">
        <f>N8&amp;M8</f>
        <v>pre78SI</v>
      </c>
      <c r="M8" t="s">
        <v>40</v>
      </c>
      <c r="N8" t="s">
        <v>35</v>
      </c>
      <c r="O8" s="24">
        <v>1.23</v>
      </c>
      <c r="P8" s="24">
        <v>0.87</v>
      </c>
    </row>
    <row r="9" spans="1:16" x14ac:dyDescent="0.2">
      <c r="A9" t="s">
        <v>42</v>
      </c>
      <c r="B9" t="s">
        <v>40</v>
      </c>
      <c r="C9" t="s">
        <v>83</v>
      </c>
      <c r="D9" s="25">
        <f t="shared" si="0"/>
        <v>0.67</v>
      </c>
      <c r="E9" s="25">
        <f t="shared" si="1"/>
        <v>0.61</v>
      </c>
      <c r="G9" t="s">
        <v>116</v>
      </c>
      <c r="H9" s="12">
        <v>1.23</v>
      </c>
      <c r="I9" s="12">
        <v>0.87</v>
      </c>
      <c r="J9" s="21" t="s">
        <v>38</v>
      </c>
      <c r="K9" t="str">
        <f t="shared" si="2"/>
        <v>pre78</v>
      </c>
      <c r="L9" t="str">
        <f>N9&amp;M8</f>
        <v>78-92SI</v>
      </c>
      <c r="N9" t="s">
        <v>41</v>
      </c>
      <c r="O9" s="24">
        <v>1.18</v>
      </c>
      <c r="P9" s="24">
        <v>0.87</v>
      </c>
    </row>
    <row r="10" spans="1:16" x14ac:dyDescent="0.2">
      <c r="A10" t="s">
        <v>35</v>
      </c>
      <c r="B10" t="s">
        <v>40</v>
      </c>
      <c r="C10" t="s">
        <v>84</v>
      </c>
      <c r="D10" s="25">
        <f t="shared" si="0"/>
        <v>1.23</v>
      </c>
      <c r="E10" s="25">
        <f t="shared" si="1"/>
        <v>0.87</v>
      </c>
      <c r="G10" t="s">
        <v>117</v>
      </c>
      <c r="H10" s="12">
        <v>1.23</v>
      </c>
      <c r="I10" s="12">
        <v>0.87</v>
      </c>
      <c r="J10" s="21" t="s">
        <v>40</v>
      </c>
      <c r="K10" t="str">
        <f t="shared" si="2"/>
        <v>pre78</v>
      </c>
      <c r="L10" t="str">
        <f>N10&amp;M8</f>
        <v>93-01SI</v>
      </c>
      <c r="N10" t="s">
        <v>42</v>
      </c>
      <c r="O10" s="24">
        <v>0.67</v>
      </c>
      <c r="P10" s="24">
        <v>0.61</v>
      </c>
    </row>
    <row r="11" spans="1:16" x14ac:dyDescent="0.2">
      <c r="A11" t="s">
        <v>41</v>
      </c>
      <c r="B11" t="s">
        <v>39</v>
      </c>
      <c r="C11" t="s">
        <v>85</v>
      </c>
      <c r="D11" s="25">
        <f t="shared" si="0"/>
        <v>0.82</v>
      </c>
      <c r="E11" s="25">
        <f t="shared" si="1"/>
        <v>0.79</v>
      </c>
      <c r="G11" t="s">
        <v>118</v>
      </c>
      <c r="H11" s="12">
        <v>1.23</v>
      </c>
      <c r="I11" s="12">
        <v>0.87</v>
      </c>
      <c r="J11" s="21" t="s">
        <v>40</v>
      </c>
      <c r="K11" t="str">
        <f t="shared" si="2"/>
        <v>pre78</v>
      </c>
      <c r="L11" t="str">
        <f>N11&amp;M11</f>
        <v>pre78CM</v>
      </c>
      <c r="M11" t="s">
        <v>39</v>
      </c>
      <c r="N11" t="s">
        <v>35</v>
      </c>
      <c r="O11" s="24">
        <v>1.23</v>
      </c>
      <c r="P11" s="24">
        <v>0.87</v>
      </c>
    </row>
    <row r="12" spans="1:16" x14ac:dyDescent="0.2">
      <c r="A12" t="s">
        <v>42</v>
      </c>
      <c r="B12" t="s">
        <v>39</v>
      </c>
      <c r="C12" t="s">
        <v>86</v>
      </c>
      <c r="D12" s="25">
        <f t="shared" si="0"/>
        <v>0.67</v>
      </c>
      <c r="E12" s="25">
        <f t="shared" si="1"/>
        <v>0.79</v>
      </c>
      <c r="G12" t="s">
        <v>119</v>
      </c>
      <c r="H12" s="12">
        <v>1.23</v>
      </c>
      <c r="I12" s="12">
        <v>0.87</v>
      </c>
      <c r="J12" s="21" t="s">
        <v>50</v>
      </c>
      <c r="K12" t="str">
        <f t="shared" si="2"/>
        <v>pre78</v>
      </c>
      <c r="L12" t="str">
        <f>N12&amp;M11</f>
        <v>78-92CM</v>
      </c>
      <c r="N12" t="s">
        <v>41</v>
      </c>
      <c r="O12" s="24">
        <v>0.82</v>
      </c>
      <c r="P12" s="24">
        <v>0.79</v>
      </c>
    </row>
    <row r="13" spans="1:16" x14ac:dyDescent="0.2">
      <c r="A13" t="s">
        <v>35</v>
      </c>
      <c r="B13" t="s">
        <v>39</v>
      </c>
      <c r="C13" t="s">
        <v>87</v>
      </c>
      <c r="D13" s="25">
        <f t="shared" si="0"/>
        <v>1.23</v>
      </c>
      <c r="E13" s="25">
        <f t="shared" si="1"/>
        <v>0.87</v>
      </c>
      <c r="G13" t="s">
        <v>120</v>
      </c>
      <c r="H13" s="12">
        <v>1.23</v>
      </c>
      <c r="I13" s="12">
        <v>0.87</v>
      </c>
      <c r="J13" s="21" t="s">
        <v>47</v>
      </c>
      <c r="K13" t="str">
        <f t="shared" si="2"/>
        <v>pre78</v>
      </c>
      <c r="L13" t="str">
        <f>N13&amp;M11</f>
        <v>93-01CM</v>
      </c>
      <c r="N13" t="s">
        <v>42</v>
      </c>
      <c r="O13" s="24">
        <v>0.67</v>
      </c>
      <c r="P13" s="24">
        <v>0.79</v>
      </c>
    </row>
    <row r="14" spans="1:16" x14ac:dyDescent="0.2">
      <c r="A14" t="s">
        <v>41</v>
      </c>
      <c r="B14" t="s">
        <v>47</v>
      </c>
      <c r="C14" t="s">
        <v>88</v>
      </c>
      <c r="D14" s="25">
        <f t="shared" si="0"/>
        <v>0.93500000000000005</v>
      </c>
      <c r="E14" s="25">
        <f t="shared" si="1"/>
        <v>0.83000000000000007</v>
      </c>
      <c r="G14" t="s">
        <v>121</v>
      </c>
      <c r="H14" s="12">
        <v>1.23</v>
      </c>
      <c r="I14" s="12">
        <v>0.87</v>
      </c>
      <c r="J14" s="21" t="s">
        <v>50</v>
      </c>
      <c r="K14" t="str">
        <f t="shared" si="2"/>
        <v>pre78</v>
      </c>
      <c r="L14" t="str">
        <f>N14&amp;M14</f>
        <v>pre78CVS</v>
      </c>
      <c r="M14" t="s">
        <v>47</v>
      </c>
      <c r="N14" t="s">
        <v>35</v>
      </c>
      <c r="O14" s="24">
        <v>1.23</v>
      </c>
      <c r="P14" s="24">
        <v>0.87</v>
      </c>
    </row>
    <row r="15" spans="1:16" x14ac:dyDescent="0.2">
      <c r="A15" t="s">
        <v>42</v>
      </c>
      <c r="B15" t="s">
        <v>47</v>
      </c>
      <c r="C15" t="s">
        <v>89</v>
      </c>
      <c r="D15" s="25">
        <f t="shared" si="0"/>
        <v>0.62</v>
      </c>
      <c r="E15" s="25">
        <f t="shared" si="1"/>
        <v>0.7</v>
      </c>
      <c r="G15" t="s">
        <v>122</v>
      </c>
      <c r="H15" s="12">
        <v>1.23</v>
      </c>
      <c r="I15" s="12">
        <v>0.87</v>
      </c>
      <c r="J15" s="21" t="s">
        <v>50</v>
      </c>
      <c r="K15" t="str">
        <f t="shared" si="2"/>
        <v>pre78</v>
      </c>
      <c r="L15" t="str">
        <f>N15&amp;M14</f>
        <v>78-92CVS</v>
      </c>
      <c r="N15" t="s">
        <v>41</v>
      </c>
      <c r="O15" s="24">
        <v>0.93500000000000005</v>
      </c>
      <c r="P15" s="24">
        <v>0.83000000000000007</v>
      </c>
    </row>
    <row r="16" spans="1:16" x14ac:dyDescent="0.2">
      <c r="A16" t="s">
        <v>35</v>
      </c>
      <c r="B16" t="s">
        <v>47</v>
      </c>
      <c r="C16" t="s">
        <v>90</v>
      </c>
      <c r="D16" s="25">
        <f t="shared" si="0"/>
        <v>1.23</v>
      </c>
      <c r="E16" s="25">
        <f t="shared" si="1"/>
        <v>0.87</v>
      </c>
      <c r="G16" t="s">
        <v>123</v>
      </c>
      <c r="H16" s="12">
        <v>1.23</v>
      </c>
      <c r="I16" s="12">
        <v>0.87</v>
      </c>
      <c r="J16" s="21" t="s">
        <v>50</v>
      </c>
      <c r="K16" t="str">
        <f t="shared" si="2"/>
        <v>pre78</v>
      </c>
      <c r="L16" t="str">
        <f>N16&amp;M14</f>
        <v>93-01CVS</v>
      </c>
      <c r="N16" t="s">
        <v>42</v>
      </c>
      <c r="O16" s="24">
        <v>0.62</v>
      </c>
      <c r="P16" s="24">
        <v>0.7</v>
      </c>
    </row>
    <row r="17" spans="1:16" x14ac:dyDescent="0.2">
      <c r="A17" t="s">
        <v>41</v>
      </c>
      <c r="B17" t="s">
        <v>50</v>
      </c>
      <c r="C17" t="s">
        <v>91</v>
      </c>
      <c r="D17" s="25">
        <f t="shared" si="0"/>
        <v>1.1400000000000001</v>
      </c>
      <c r="E17" s="25">
        <f t="shared" si="1"/>
        <v>0.87</v>
      </c>
      <c r="G17" t="s">
        <v>124</v>
      </c>
      <c r="H17" s="12">
        <v>1.23</v>
      </c>
      <c r="I17" s="12">
        <v>0.87</v>
      </c>
      <c r="J17" s="21" t="s">
        <v>47</v>
      </c>
      <c r="K17" t="str">
        <f t="shared" si="2"/>
        <v>pre78</v>
      </c>
      <c r="L17" t="str">
        <f>N17&amp;M17</f>
        <v>pre78CVD</v>
      </c>
      <c r="M17" t="s">
        <v>50</v>
      </c>
      <c r="N17" t="s">
        <v>35</v>
      </c>
      <c r="O17" s="24">
        <v>1.23</v>
      </c>
      <c r="P17" s="24">
        <v>0.87</v>
      </c>
    </row>
    <row r="18" spans="1:16" x14ac:dyDescent="0.2">
      <c r="A18" t="s">
        <v>42</v>
      </c>
      <c r="B18" t="s">
        <v>50</v>
      </c>
      <c r="C18" t="s">
        <v>92</v>
      </c>
      <c r="D18" s="25">
        <f t="shared" si="0"/>
        <v>0.56999999999999995</v>
      </c>
      <c r="E18" s="25">
        <f t="shared" si="1"/>
        <v>0.55000000000000004</v>
      </c>
      <c r="G18" t="s">
        <v>125</v>
      </c>
      <c r="H18" s="12">
        <v>0.82</v>
      </c>
      <c r="I18" s="12">
        <v>0.79</v>
      </c>
      <c r="J18" s="21" t="s">
        <v>32</v>
      </c>
      <c r="K18" t="str">
        <f t="shared" si="2"/>
        <v>78-92</v>
      </c>
      <c r="L18" t="str">
        <f>N18&amp;M17</f>
        <v>78-92CVD</v>
      </c>
      <c r="N18" t="s">
        <v>41</v>
      </c>
      <c r="O18" s="24">
        <v>1.1400000000000001</v>
      </c>
      <c r="P18" s="24">
        <v>0.87</v>
      </c>
    </row>
    <row r="19" spans="1:16" x14ac:dyDescent="0.2">
      <c r="A19" t="s">
        <v>35</v>
      </c>
      <c r="B19" t="s">
        <v>50</v>
      </c>
      <c r="C19" t="s">
        <v>93</v>
      </c>
      <c r="D19" s="25">
        <f t="shared" si="0"/>
        <v>1.23</v>
      </c>
      <c r="E19" s="25">
        <f t="shared" si="1"/>
        <v>0.87</v>
      </c>
      <c r="G19" t="s">
        <v>126</v>
      </c>
      <c r="H19" s="12">
        <v>0.82</v>
      </c>
      <c r="I19" s="12">
        <v>0.79</v>
      </c>
      <c r="J19" s="21" t="s">
        <v>39</v>
      </c>
      <c r="K19" t="str">
        <f t="shared" si="2"/>
        <v>78-92</v>
      </c>
      <c r="L19" t="str">
        <f>N19&amp;M17</f>
        <v>93-01CVD</v>
      </c>
      <c r="N19" t="s">
        <v>42</v>
      </c>
      <c r="O19" s="24">
        <v>0.56999999999999995</v>
      </c>
      <c r="P19" s="24">
        <v>0.55000000000000004</v>
      </c>
    </row>
    <row r="20" spans="1:16" x14ac:dyDescent="0.2">
      <c r="G20" t="s">
        <v>127</v>
      </c>
      <c r="H20" s="12">
        <v>0.82</v>
      </c>
      <c r="I20" s="12">
        <v>0.79</v>
      </c>
      <c r="J20" s="21" t="s">
        <v>32</v>
      </c>
      <c r="K20" t="str">
        <f t="shared" si="2"/>
        <v>78-92</v>
      </c>
      <c r="M20" t="s">
        <v>105</v>
      </c>
      <c r="O20" s="24">
        <v>0.96333333333333326</v>
      </c>
      <c r="P20" s="24">
        <v>0.80208333333333304</v>
      </c>
    </row>
    <row r="21" spans="1:16" x14ac:dyDescent="0.2">
      <c r="A21" t="s">
        <v>70</v>
      </c>
      <c r="G21" t="s">
        <v>128</v>
      </c>
      <c r="H21" s="12">
        <v>0.82</v>
      </c>
      <c r="I21" s="12">
        <v>0.79</v>
      </c>
      <c r="J21" s="21" t="s">
        <v>39</v>
      </c>
      <c r="K21" t="str">
        <f t="shared" si="2"/>
        <v>78-92</v>
      </c>
    </row>
    <row r="22" spans="1:16" x14ac:dyDescent="0.2">
      <c r="G22" t="s">
        <v>129</v>
      </c>
      <c r="H22" s="12">
        <v>0.82</v>
      </c>
      <c r="I22" s="12">
        <v>0.79</v>
      </c>
      <c r="J22" s="21" t="s">
        <v>32</v>
      </c>
      <c r="K22" t="str">
        <f t="shared" si="2"/>
        <v>78-92</v>
      </c>
    </row>
    <row r="23" spans="1:16" x14ac:dyDescent="0.2">
      <c r="G23" t="s">
        <v>130</v>
      </c>
      <c r="H23" s="12">
        <v>1.1499999999999999</v>
      </c>
      <c r="I23" s="12">
        <v>0.87</v>
      </c>
      <c r="J23" s="21" t="s">
        <v>38</v>
      </c>
      <c r="K23" t="str">
        <f t="shared" si="2"/>
        <v>78-92</v>
      </c>
    </row>
    <row r="24" spans="1:16" x14ac:dyDescent="0.2">
      <c r="G24" t="s">
        <v>131</v>
      </c>
      <c r="H24" s="12">
        <v>1.1499999999999999</v>
      </c>
      <c r="I24" s="12">
        <v>0.87</v>
      </c>
      <c r="J24" s="21" t="s">
        <v>38</v>
      </c>
      <c r="K24" t="str">
        <f t="shared" si="2"/>
        <v>78-92</v>
      </c>
    </row>
    <row r="25" spans="1:16" x14ac:dyDescent="0.2">
      <c r="G25" t="s">
        <v>132</v>
      </c>
      <c r="H25" s="12">
        <v>1.1499999999999999</v>
      </c>
      <c r="I25" s="12">
        <v>0.87</v>
      </c>
      <c r="J25" s="21" t="s">
        <v>38</v>
      </c>
      <c r="K25" t="str">
        <f t="shared" si="2"/>
        <v>78-92</v>
      </c>
    </row>
    <row r="26" spans="1:16" x14ac:dyDescent="0.2">
      <c r="G26" t="s">
        <v>133</v>
      </c>
      <c r="H26" s="12">
        <v>1.18</v>
      </c>
      <c r="I26" s="12">
        <v>0.87</v>
      </c>
      <c r="J26" s="21" t="s">
        <v>40</v>
      </c>
      <c r="K26" t="str">
        <f t="shared" si="2"/>
        <v>78-92</v>
      </c>
    </row>
    <row r="27" spans="1:16" x14ac:dyDescent="0.2">
      <c r="G27" t="s">
        <v>134</v>
      </c>
      <c r="H27" s="12">
        <v>1.18</v>
      </c>
      <c r="I27" s="12">
        <v>0.87</v>
      </c>
      <c r="J27" s="21" t="s">
        <v>40</v>
      </c>
      <c r="K27" t="str">
        <f t="shared" si="2"/>
        <v>78-92</v>
      </c>
    </row>
    <row r="28" spans="1:16" x14ac:dyDescent="0.2">
      <c r="G28" t="s">
        <v>135</v>
      </c>
      <c r="H28" s="12">
        <v>1.05</v>
      </c>
      <c r="I28" s="12">
        <v>0.87</v>
      </c>
      <c r="J28" s="21" t="s">
        <v>50</v>
      </c>
      <c r="K28" t="str">
        <f t="shared" si="2"/>
        <v>78-92</v>
      </c>
    </row>
    <row r="29" spans="1:16" x14ac:dyDescent="0.2">
      <c r="G29" t="s">
        <v>136</v>
      </c>
      <c r="H29" s="12">
        <v>1.05</v>
      </c>
      <c r="I29" s="12">
        <v>0.87</v>
      </c>
      <c r="J29" s="21" t="s">
        <v>47</v>
      </c>
      <c r="K29" t="str">
        <f t="shared" si="2"/>
        <v>78-92</v>
      </c>
    </row>
    <row r="30" spans="1:16" x14ac:dyDescent="0.2">
      <c r="G30" t="s">
        <v>137</v>
      </c>
      <c r="H30" s="12">
        <v>1.05</v>
      </c>
      <c r="I30" s="12">
        <v>0.87</v>
      </c>
      <c r="J30" s="21" t="s">
        <v>50</v>
      </c>
      <c r="K30" t="str">
        <f t="shared" si="2"/>
        <v>78-92</v>
      </c>
    </row>
    <row r="31" spans="1:16" x14ac:dyDescent="0.2">
      <c r="G31" t="s">
        <v>138</v>
      </c>
      <c r="H31" s="12">
        <v>1.23</v>
      </c>
      <c r="I31" s="12">
        <v>0.87</v>
      </c>
      <c r="J31" s="21" t="s">
        <v>50</v>
      </c>
      <c r="K31" t="str">
        <f t="shared" si="2"/>
        <v>78-92</v>
      </c>
    </row>
    <row r="32" spans="1:16" x14ac:dyDescent="0.2">
      <c r="G32" t="s">
        <v>139</v>
      </c>
      <c r="H32" s="12">
        <v>1.23</v>
      </c>
      <c r="I32" s="12">
        <v>0.87</v>
      </c>
      <c r="J32" s="21" t="s">
        <v>50</v>
      </c>
      <c r="K32" t="str">
        <f t="shared" si="2"/>
        <v>78-92</v>
      </c>
    </row>
    <row r="33" spans="7:11" x14ac:dyDescent="0.2">
      <c r="G33" t="s">
        <v>140</v>
      </c>
      <c r="H33" s="12">
        <v>0.82</v>
      </c>
      <c r="I33" s="12">
        <v>0.79</v>
      </c>
      <c r="J33" s="21" t="s">
        <v>47</v>
      </c>
      <c r="K33" t="str">
        <f t="shared" si="2"/>
        <v>78-92</v>
      </c>
    </row>
    <row r="34" spans="7:11" x14ac:dyDescent="0.2">
      <c r="G34" t="s">
        <v>141</v>
      </c>
      <c r="H34" s="12">
        <v>0.67</v>
      </c>
      <c r="I34" s="12">
        <v>0.79</v>
      </c>
      <c r="J34" s="21" t="s">
        <v>32</v>
      </c>
      <c r="K34" t="str">
        <f t="shared" si="2"/>
        <v>93-01</v>
      </c>
    </row>
    <row r="35" spans="7:11" x14ac:dyDescent="0.2">
      <c r="G35" t="s">
        <v>142</v>
      </c>
      <c r="H35" s="12">
        <v>0.67</v>
      </c>
      <c r="I35" s="12">
        <v>0.79</v>
      </c>
      <c r="J35" s="21" t="s">
        <v>39</v>
      </c>
      <c r="K35" t="str">
        <f t="shared" si="2"/>
        <v>93-01</v>
      </c>
    </row>
    <row r="36" spans="7:11" x14ac:dyDescent="0.2">
      <c r="G36" t="s">
        <v>143</v>
      </c>
      <c r="H36" s="12">
        <v>0.67</v>
      </c>
      <c r="I36" s="12">
        <v>0.79</v>
      </c>
      <c r="J36" s="21" t="s">
        <v>32</v>
      </c>
      <c r="K36" t="str">
        <f t="shared" si="2"/>
        <v>93-01</v>
      </c>
    </row>
    <row r="37" spans="7:11" x14ac:dyDescent="0.2">
      <c r="G37" t="s">
        <v>144</v>
      </c>
      <c r="H37" s="12">
        <v>0.67</v>
      </c>
      <c r="I37" s="12">
        <v>0.79</v>
      </c>
      <c r="J37" s="21" t="s">
        <v>39</v>
      </c>
      <c r="K37" t="str">
        <f t="shared" si="2"/>
        <v>93-01</v>
      </c>
    </row>
    <row r="38" spans="7:11" x14ac:dyDescent="0.2">
      <c r="G38" t="s">
        <v>145</v>
      </c>
      <c r="H38" s="12">
        <v>0.67</v>
      </c>
      <c r="I38" s="12">
        <v>0.79</v>
      </c>
      <c r="J38" s="21" t="s">
        <v>32</v>
      </c>
      <c r="K38" t="str">
        <f t="shared" si="2"/>
        <v>93-01</v>
      </c>
    </row>
    <row r="39" spans="7:11" x14ac:dyDescent="0.2">
      <c r="G39" t="s">
        <v>146</v>
      </c>
      <c r="H39" s="12">
        <v>0.67</v>
      </c>
      <c r="I39" s="12">
        <v>0.79</v>
      </c>
      <c r="J39" s="21" t="s">
        <v>38</v>
      </c>
      <c r="K39" t="str">
        <f t="shared" si="2"/>
        <v>93-01</v>
      </c>
    </row>
    <row r="40" spans="7:11" x14ac:dyDescent="0.2">
      <c r="G40" t="s">
        <v>147</v>
      </c>
      <c r="H40" s="12">
        <v>0.67</v>
      </c>
      <c r="I40" s="12">
        <v>0.79</v>
      </c>
      <c r="J40" s="21" t="s">
        <v>38</v>
      </c>
      <c r="K40" t="str">
        <f t="shared" si="2"/>
        <v>93-01</v>
      </c>
    </row>
    <row r="41" spans="7:11" x14ac:dyDescent="0.2">
      <c r="G41" t="s">
        <v>148</v>
      </c>
      <c r="H41" s="12">
        <v>0.67</v>
      </c>
      <c r="I41" s="12">
        <v>0.79</v>
      </c>
      <c r="J41" s="21" t="s">
        <v>38</v>
      </c>
      <c r="K41" t="str">
        <f t="shared" si="2"/>
        <v>93-01</v>
      </c>
    </row>
    <row r="42" spans="7:11" x14ac:dyDescent="0.2">
      <c r="G42" t="s">
        <v>149</v>
      </c>
      <c r="H42" s="12">
        <v>0.67</v>
      </c>
      <c r="I42" s="12">
        <v>0.61</v>
      </c>
      <c r="J42" s="21" t="s">
        <v>40</v>
      </c>
      <c r="K42" t="str">
        <f t="shared" si="2"/>
        <v>93-01</v>
      </c>
    </row>
    <row r="43" spans="7:11" x14ac:dyDescent="0.2">
      <c r="G43" t="s">
        <v>150</v>
      </c>
      <c r="H43" s="12">
        <v>0.67</v>
      </c>
      <c r="I43" s="12">
        <v>0.61</v>
      </c>
      <c r="J43" s="21" t="s">
        <v>40</v>
      </c>
      <c r="K43" t="str">
        <f t="shared" si="2"/>
        <v>93-01</v>
      </c>
    </row>
    <row r="44" spans="7:11" x14ac:dyDescent="0.2">
      <c r="G44" t="s">
        <v>151</v>
      </c>
      <c r="H44" s="12">
        <v>0.56999999999999995</v>
      </c>
      <c r="I44" s="12">
        <v>0.61</v>
      </c>
      <c r="J44" s="21" t="s">
        <v>50</v>
      </c>
      <c r="K44" t="str">
        <f t="shared" si="2"/>
        <v>93-01</v>
      </c>
    </row>
    <row r="45" spans="7:11" x14ac:dyDescent="0.2">
      <c r="G45" t="s">
        <v>152</v>
      </c>
      <c r="H45" s="12">
        <v>0.56999999999999995</v>
      </c>
      <c r="I45" s="12">
        <v>0.61</v>
      </c>
      <c r="J45" s="21" t="s">
        <v>47</v>
      </c>
      <c r="K45" t="str">
        <f t="shared" si="2"/>
        <v>93-01</v>
      </c>
    </row>
    <row r="46" spans="7:11" x14ac:dyDescent="0.2">
      <c r="G46" t="s">
        <v>153</v>
      </c>
      <c r="H46" s="12">
        <v>0.56999999999999995</v>
      </c>
      <c r="I46" s="12">
        <v>0.61</v>
      </c>
      <c r="J46" s="21" t="s">
        <v>50</v>
      </c>
      <c r="K46" t="str">
        <f t="shared" si="2"/>
        <v>93-01</v>
      </c>
    </row>
    <row r="47" spans="7:11" x14ac:dyDescent="0.2">
      <c r="G47" t="s">
        <v>154</v>
      </c>
      <c r="H47" s="12">
        <v>0.56999999999999995</v>
      </c>
      <c r="I47" s="12">
        <v>0.49</v>
      </c>
      <c r="J47" s="21" t="s">
        <v>50</v>
      </c>
      <c r="K47" t="str">
        <f t="shared" si="2"/>
        <v>93-01</v>
      </c>
    </row>
    <row r="48" spans="7:11" x14ac:dyDescent="0.2">
      <c r="G48" t="s">
        <v>155</v>
      </c>
      <c r="H48" s="12">
        <v>0.56999999999999995</v>
      </c>
      <c r="I48" s="12">
        <v>0.49</v>
      </c>
      <c r="J48" s="21" t="s">
        <v>50</v>
      </c>
      <c r="K48" t="str">
        <f t="shared" si="2"/>
        <v>93-01</v>
      </c>
    </row>
    <row r="49" spans="7:11" x14ac:dyDescent="0.2">
      <c r="G49" t="s">
        <v>156</v>
      </c>
      <c r="H49" s="12">
        <v>0.67</v>
      </c>
      <c r="I49" s="12">
        <v>0.79</v>
      </c>
      <c r="J49" s="21" t="s">
        <v>47</v>
      </c>
      <c r="K49" t="str">
        <f t="shared" si="2"/>
        <v>93-01</v>
      </c>
    </row>
    <row r="50" spans="7:11" x14ac:dyDescent="0.2">
      <c r="G50" t="s">
        <v>158</v>
      </c>
      <c r="J50" s="2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M84"/>
  <sheetViews>
    <sheetView workbookViewId="0">
      <selection activeCell="A5" sqref="A5"/>
    </sheetView>
  </sheetViews>
  <sheetFormatPr defaultRowHeight="10.5" x14ac:dyDescent="0.15"/>
  <cols>
    <col min="1" max="3" width="9.140625" style="28"/>
    <col min="4" max="4" width="9.140625" style="28" customWidth="1"/>
    <col min="5" max="5" width="12" style="28" bestFit="1" customWidth="1"/>
    <col min="6" max="8" width="9" style="28" customWidth="1"/>
    <col min="9" max="9" width="11.85546875" style="28" customWidth="1"/>
    <col min="10" max="10" width="15.42578125" style="28" bestFit="1" customWidth="1"/>
    <col min="11" max="11" width="17.28515625" style="28" bestFit="1" customWidth="1"/>
    <col min="12" max="15" width="8.42578125" style="28" customWidth="1"/>
    <col min="16" max="16" width="9.140625" style="28" customWidth="1"/>
    <col min="17" max="20" width="9.7109375" style="28" customWidth="1"/>
    <col min="21" max="21" width="10.42578125" style="28" customWidth="1"/>
    <col min="22" max="30" width="9.7109375" style="28" customWidth="1"/>
    <col min="31" max="31" width="2.42578125" style="28" customWidth="1"/>
    <col min="32" max="259" width="9.140625" style="28"/>
    <col min="260" max="260" width="9.140625" style="28" customWidth="1"/>
    <col min="261" max="261" width="12" style="28" bestFit="1" customWidth="1"/>
    <col min="262" max="264" width="9" style="28" customWidth="1"/>
    <col min="265" max="265" width="11.85546875" style="28" customWidth="1"/>
    <col min="266" max="266" width="15.42578125" style="28" bestFit="1" customWidth="1"/>
    <col min="267" max="267" width="17.28515625" style="28" bestFit="1" customWidth="1"/>
    <col min="268" max="271" width="8.42578125" style="28" customWidth="1"/>
    <col min="272" max="272" width="9.140625" style="28" customWidth="1"/>
    <col min="273" max="276" width="9.7109375" style="28" customWidth="1"/>
    <col min="277" max="277" width="10.42578125" style="28" customWidth="1"/>
    <col min="278" max="286" width="9.7109375" style="28" customWidth="1"/>
    <col min="287" max="287" width="2.42578125" style="28" customWidth="1"/>
    <col min="288" max="515" width="9.140625" style="28"/>
    <col min="516" max="516" width="9.140625" style="28" customWidth="1"/>
    <col min="517" max="517" width="12" style="28" bestFit="1" customWidth="1"/>
    <col min="518" max="520" width="9" style="28" customWidth="1"/>
    <col min="521" max="521" width="11.85546875" style="28" customWidth="1"/>
    <col min="522" max="522" width="15.42578125" style="28" bestFit="1" customWidth="1"/>
    <col min="523" max="523" width="17.28515625" style="28" bestFit="1" customWidth="1"/>
    <col min="524" max="527" width="8.42578125" style="28" customWidth="1"/>
    <col min="528" max="528" width="9.140625" style="28" customWidth="1"/>
    <col min="529" max="532" width="9.7109375" style="28" customWidth="1"/>
    <col min="533" max="533" width="10.42578125" style="28" customWidth="1"/>
    <col min="534" max="542" width="9.7109375" style="28" customWidth="1"/>
    <col min="543" max="543" width="2.42578125" style="28" customWidth="1"/>
    <col min="544" max="771" width="9.140625" style="28"/>
    <col min="772" max="772" width="9.140625" style="28" customWidth="1"/>
    <col min="773" max="773" width="12" style="28" bestFit="1" customWidth="1"/>
    <col min="774" max="776" width="9" style="28" customWidth="1"/>
    <col min="777" max="777" width="11.85546875" style="28" customWidth="1"/>
    <col min="778" max="778" width="15.42578125" style="28" bestFit="1" customWidth="1"/>
    <col min="779" max="779" width="17.28515625" style="28" bestFit="1" customWidth="1"/>
    <col min="780" max="783" width="8.42578125" style="28" customWidth="1"/>
    <col min="784" max="784" width="9.140625" style="28" customWidth="1"/>
    <col min="785" max="788" width="9.7109375" style="28" customWidth="1"/>
    <col min="789" max="789" width="10.42578125" style="28" customWidth="1"/>
    <col min="790" max="798" width="9.7109375" style="28" customWidth="1"/>
    <col min="799" max="799" width="2.42578125" style="28" customWidth="1"/>
    <col min="800" max="1027" width="9.140625" style="28"/>
    <col min="1028" max="1028" width="9.140625" style="28" customWidth="1"/>
    <col min="1029" max="1029" width="12" style="28" bestFit="1" customWidth="1"/>
    <col min="1030" max="1032" width="9" style="28" customWidth="1"/>
    <col min="1033" max="1033" width="11.85546875" style="28" customWidth="1"/>
    <col min="1034" max="1034" width="15.42578125" style="28" bestFit="1" customWidth="1"/>
    <col min="1035" max="1035" width="17.28515625" style="28" bestFit="1" customWidth="1"/>
    <col min="1036" max="1039" width="8.42578125" style="28" customWidth="1"/>
    <col min="1040" max="1040" width="9.140625" style="28" customWidth="1"/>
    <col min="1041" max="1044" width="9.7109375" style="28" customWidth="1"/>
    <col min="1045" max="1045" width="10.42578125" style="28" customWidth="1"/>
    <col min="1046" max="1054" width="9.7109375" style="28" customWidth="1"/>
    <col min="1055" max="1055" width="2.42578125" style="28" customWidth="1"/>
    <col min="1056" max="1283" width="9.140625" style="28"/>
    <col min="1284" max="1284" width="9.140625" style="28" customWidth="1"/>
    <col min="1285" max="1285" width="12" style="28" bestFit="1" customWidth="1"/>
    <col min="1286" max="1288" width="9" style="28" customWidth="1"/>
    <col min="1289" max="1289" width="11.85546875" style="28" customWidth="1"/>
    <col min="1290" max="1290" width="15.42578125" style="28" bestFit="1" customWidth="1"/>
    <col min="1291" max="1291" width="17.28515625" style="28" bestFit="1" customWidth="1"/>
    <col min="1292" max="1295" width="8.42578125" style="28" customWidth="1"/>
    <col min="1296" max="1296" width="9.140625" style="28" customWidth="1"/>
    <col min="1297" max="1300" width="9.7109375" style="28" customWidth="1"/>
    <col min="1301" max="1301" width="10.42578125" style="28" customWidth="1"/>
    <col min="1302" max="1310" width="9.7109375" style="28" customWidth="1"/>
    <col min="1311" max="1311" width="2.42578125" style="28" customWidth="1"/>
    <col min="1312" max="1539" width="9.140625" style="28"/>
    <col min="1540" max="1540" width="9.140625" style="28" customWidth="1"/>
    <col min="1541" max="1541" width="12" style="28" bestFit="1" customWidth="1"/>
    <col min="1542" max="1544" width="9" style="28" customWidth="1"/>
    <col min="1545" max="1545" width="11.85546875" style="28" customWidth="1"/>
    <col min="1546" max="1546" width="15.42578125" style="28" bestFit="1" customWidth="1"/>
    <col min="1547" max="1547" width="17.28515625" style="28" bestFit="1" customWidth="1"/>
    <col min="1548" max="1551" width="8.42578125" style="28" customWidth="1"/>
    <col min="1552" max="1552" width="9.140625" style="28" customWidth="1"/>
    <col min="1553" max="1556" width="9.7109375" style="28" customWidth="1"/>
    <col min="1557" max="1557" width="10.42578125" style="28" customWidth="1"/>
    <col min="1558" max="1566" width="9.7109375" style="28" customWidth="1"/>
    <col min="1567" max="1567" width="2.42578125" style="28" customWidth="1"/>
    <col min="1568" max="1795" width="9.140625" style="28"/>
    <col min="1796" max="1796" width="9.140625" style="28" customWidth="1"/>
    <col min="1797" max="1797" width="12" style="28" bestFit="1" customWidth="1"/>
    <col min="1798" max="1800" width="9" style="28" customWidth="1"/>
    <col min="1801" max="1801" width="11.85546875" style="28" customWidth="1"/>
    <col min="1802" max="1802" width="15.42578125" style="28" bestFit="1" customWidth="1"/>
    <col min="1803" max="1803" width="17.28515625" style="28" bestFit="1" customWidth="1"/>
    <col min="1804" max="1807" width="8.42578125" style="28" customWidth="1"/>
    <col min="1808" max="1808" width="9.140625" style="28" customWidth="1"/>
    <col min="1809" max="1812" width="9.7109375" style="28" customWidth="1"/>
    <col min="1813" max="1813" width="10.42578125" style="28" customWidth="1"/>
    <col min="1814" max="1822" width="9.7109375" style="28" customWidth="1"/>
    <col min="1823" max="1823" width="2.42578125" style="28" customWidth="1"/>
    <col min="1824" max="2051" width="9.140625" style="28"/>
    <col min="2052" max="2052" width="9.140625" style="28" customWidth="1"/>
    <col min="2053" max="2053" width="12" style="28" bestFit="1" customWidth="1"/>
    <col min="2054" max="2056" width="9" style="28" customWidth="1"/>
    <col min="2057" max="2057" width="11.85546875" style="28" customWidth="1"/>
    <col min="2058" max="2058" width="15.42578125" style="28" bestFit="1" customWidth="1"/>
    <col min="2059" max="2059" width="17.28515625" style="28" bestFit="1" customWidth="1"/>
    <col min="2060" max="2063" width="8.42578125" style="28" customWidth="1"/>
    <col min="2064" max="2064" width="9.140625" style="28" customWidth="1"/>
    <col min="2065" max="2068" width="9.7109375" style="28" customWidth="1"/>
    <col min="2069" max="2069" width="10.42578125" style="28" customWidth="1"/>
    <col min="2070" max="2078" width="9.7109375" style="28" customWidth="1"/>
    <col min="2079" max="2079" width="2.42578125" style="28" customWidth="1"/>
    <col min="2080" max="2307" width="9.140625" style="28"/>
    <col min="2308" max="2308" width="9.140625" style="28" customWidth="1"/>
    <col min="2309" max="2309" width="12" style="28" bestFit="1" customWidth="1"/>
    <col min="2310" max="2312" width="9" style="28" customWidth="1"/>
    <col min="2313" max="2313" width="11.85546875" style="28" customWidth="1"/>
    <col min="2314" max="2314" width="15.42578125" style="28" bestFit="1" customWidth="1"/>
    <col min="2315" max="2315" width="17.28515625" style="28" bestFit="1" customWidth="1"/>
    <col min="2316" max="2319" width="8.42578125" style="28" customWidth="1"/>
    <col min="2320" max="2320" width="9.140625" style="28" customWidth="1"/>
    <col min="2321" max="2324" width="9.7109375" style="28" customWidth="1"/>
    <col min="2325" max="2325" width="10.42578125" style="28" customWidth="1"/>
    <col min="2326" max="2334" width="9.7109375" style="28" customWidth="1"/>
    <col min="2335" max="2335" width="2.42578125" style="28" customWidth="1"/>
    <col min="2336" max="2563" width="9.140625" style="28"/>
    <col min="2564" max="2564" width="9.140625" style="28" customWidth="1"/>
    <col min="2565" max="2565" width="12" style="28" bestFit="1" customWidth="1"/>
    <col min="2566" max="2568" width="9" style="28" customWidth="1"/>
    <col min="2569" max="2569" width="11.85546875" style="28" customWidth="1"/>
    <col min="2570" max="2570" width="15.42578125" style="28" bestFit="1" customWidth="1"/>
    <col min="2571" max="2571" width="17.28515625" style="28" bestFit="1" customWidth="1"/>
    <col min="2572" max="2575" width="8.42578125" style="28" customWidth="1"/>
    <col min="2576" max="2576" width="9.140625" style="28" customWidth="1"/>
    <col min="2577" max="2580" width="9.7109375" style="28" customWidth="1"/>
    <col min="2581" max="2581" width="10.42578125" style="28" customWidth="1"/>
    <col min="2582" max="2590" width="9.7109375" style="28" customWidth="1"/>
    <col min="2591" max="2591" width="2.42578125" style="28" customWidth="1"/>
    <col min="2592" max="2819" width="9.140625" style="28"/>
    <col min="2820" max="2820" width="9.140625" style="28" customWidth="1"/>
    <col min="2821" max="2821" width="12" style="28" bestFit="1" customWidth="1"/>
    <col min="2822" max="2824" width="9" style="28" customWidth="1"/>
    <col min="2825" max="2825" width="11.85546875" style="28" customWidth="1"/>
    <col min="2826" max="2826" width="15.42578125" style="28" bestFit="1" customWidth="1"/>
    <col min="2827" max="2827" width="17.28515625" style="28" bestFit="1" customWidth="1"/>
    <col min="2828" max="2831" width="8.42578125" style="28" customWidth="1"/>
    <col min="2832" max="2832" width="9.140625" style="28" customWidth="1"/>
    <col min="2833" max="2836" width="9.7109375" style="28" customWidth="1"/>
    <col min="2837" max="2837" width="10.42578125" style="28" customWidth="1"/>
    <col min="2838" max="2846" width="9.7109375" style="28" customWidth="1"/>
    <col min="2847" max="2847" width="2.42578125" style="28" customWidth="1"/>
    <col min="2848" max="3075" width="9.140625" style="28"/>
    <col min="3076" max="3076" width="9.140625" style="28" customWidth="1"/>
    <col min="3077" max="3077" width="12" style="28" bestFit="1" customWidth="1"/>
    <col min="3078" max="3080" width="9" style="28" customWidth="1"/>
    <col min="3081" max="3081" width="11.85546875" style="28" customWidth="1"/>
    <col min="3082" max="3082" width="15.42578125" style="28" bestFit="1" customWidth="1"/>
    <col min="3083" max="3083" width="17.28515625" style="28" bestFit="1" customWidth="1"/>
    <col min="3084" max="3087" width="8.42578125" style="28" customWidth="1"/>
    <col min="3088" max="3088" width="9.140625" style="28" customWidth="1"/>
    <col min="3089" max="3092" width="9.7109375" style="28" customWidth="1"/>
    <col min="3093" max="3093" width="10.42578125" style="28" customWidth="1"/>
    <col min="3094" max="3102" width="9.7109375" style="28" customWidth="1"/>
    <col min="3103" max="3103" width="2.42578125" style="28" customWidth="1"/>
    <col min="3104" max="3331" width="9.140625" style="28"/>
    <col min="3332" max="3332" width="9.140625" style="28" customWidth="1"/>
    <col min="3333" max="3333" width="12" style="28" bestFit="1" customWidth="1"/>
    <col min="3334" max="3336" width="9" style="28" customWidth="1"/>
    <col min="3337" max="3337" width="11.85546875" style="28" customWidth="1"/>
    <col min="3338" max="3338" width="15.42578125" style="28" bestFit="1" customWidth="1"/>
    <col min="3339" max="3339" width="17.28515625" style="28" bestFit="1" customWidth="1"/>
    <col min="3340" max="3343" width="8.42578125" style="28" customWidth="1"/>
    <col min="3344" max="3344" width="9.140625" style="28" customWidth="1"/>
    <col min="3345" max="3348" width="9.7109375" style="28" customWidth="1"/>
    <col min="3349" max="3349" width="10.42578125" style="28" customWidth="1"/>
    <col min="3350" max="3358" width="9.7109375" style="28" customWidth="1"/>
    <col min="3359" max="3359" width="2.42578125" style="28" customWidth="1"/>
    <col min="3360" max="3587" width="9.140625" style="28"/>
    <col min="3588" max="3588" width="9.140625" style="28" customWidth="1"/>
    <col min="3589" max="3589" width="12" style="28" bestFit="1" customWidth="1"/>
    <col min="3590" max="3592" width="9" style="28" customWidth="1"/>
    <col min="3593" max="3593" width="11.85546875" style="28" customWidth="1"/>
    <col min="3594" max="3594" width="15.42578125" style="28" bestFit="1" customWidth="1"/>
    <col min="3595" max="3595" width="17.28515625" style="28" bestFit="1" customWidth="1"/>
    <col min="3596" max="3599" width="8.42578125" style="28" customWidth="1"/>
    <col min="3600" max="3600" width="9.140625" style="28" customWidth="1"/>
    <col min="3601" max="3604" width="9.7109375" style="28" customWidth="1"/>
    <col min="3605" max="3605" width="10.42578125" style="28" customWidth="1"/>
    <col min="3606" max="3614" width="9.7109375" style="28" customWidth="1"/>
    <col min="3615" max="3615" width="2.42578125" style="28" customWidth="1"/>
    <col min="3616" max="3843" width="9.140625" style="28"/>
    <col min="3844" max="3844" width="9.140625" style="28" customWidth="1"/>
    <col min="3845" max="3845" width="12" style="28" bestFit="1" customWidth="1"/>
    <col min="3846" max="3848" width="9" style="28" customWidth="1"/>
    <col min="3849" max="3849" width="11.85546875" style="28" customWidth="1"/>
    <col min="3850" max="3850" width="15.42578125" style="28" bestFit="1" customWidth="1"/>
    <col min="3851" max="3851" width="17.28515625" style="28" bestFit="1" customWidth="1"/>
    <col min="3852" max="3855" width="8.42578125" style="28" customWidth="1"/>
    <col min="3856" max="3856" width="9.140625" style="28" customWidth="1"/>
    <col min="3857" max="3860" width="9.7109375" style="28" customWidth="1"/>
    <col min="3861" max="3861" width="10.42578125" style="28" customWidth="1"/>
    <col min="3862" max="3870" width="9.7109375" style="28" customWidth="1"/>
    <col min="3871" max="3871" width="2.42578125" style="28" customWidth="1"/>
    <col min="3872" max="4099" width="9.140625" style="28"/>
    <col min="4100" max="4100" width="9.140625" style="28" customWidth="1"/>
    <col min="4101" max="4101" width="12" style="28" bestFit="1" customWidth="1"/>
    <col min="4102" max="4104" width="9" style="28" customWidth="1"/>
    <col min="4105" max="4105" width="11.85546875" style="28" customWidth="1"/>
    <col min="4106" max="4106" width="15.42578125" style="28" bestFit="1" customWidth="1"/>
    <col min="4107" max="4107" width="17.28515625" style="28" bestFit="1" customWidth="1"/>
    <col min="4108" max="4111" width="8.42578125" style="28" customWidth="1"/>
    <col min="4112" max="4112" width="9.140625" style="28" customWidth="1"/>
    <col min="4113" max="4116" width="9.7109375" style="28" customWidth="1"/>
    <col min="4117" max="4117" width="10.42578125" style="28" customWidth="1"/>
    <col min="4118" max="4126" width="9.7109375" style="28" customWidth="1"/>
    <col min="4127" max="4127" width="2.42578125" style="28" customWidth="1"/>
    <col min="4128" max="4355" width="9.140625" style="28"/>
    <col min="4356" max="4356" width="9.140625" style="28" customWidth="1"/>
    <col min="4357" max="4357" width="12" style="28" bestFit="1" customWidth="1"/>
    <col min="4358" max="4360" width="9" style="28" customWidth="1"/>
    <col min="4361" max="4361" width="11.85546875" style="28" customWidth="1"/>
    <col min="4362" max="4362" width="15.42578125" style="28" bestFit="1" customWidth="1"/>
    <col min="4363" max="4363" width="17.28515625" style="28" bestFit="1" customWidth="1"/>
    <col min="4364" max="4367" width="8.42578125" style="28" customWidth="1"/>
    <col min="4368" max="4368" width="9.140625" style="28" customWidth="1"/>
    <col min="4369" max="4372" width="9.7109375" style="28" customWidth="1"/>
    <col min="4373" max="4373" width="10.42578125" style="28" customWidth="1"/>
    <col min="4374" max="4382" width="9.7109375" style="28" customWidth="1"/>
    <col min="4383" max="4383" width="2.42578125" style="28" customWidth="1"/>
    <col min="4384" max="4611" width="9.140625" style="28"/>
    <col min="4612" max="4612" width="9.140625" style="28" customWidth="1"/>
    <col min="4613" max="4613" width="12" style="28" bestFit="1" customWidth="1"/>
    <col min="4614" max="4616" width="9" style="28" customWidth="1"/>
    <col min="4617" max="4617" width="11.85546875" style="28" customWidth="1"/>
    <col min="4618" max="4618" width="15.42578125" style="28" bestFit="1" customWidth="1"/>
    <col min="4619" max="4619" width="17.28515625" style="28" bestFit="1" customWidth="1"/>
    <col min="4620" max="4623" width="8.42578125" style="28" customWidth="1"/>
    <col min="4624" max="4624" width="9.140625" style="28" customWidth="1"/>
    <col min="4625" max="4628" width="9.7109375" style="28" customWidth="1"/>
    <col min="4629" max="4629" width="10.42578125" style="28" customWidth="1"/>
    <col min="4630" max="4638" width="9.7109375" style="28" customWidth="1"/>
    <col min="4639" max="4639" width="2.42578125" style="28" customWidth="1"/>
    <col min="4640" max="4867" width="9.140625" style="28"/>
    <col min="4868" max="4868" width="9.140625" style="28" customWidth="1"/>
    <col min="4869" max="4869" width="12" style="28" bestFit="1" customWidth="1"/>
    <col min="4870" max="4872" width="9" style="28" customWidth="1"/>
    <col min="4873" max="4873" width="11.85546875" style="28" customWidth="1"/>
    <col min="4874" max="4874" width="15.42578125" style="28" bestFit="1" customWidth="1"/>
    <col min="4875" max="4875" width="17.28515625" style="28" bestFit="1" customWidth="1"/>
    <col min="4876" max="4879" width="8.42578125" style="28" customWidth="1"/>
    <col min="4880" max="4880" width="9.140625" style="28" customWidth="1"/>
    <col min="4881" max="4884" width="9.7109375" style="28" customWidth="1"/>
    <col min="4885" max="4885" width="10.42578125" style="28" customWidth="1"/>
    <col min="4886" max="4894" width="9.7109375" style="28" customWidth="1"/>
    <col min="4895" max="4895" width="2.42578125" style="28" customWidth="1"/>
    <col min="4896" max="5123" width="9.140625" style="28"/>
    <col min="5124" max="5124" width="9.140625" style="28" customWidth="1"/>
    <col min="5125" max="5125" width="12" style="28" bestFit="1" customWidth="1"/>
    <col min="5126" max="5128" width="9" style="28" customWidth="1"/>
    <col min="5129" max="5129" width="11.85546875" style="28" customWidth="1"/>
    <col min="5130" max="5130" width="15.42578125" style="28" bestFit="1" customWidth="1"/>
    <col min="5131" max="5131" width="17.28515625" style="28" bestFit="1" customWidth="1"/>
    <col min="5132" max="5135" width="8.42578125" style="28" customWidth="1"/>
    <col min="5136" max="5136" width="9.140625" style="28" customWidth="1"/>
    <col min="5137" max="5140" width="9.7109375" style="28" customWidth="1"/>
    <col min="5141" max="5141" width="10.42578125" style="28" customWidth="1"/>
    <col min="5142" max="5150" width="9.7109375" style="28" customWidth="1"/>
    <col min="5151" max="5151" width="2.42578125" style="28" customWidth="1"/>
    <col min="5152" max="5379" width="9.140625" style="28"/>
    <col min="5380" max="5380" width="9.140625" style="28" customWidth="1"/>
    <col min="5381" max="5381" width="12" style="28" bestFit="1" customWidth="1"/>
    <col min="5382" max="5384" width="9" style="28" customWidth="1"/>
    <col min="5385" max="5385" width="11.85546875" style="28" customWidth="1"/>
    <col min="5386" max="5386" width="15.42578125" style="28" bestFit="1" customWidth="1"/>
    <col min="5387" max="5387" width="17.28515625" style="28" bestFit="1" customWidth="1"/>
    <col min="5388" max="5391" width="8.42578125" style="28" customWidth="1"/>
    <col min="5392" max="5392" width="9.140625" style="28" customWidth="1"/>
    <col min="5393" max="5396" width="9.7109375" style="28" customWidth="1"/>
    <col min="5397" max="5397" width="10.42578125" style="28" customWidth="1"/>
    <col min="5398" max="5406" width="9.7109375" style="28" customWidth="1"/>
    <col min="5407" max="5407" width="2.42578125" style="28" customWidth="1"/>
    <col min="5408" max="5635" width="9.140625" style="28"/>
    <col min="5636" max="5636" width="9.140625" style="28" customWidth="1"/>
    <col min="5637" max="5637" width="12" style="28" bestFit="1" customWidth="1"/>
    <col min="5638" max="5640" width="9" style="28" customWidth="1"/>
    <col min="5641" max="5641" width="11.85546875" style="28" customWidth="1"/>
    <col min="5642" max="5642" width="15.42578125" style="28" bestFit="1" customWidth="1"/>
    <col min="5643" max="5643" width="17.28515625" style="28" bestFit="1" customWidth="1"/>
    <col min="5644" max="5647" width="8.42578125" style="28" customWidth="1"/>
    <col min="5648" max="5648" width="9.140625" style="28" customWidth="1"/>
    <col min="5649" max="5652" width="9.7109375" style="28" customWidth="1"/>
    <col min="5653" max="5653" width="10.42578125" style="28" customWidth="1"/>
    <col min="5654" max="5662" width="9.7109375" style="28" customWidth="1"/>
    <col min="5663" max="5663" width="2.42578125" style="28" customWidth="1"/>
    <col min="5664" max="5891" width="9.140625" style="28"/>
    <col min="5892" max="5892" width="9.140625" style="28" customWidth="1"/>
    <col min="5893" max="5893" width="12" style="28" bestFit="1" customWidth="1"/>
    <col min="5894" max="5896" width="9" style="28" customWidth="1"/>
    <col min="5897" max="5897" width="11.85546875" style="28" customWidth="1"/>
    <col min="5898" max="5898" width="15.42578125" style="28" bestFit="1" customWidth="1"/>
    <col min="5899" max="5899" width="17.28515625" style="28" bestFit="1" customWidth="1"/>
    <col min="5900" max="5903" width="8.42578125" style="28" customWidth="1"/>
    <col min="5904" max="5904" width="9.140625" style="28" customWidth="1"/>
    <col min="5905" max="5908" width="9.7109375" style="28" customWidth="1"/>
    <col min="5909" max="5909" width="10.42578125" style="28" customWidth="1"/>
    <col min="5910" max="5918" width="9.7109375" style="28" customWidth="1"/>
    <col min="5919" max="5919" width="2.42578125" style="28" customWidth="1"/>
    <col min="5920" max="6147" width="9.140625" style="28"/>
    <col min="6148" max="6148" width="9.140625" style="28" customWidth="1"/>
    <col min="6149" max="6149" width="12" style="28" bestFit="1" customWidth="1"/>
    <col min="6150" max="6152" width="9" style="28" customWidth="1"/>
    <col min="6153" max="6153" width="11.85546875" style="28" customWidth="1"/>
    <col min="6154" max="6154" width="15.42578125" style="28" bestFit="1" customWidth="1"/>
    <col min="6155" max="6155" width="17.28515625" style="28" bestFit="1" customWidth="1"/>
    <col min="6156" max="6159" width="8.42578125" style="28" customWidth="1"/>
    <col min="6160" max="6160" width="9.140625" style="28" customWidth="1"/>
    <col min="6161" max="6164" width="9.7109375" style="28" customWidth="1"/>
    <col min="6165" max="6165" width="10.42578125" style="28" customWidth="1"/>
    <col min="6166" max="6174" width="9.7109375" style="28" customWidth="1"/>
    <col min="6175" max="6175" width="2.42578125" style="28" customWidth="1"/>
    <col min="6176" max="6403" width="9.140625" style="28"/>
    <col min="6404" max="6404" width="9.140625" style="28" customWidth="1"/>
    <col min="6405" max="6405" width="12" style="28" bestFit="1" customWidth="1"/>
    <col min="6406" max="6408" width="9" style="28" customWidth="1"/>
    <col min="6409" max="6409" width="11.85546875" style="28" customWidth="1"/>
    <col min="6410" max="6410" width="15.42578125" style="28" bestFit="1" customWidth="1"/>
    <col min="6411" max="6411" width="17.28515625" style="28" bestFit="1" customWidth="1"/>
    <col min="6412" max="6415" width="8.42578125" style="28" customWidth="1"/>
    <col min="6416" max="6416" width="9.140625" style="28" customWidth="1"/>
    <col min="6417" max="6420" width="9.7109375" style="28" customWidth="1"/>
    <col min="6421" max="6421" width="10.42578125" style="28" customWidth="1"/>
    <col min="6422" max="6430" width="9.7109375" style="28" customWidth="1"/>
    <col min="6431" max="6431" width="2.42578125" style="28" customWidth="1"/>
    <col min="6432" max="6659" width="9.140625" style="28"/>
    <col min="6660" max="6660" width="9.140625" style="28" customWidth="1"/>
    <col min="6661" max="6661" width="12" style="28" bestFit="1" customWidth="1"/>
    <col min="6662" max="6664" width="9" style="28" customWidth="1"/>
    <col min="6665" max="6665" width="11.85546875" style="28" customWidth="1"/>
    <col min="6666" max="6666" width="15.42578125" style="28" bestFit="1" customWidth="1"/>
    <col min="6667" max="6667" width="17.28515625" style="28" bestFit="1" customWidth="1"/>
    <col min="6668" max="6671" width="8.42578125" style="28" customWidth="1"/>
    <col min="6672" max="6672" width="9.140625" style="28" customWidth="1"/>
    <col min="6673" max="6676" width="9.7109375" style="28" customWidth="1"/>
    <col min="6677" max="6677" width="10.42578125" style="28" customWidth="1"/>
    <col min="6678" max="6686" width="9.7109375" style="28" customWidth="1"/>
    <col min="6687" max="6687" width="2.42578125" style="28" customWidth="1"/>
    <col min="6688" max="6915" width="9.140625" style="28"/>
    <col min="6916" max="6916" width="9.140625" style="28" customWidth="1"/>
    <col min="6917" max="6917" width="12" style="28" bestFit="1" customWidth="1"/>
    <col min="6918" max="6920" width="9" style="28" customWidth="1"/>
    <col min="6921" max="6921" width="11.85546875" style="28" customWidth="1"/>
    <col min="6922" max="6922" width="15.42578125" style="28" bestFit="1" customWidth="1"/>
    <col min="6923" max="6923" width="17.28515625" style="28" bestFit="1" customWidth="1"/>
    <col min="6924" max="6927" width="8.42578125" style="28" customWidth="1"/>
    <col min="6928" max="6928" width="9.140625" style="28" customWidth="1"/>
    <col min="6929" max="6932" width="9.7109375" style="28" customWidth="1"/>
    <col min="6933" max="6933" width="10.42578125" style="28" customWidth="1"/>
    <col min="6934" max="6942" width="9.7109375" style="28" customWidth="1"/>
    <col min="6943" max="6943" width="2.42578125" style="28" customWidth="1"/>
    <col min="6944" max="7171" width="9.140625" style="28"/>
    <col min="7172" max="7172" width="9.140625" style="28" customWidth="1"/>
    <col min="7173" max="7173" width="12" style="28" bestFit="1" customWidth="1"/>
    <col min="7174" max="7176" width="9" style="28" customWidth="1"/>
    <col min="7177" max="7177" width="11.85546875" style="28" customWidth="1"/>
    <col min="7178" max="7178" width="15.42578125" style="28" bestFit="1" customWidth="1"/>
    <col min="7179" max="7179" width="17.28515625" style="28" bestFit="1" customWidth="1"/>
    <col min="7180" max="7183" width="8.42578125" style="28" customWidth="1"/>
    <col min="7184" max="7184" width="9.140625" style="28" customWidth="1"/>
    <col min="7185" max="7188" width="9.7109375" style="28" customWidth="1"/>
    <col min="7189" max="7189" width="10.42578125" style="28" customWidth="1"/>
    <col min="7190" max="7198" width="9.7109375" style="28" customWidth="1"/>
    <col min="7199" max="7199" width="2.42578125" style="28" customWidth="1"/>
    <col min="7200" max="7427" width="9.140625" style="28"/>
    <col min="7428" max="7428" width="9.140625" style="28" customWidth="1"/>
    <col min="7429" max="7429" width="12" style="28" bestFit="1" customWidth="1"/>
    <col min="7430" max="7432" width="9" style="28" customWidth="1"/>
    <col min="7433" max="7433" width="11.85546875" style="28" customWidth="1"/>
    <col min="7434" max="7434" width="15.42578125" style="28" bestFit="1" customWidth="1"/>
    <col min="7435" max="7435" width="17.28515625" style="28" bestFit="1" customWidth="1"/>
    <col min="7436" max="7439" width="8.42578125" style="28" customWidth="1"/>
    <col min="7440" max="7440" width="9.140625" style="28" customWidth="1"/>
    <col min="7441" max="7444" width="9.7109375" style="28" customWidth="1"/>
    <col min="7445" max="7445" width="10.42578125" style="28" customWidth="1"/>
    <col min="7446" max="7454" width="9.7109375" style="28" customWidth="1"/>
    <col min="7455" max="7455" width="2.42578125" style="28" customWidth="1"/>
    <col min="7456" max="7683" width="9.140625" style="28"/>
    <col min="7684" max="7684" width="9.140625" style="28" customWidth="1"/>
    <col min="7685" max="7685" width="12" style="28" bestFit="1" customWidth="1"/>
    <col min="7686" max="7688" width="9" style="28" customWidth="1"/>
    <col min="7689" max="7689" width="11.85546875" style="28" customWidth="1"/>
    <col min="7690" max="7690" width="15.42578125" style="28" bestFit="1" customWidth="1"/>
    <col min="7691" max="7691" width="17.28515625" style="28" bestFit="1" customWidth="1"/>
    <col min="7692" max="7695" width="8.42578125" style="28" customWidth="1"/>
    <col min="7696" max="7696" width="9.140625" style="28" customWidth="1"/>
    <col min="7697" max="7700" width="9.7109375" style="28" customWidth="1"/>
    <col min="7701" max="7701" width="10.42578125" style="28" customWidth="1"/>
    <col min="7702" max="7710" width="9.7109375" style="28" customWidth="1"/>
    <col min="7711" max="7711" width="2.42578125" style="28" customWidth="1"/>
    <col min="7712" max="7939" width="9.140625" style="28"/>
    <col min="7940" max="7940" width="9.140625" style="28" customWidth="1"/>
    <col min="7941" max="7941" width="12" style="28" bestFit="1" customWidth="1"/>
    <col min="7942" max="7944" width="9" style="28" customWidth="1"/>
    <col min="7945" max="7945" width="11.85546875" style="28" customWidth="1"/>
    <col min="7946" max="7946" width="15.42578125" style="28" bestFit="1" customWidth="1"/>
    <col min="7947" max="7947" width="17.28515625" style="28" bestFit="1" customWidth="1"/>
    <col min="7948" max="7951" width="8.42578125" style="28" customWidth="1"/>
    <col min="7952" max="7952" width="9.140625" style="28" customWidth="1"/>
    <col min="7953" max="7956" width="9.7109375" style="28" customWidth="1"/>
    <col min="7957" max="7957" width="10.42578125" style="28" customWidth="1"/>
    <col min="7958" max="7966" width="9.7109375" style="28" customWidth="1"/>
    <col min="7967" max="7967" width="2.42578125" style="28" customWidth="1"/>
    <col min="7968" max="8195" width="9.140625" style="28"/>
    <col min="8196" max="8196" width="9.140625" style="28" customWidth="1"/>
    <col min="8197" max="8197" width="12" style="28" bestFit="1" customWidth="1"/>
    <col min="8198" max="8200" width="9" style="28" customWidth="1"/>
    <col min="8201" max="8201" width="11.85546875" style="28" customWidth="1"/>
    <col min="8202" max="8202" width="15.42578125" style="28" bestFit="1" customWidth="1"/>
    <col min="8203" max="8203" width="17.28515625" style="28" bestFit="1" customWidth="1"/>
    <col min="8204" max="8207" width="8.42578125" style="28" customWidth="1"/>
    <col min="8208" max="8208" width="9.140625" style="28" customWidth="1"/>
    <col min="8209" max="8212" width="9.7109375" style="28" customWidth="1"/>
    <col min="8213" max="8213" width="10.42578125" style="28" customWidth="1"/>
    <col min="8214" max="8222" width="9.7109375" style="28" customWidth="1"/>
    <col min="8223" max="8223" width="2.42578125" style="28" customWidth="1"/>
    <col min="8224" max="8451" width="9.140625" style="28"/>
    <col min="8452" max="8452" width="9.140625" style="28" customWidth="1"/>
    <col min="8453" max="8453" width="12" style="28" bestFit="1" customWidth="1"/>
    <col min="8454" max="8456" width="9" style="28" customWidth="1"/>
    <col min="8457" max="8457" width="11.85546875" style="28" customWidth="1"/>
    <col min="8458" max="8458" width="15.42578125" style="28" bestFit="1" customWidth="1"/>
    <col min="8459" max="8459" width="17.28515625" style="28" bestFit="1" customWidth="1"/>
    <col min="8460" max="8463" width="8.42578125" style="28" customWidth="1"/>
    <col min="8464" max="8464" width="9.140625" style="28" customWidth="1"/>
    <col min="8465" max="8468" width="9.7109375" style="28" customWidth="1"/>
    <col min="8469" max="8469" width="10.42578125" style="28" customWidth="1"/>
    <col min="8470" max="8478" width="9.7109375" style="28" customWidth="1"/>
    <col min="8479" max="8479" width="2.42578125" style="28" customWidth="1"/>
    <col min="8480" max="8707" width="9.140625" style="28"/>
    <col min="8708" max="8708" width="9.140625" style="28" customWidth="1"/>
    <col min="8709" max="8709" width="12" style="28" bestFit="1" customWidth="1"/>
    <col min="8710" max="8712" width="9" style="28" customWidth="1"/>
    <col min="8713" max="8713" width="11.85546875" style="28" customWidth="1"/>
    <col min="8714" max="8714" width="15.42578125" style="28" bestFit="1" customWidth="1"/>
    <col min="8715" max="8715" width="17.28515625" style="28" bestFit="1" customWidth="1"/>
    <col min="8716" max="8719" width="8.42578125" style="28" customWidth="1"/>
    <col min="8720" max="8720" width="9.140625" style="28" customWidth="1"/>
    <col min="8721" max="8724" width="9.7109375" style="28" customWidth="1"/>
    <col min="8725" max="8725" width="10.42578125" style="28" customWidth="1"/>
    <col min="8726" max="8734" width="9.7109375" style="28" customWidth="1"/>
    <col min="8735" max="8735" width="2.42578125" style="28" customWidth="1"/>
    <col min="8736" max="8963" width="9.140625" style="28"/>
    <col min="8964" max="8964" width="9.140625" style="28" customWidth="1"/>
    <col min="8965" max="8965" width="12" style="28" bestFit="1" customWidth="1"/>
    <col min="8966" max="8968" width="9" style="28" customWidth="1"/>
    <col min="8969" max="8969" width="11.85546875" style="28" customWidth="1"/>
    <col min="8970" max="8970" width="15.42578125" style="28" bestFit="1" customWidth="1"/>
    <col min="8971" max="8971" width="17.28515625" style="28" bestFit="1" customWidth="1"/>
    <col min="8972" max="8975" width="8.42578125" style="28" customWidth="1"/>
    <col min="8976" max="8976" width="9.140625" style="28" customWidth="1"/>
    <col min="8977" max="8980" width="9.7109375" style="28" customWidth="1"/>
    <col min="8981" max="8981" width="10.42578125" style="28" customWidth="1"/>
    <col min="8982" max="8990" width="9.7109375" style="28" customWidth="1"/>
    <col min="8991" max="8991" width="2.42578125" style="28" customWidth="1"/>
    <col min="8992" max="9219" width="9.140625" style="28"/>
    <col min="9220" max="9220" width="9.140625" style="28" customWidth="1"/>
    <col min="9221" max="9221" width="12" style="28" bestFit="1" customWidth="1"/>
    <col min="9222" max="9224" width="9" style="28" customWidth="1"/>
    <col min="9225" max="9225" width="11.85546875" style="28" customWidth="1"/>
    <col min="9226" max="9226" width="15.42578125" style="28" bestFit="1" customWidth="1"/>
    <col min="9227" max="9227" width="17.28515625" style="28" bestFit="1" customWidth="1"/>
    <col min="9228" max="9231" width="8.42578125" style="28" customWidth="1"/>
    <col min="9232" max="9232" width="9.140625" style="28" customWidth="1"/>
    <col min="9233" max="9236" width="9.7109375" style="28" customWidth="1"/>
    <col min="9237" max="9237" width="10.42578125" style="28" customWidth="1"/>
    <col min="9238" max="9246" width="9.7109375" style="28" customWidth="1"/>
    <col min="9247" max="9247" width="2.42578125" style="28" customWidth="1"/>
    <col min="9248" max="9475" width="9.140625" style="28"/>
    <col min="9476" max="9476" width="9.140625" style="28" customWidth="1"/>
    <col min="9477" max="9477" width="12" style="28" bestFit="1" customWidth="1"/>
    <col min="9478" max="9480" width="9" style="28" customWidth="1"/>
    <col min="9481" max="9481" width="11.85546875" style="28" customWidth="1"/>
    <col min="9482" max="9482" width="15.42578125" style="28" bestFit="1" customWidth="1"/>
    <col min="9483" max="9483" width="17.28515625" style="28" bestFit="1" customWidth="1"/>
    <col min="9484" max="9487" width="8.42578125" style="28" customWidth="1"/>
    <col min="9488" max="9488" width="9.140625" style="28" customWidth="1"/>
    <col min="9489" max="9492" width="9.7109375" style="28" customWidth="1"/>
    <col min="9493" max="9493" width="10.42578125" style="28" customWidth="1"/>
    <col min="9494" max="9502" width="9.7109375" style="28" customWidth="1"/>
    <col min="9503" max="9503" width="2.42578125" style="28" customWidth="1"/>
    <col min="9504" max="9731" width="9.140625" style="28"/>
    <col min="9732" max="9732" width="9.140625" style="28" customWidth="1"/>
    <col min="9733" max="9733" width="12" style="28" bestFit="1" customWidth="1"/>
    <col min="9734" max="9736" width="9" style="28" customWidth="1"/>
    <col min="9737" max="9737" width="11.85546875" style="28" customWidth="1"/>
    <col min="9738" max="9738" width="15.42578125" style="28" bestFit="1" customWidth="1"/>
    <col min="9739" max="9739" width="17.28515625" style="28" bestFit="1" customWidth="1"/>
    <col min="9740" max="9743" width="8.42578125" style="28" customWidth="1"/>
    <col min="9744" max="9744" width="9.140625" style="28" customWidth="1"/>
    <col min="9745" max="9748" width="9.7109375" style="28" customWidth="1"/>
    <col min="9749" max="9749" width="10.42578125" style="28" customWidth="1"/>
    <col min="9750" max="9758" width="9.7109375" style="28" customWidth="1"/>
    <col min="9759" max="9759" width="2.42578125" style="28" customWidth="1"/>
    <col min="9760" max="9987" width="9.140625" style="28"/>
    <col min="9988" max="9988" width="9.140625" style="28" customWidth="1"/>
    <col min="9989" max="9989" width="12" style="28" bestFit="1" customWidth="1"/>
    <col min="9990" max="9992" width="9" style="28" customWidth="1"/>
    <col min="9993" max="9993" width="11.85546875" style="28" customWidth="1"/>
    <col min="9994" max="9994" width="15.42578125" style="28" bestFit="1" customWidth="1"/>
    <col min="9995" max="9995" width="17.28515625" style="28" bestFit="1" customWidth="1"/>
    <col min="9996" max="9999" width="8.42578125" style="28" customWidth="1"/>
    <col min="10000" max="10000" width="9.140625" style="28" customWidth="1"/>
    <col min="10001" max="10004" width="9.7109375" style="28" customWidth="1"/>
    <col min="10005" max="10005" width="10.42578125" style="28" customWidth="1"/>
    <col min="10006" max="10014" width="9.7109375" style="28" customWidth="1"/>
    <col min="10015" max="10015" width="2.42578125" style="28" customWidth="1"/>
    <col min="10016" max="10243" width="9.140625" style="28"/>
    <col min="10244" max="10244" width="9.140625" style="28" customWidth="1"/>
    <col min="10245" max="10245" width="12" style="28" bestFit="1" customWidth="1"/>
    <col min="10246" max="10248" width="9" style="28" customWidth="1"/>
    <col min="10249" max="10249" width="11.85546875" style="28" customWidth="1"/>
    <col min="10250" max="10250" width="15.42578125" style="28" bestFit="1" customWidth="1"/>
    <col min="10251" max="10251" width="17.28515625" style="28" bestFit="1" customWidth="1"/>
    <col min="10252" max="10255" width="8.42578125" style="28" customWidth="1"/>
    <col min="10256" max="10256" width="9.140625" style="28" customWidth="1"/>
    <col min="10257" max="10260" width="9.7109375" style="28" customWidth="1"/>
    <col min="10261" max="10261" width="10.42578125" style="28" customWidth="1"/>
    <col min="10262" max="10270" width="9.7109375" style="28" customWidth="1"/>
    <col min="10271" max="10271" width="2.42578125" style="28" customWidth="1"/>
    <col min="10272" max="10499" width="9.140625" style="28"/>
    <col min="10500" max="10500" width="9.140625" style="28" customWidth="1"/>
    <col min="10501" max="10501" width="12" style="28" bestFit="1" customWidth="1"/>
    <col min="10502" max="10504" width="9" style="28" customWidth="1"/>
    <col min="10505" max="10505" width="11.85546875" style="28" customWidth="1"/>
    <col min="10506" max="10506" width="15.42578125" style="28" bestFit="1" customWidth="1"/>
    <col min="10507" max="10507" width="17.28515625" style="28" bestFit="1" customWidth="1"/>
    <col min="10508" max="10511" width="8.42578125" style="28" customWidth="1"/>
    <col min="10512" max="10512" width="9.140625" style="28" customWidth="1"/>
    <col min="10513" max="10516" width="9.7109375" style="28" customWidth="1"/>
    <col min="10517" max="10517" width="10.42578125" style="28" customWidth="1"/>
    <col min="10518" max="10526" width="9.7109375" style="28" customWidth="1"/>
    <col min="10527" max="10527" width="2.42578125" style="28" customWidth="1"/>
    <col min="10528" max="10755" width="9.140625" style="28"/>
    <col min="10756" max="10756" width="9.140625" style="28" customWidth="1"/>
    <col min="10757" max="10757" width="12" style="28" bestFit="1" customWidth="1"/>
    <col min="10758" max="10760" width="9" style="28" customWidth="1"/>
    <col min="10761" max="10761" width="11.85546875" style="28" customWidth="1"/>
    <col min="10762" max="10762" width="15.42578125" style="28" bestFit="1" customWidth="1"/>
    <col min="10763" max="10763" width="17.28515625" style="28" bestFit="1" customWidth="1"/>
    <col min="10764" max="10767" width="8.42578125" style="28" customWidth="1"/>
    <col min="10768" max="10768" width="9.140625" style="28" customWidth="1"/>
    <col min="10769" max="10772" width="9.7109375" style="28" customWidth="1"/>
    <col min="10773" max="10773" width="10.42578125" style="28" customWidth="1"/>
    <col min="10774" max="10782" width="9.7109375" style="28" customWidth="1"/>
    <col min="10783" max="10783" width="2.42578125" style="28" customWidth="1"/>
    <col min="10784" max="11011" width="9.140625" style="28"/>
    <col min="11012" max="11012" width="9.140625" style="28" customWidth="1"/>
    <col min="11013" max="11013" width="12" style="28" bestFit="1" customWidth="1"/>
    <col min="11014" max="11016" width="9" style="28" customWidth="1"/>
    <col min="11017" max="11017" width="11.85546875" style="28" customWidth="1"/>
    <col min="11018" max="11018" width="15.42578125" style="28" bestFit="1" customWidth="1"/>
    <col min="11019" max="11019" width="17.28515625" style="28" bestFit="1" customWidth="1"/>
    <col min="11020" max="11023" width="8.42578125" style="28" customWidth="1"/>
    <col min="11024" max="11024" width="9.140625" style="28" customWidth="1"/>
    <col min="11025" max="11028" width="9.7109375" style="28" customWidth="1"/>
    <col min="11029" max="11029" width="10.42578125" style="28" customWidth="1"/>
    <col min="11030" max="11038" width="9.7109375" style="28" customWidth="1"/>
    <col min="11039" max="11039" width="2.42578125" style="28" customWidth="1"/>
    <col min="11040" max="11267" width="9.140625" style="28"/>
    <col min="11268" max="11268" width="9.140625" style="28" customWidth="1"/>
    <col min="11269" max="11269" width="12" style="28" bestFit="1" customWidth="1"/>
    <col min="11270" max="11272" width="9" style="28" customWidth="1"/>
    <col min="11273" max="11273" width="11.85546875" style="28" customWidth="1"/>
    <col min="11274" max="11274" width="15.42578125" style="28" bestFit="1" customWidth="1"/>
    <col min="11275" max="11275" width="17.28515625" style="28" bestFit="1" customWidth="1"/>
    <col min="11276" max="11279" width="8.42578125" style="28" customWidth="1"/>
    <col min="11280" max="11280" width="9.140625" style="28" customWidth="1"/>
    <col min="11281" max="11284" width="9.7109375" style="28" customWidth="1"/>
    <col min="11285" max="11285" width="10.42578125" style="28" customWidth="1"/>
    <col min="11286" max="11294" width="9.7109375" style="28" customWidth="1"/>
    <col min="11295" max="11295" width="2.42578125" style="28" customWidth="1"/>
    <col min="11296" max="11523" width="9.140625" style="28"/>
    <col min="11524" max="11524" width="9.140625" style="28" customWidth="1"/>
    <col min="11525" max="11525" width="12" style="28" bestFit="1" customWidth="1"/>
    <col min="11526" max="11528" width="9" style="28" customWidth="1"/>
    <col min="11529" max="11529" width="11.85546875" style="28" customWidth="1"/>
    <col min="11530" max="11530" width="15.42578125" style="28" bestFit="1" customWidth="1"/>
    <col min="11531" max="11531" width="17.28515625" style="28" bestFit="1" customWidth="1"/>
    <col min="11532" max="11535" width="8.42578125" style="28" customWidth="1"/>
    <col min="11536" max="11536" width="9.140625" style="28" customWidth="1"/>
    <col min="11537" max="11540" width="9.7109375" style="28" customWidth="1"/>
    <col min="11541" max="11541" width="10.42578125" style="28" customWidth="1"/>
    <col min="11542" max="11550" width="9.7109375" style="28" customWidth="1"/>
    <col min="11551" max="11551" width="2.42578125" style="28" customWidth="1"/>
    <col min="11552" max="11779" width="9.140625" style="28"/>
    <col min="11780" max="11780" width="9.140625" style="28" customWidth="1"/>
    <col min="11781" max="11781" width="12" style="28" bestFit="1" customWidth="1"/>
    <col min="11782" max="11784" width="9" style="28" customWidth="1"/>
    <col min="11785" max="11785" width="11.85546875" style="28" customWidth="1"/>
    <col min="11786" max="11786" width="15.42578125" style="28" bestFit="1" customWidth="1"/>
    <col min="11787" max="11787" width="17.28515625" style="28" bestFit="1" customWidth="1"/>
    <col min="11788" max="11791" width="8.42578125" style="28" customWidth="1"/>
    <col min="11792" max="11792" width="9.140625" style="28" customWidth="1"/>
    <col min="11793" max="11796" width="9.7109375" style="28" customWidth="1"/>
    <col min="11797" max="11797" width="10.42578125" style="28" customWidth="1"/>
    <col min="11798" max="11806" width="9.7109375" style="28" customWidth="1"/>
    <col min="11807" max="11807" width="2.42578125" style="28" customWidth="1"/>
    <col min="11808" max="12035" width="9.140625" style="28"/>
    <col min="12036" max="12036" width="9.140625" style="28" customWidth="1"/>
    <col min="12037" max="12037" width="12" style="28" bestFit="1" customWidth="1"/>
    <col min="12038" max="12040" width="9" style="28" customWidth="1"/>
    <col min="12041" max="12041" width="11.85546875" style="28" customWidth="1"/>
    <col min="12042" max="12042" width="15.42578125" style="28" bestFit="1" customWidth="1"/>
    <col min="12043" max="12043" width="17.28515625" style="28" bestFit="1" customWidth="1"/>
    <col min="12044" max="12047" width="8.42578125" style="28" customWidth="1"/>
    <col min="12048" max="12048" width="9.140625" style="28" customWidth="1"/>
    <col min="12049" max="12052" width="9.7109375" style="28" customWidth="1"/>
    <col min="12053" max="12053" width="10.42578125" style="28" customWidth="1"/>
    <col min="12054" max="12062" width="9.7109375" style="28" customWidth="1"/>
    <col min="12063" max="12063" width="2.42578125" style="28" customWidth="1"/>
    <col min="12064" max="12291" width="9.140625" style="28"/>
    <col min="12292" max="12292" width="9.140625" style="28" customWidth="1"/>
    <col min="12293" max="12293" width="12" style="28" bestFit="1" customWidth="1"/>
    <col min="12294" max="12296" width="9" style="28" customWidth="1"/>
    <col min="12297" max="12297" width="11.85546875" style="28" customWidth="1"/>
    <col min="12298" max="12298" width="15.42578125" style="28" bestFit="1" customWidth="1"/>
    <col min="12299" max="12299" width="17.28515625" style="28" bestFit="1" customWidth="1"/>
    <col min="12300" max="12303" width="8.42578125" style="28" customWidth="1"/>
    <col min="12304" max="12304" width="9.140625" style="28" customWidth="1"/>
    <col min="12305" max="12308" width="9.7109375" style="28" customWidth="1"/>
    <col min="12309" max="12309" width="10.42578125" style="28" customWidth="1"/>
    <col min="12310" max="12318" width="9.7109375" style="28" customWidth="1"/>
    <col min="12319" max="12319" width="2.42578125" style="28" customWidth="1"/>
    <col min="12320" max="12547" width="9.140625" style="28"/>
    <col min="12548" max="12548" width="9.140625" style="28" customWidth="1"/>
    <col min="12549" max="12549" width="12" style="28" bestFit="1" customWidth="1"/>
    <col min="12550" max="12552" width="9" style="28" customWidth="1"/>
    <col min="12553" max="12553" width="11.85546875" style="28" customWidth="1"/>
    <col min="12554" max="12554" width="15.42578125" style="28" bestFit="1" customWidth="1"/>
    <col min="12555" max="12555" width="17.28515625" style="28" bestFit="1" customWidth="1"/>
    <col min="12556" max="12559" width="8.42578125" style="28" customWidth="1"/>
    <col min="12560" max="12560" width="9.140625" style="28" customWidth="1"/>
    <col min="12561" max="12564" width="9.7109375" style="28" customWidth="1"/>
    <col min="12565" max="12565" width="10.42578125" style="28" customWidth="1"/>
    <col min="12566" max="12574" width="9.7109375" style="28" customWidth="1"/>
    <col min="12575" max="12575" width="2.42578125" style="28" customWidth="1"/>
    <col min="12576" max="12803" width="9.140625" style="28"/>
    <col min="12804" max="12804" width="9.140625" style="28" customWidth="1"/>
    <col min="12805" max="12805" width="12" style="28" bestFit="1" customWidth="1"/>
    <col min="12806" max="12808" width="9" style="28" customWidth="1"/>
    <col min="12809" max="12809" width="11.85546875" style="28" customWidth="1"/>
    <col min="12810" max="12810" width="15.42578125" style="28" bestFit="1" customWidth="1"/>
    <col min="12811" max="12811" width="17.28515625" style="28" bestFit="1" customWidth="1"/>
    <col min="12812" max="12815" width="8.42578125" style="28" customWidth="1"/>
    <col min="12816" max="12816" width="9.140625" style="28" customWidth="1"/>
    <col min="12817" max="12820" width="9.7109375" style="28" customWidth="1"/>
    <col min="12821" max="12821" width="10.42578125" style="28" customWidth="1"/>
    <col min="12822" max="12830" width="9.7109375" style="28" customWidth="1"/>
    <col min="12831" max="12831" width="2.42578125" style="28" customWidth="1"/>
    <col min="12832" max="13059" width="9.140625" style="28"/>
    <col min="13060" max="13060" width="9.140625" style="28" customWidth="1"/>
    <col min="13061" max="13061" width="12" style="28" bestFit="1" customWidth="1"/>
    <col min="13062" max="13064" width="9" style="28" customWidth="1"/>
    <col min="13065" max="13065" width="11.85546875" style="28" customWidth="1"/>
    <col min="13066" max="13066" width="15.42578125" style="28" bestFit="1" customWidth="1"/>
    <col min="13067" max="13067" width="17.28515625" style="28" bestFit="1" customWidth="1"/>
    <col min="13068" max="13071" width="8.42578125" style="28" customWidth="1"/>
    <col min="13072" max="13072" width="9.140625" style="28" customWidth="1"/>
    <col min="13073" max="13076" width="9.7109375" style="28" customWidth="1"/>
    <col min="13077" max="13077" width="10.42578125" style="28" customWidth="1"/>
    <col min="13078" max="13086" width="9.7109375" style="28" customWidth="1"/>
    <col min="13087" max="13087" width="2.42578125" style="28" customWidth="1"/>
    <col min="13088" max="13315" width="9.140625" style="28"/>
    <col min="13316" max="13316" width="9.140625" style="28" customWidth="1"/>
    <col min="13317" max="13317" width="12" style="28" bestFit="1" customWidth="1"/>
    <col min="13318" max="13320" width="9" style="28" customWidth="1"/>
    <col min="13321" max="13321" width="11.85546875" style="28" customWidth="1"/>
    <col min="13322" max="13322" width="15.42578125" style="28" bestFit="1" customWidth="1"/>
    <col min="13323" max="13323" width="17.28515625" style="28" bestFit="1" customWidth="1"/>
    <col min="13324" max="13327" width="8.42578125" style="28" customWidth="1"/>
    <col min="13328" max="13328" width="9.140625" style="28" customWidth="1"/>
    <col min="13329" max="13332" width="9.7109375" style="28" customWidth="1"/>
    <col min="13333" max="13333" width="10.42578125" style="28" customWidth="1"/>
    <col min="13334" max="13342" width="9.7109375" style="28" customWidth="1"/>
    <col min="13343" max="13343" width="2.42578125" style="28" customWidth="1"/>
    <col min="13344" max="13571" width="9.140625" style="28"/>
    <col min="13572" max="13572" width="9.140625" style="28" customWidth="1"/>
    <col min="13573" max="13573" width="12" style="28" bestFit="1" customWidth="1"/>
    <col min="13574" max="13576" width="9" style="28" customWidth="1"/>
    <col min="13577" max="13577" width="11.85546875" style="28" customWidth="1"/>
    <col min="13578" max="13578" width="15.42578125" style="28" bestFit="1" customWidth="1"/>
    <col min="13579" max="13579" width="17.28515625" style="28" bestFit="1" customWidth="1"/>
    <col min="13580" max="13583" width="8.42578125" style="28" customWidth="1"/>
    <col min="13584" max="13584" width="9.140625" style="28" customWidth="1"/>
    <col min="13585" max="13588" width="9.7109375" style="28" customWidth="1"/>
    <col min="13589" max="13589" width="10.42578125" style="28" customWidth="1"/>
    <col min="13590" max="13598" width="9.7109375" style="28" customWidth="1"/>
    <col min="13599" max="13599" width="2.42578125" style="28" customWidth="1"/>
    <col min="13600" max="13827" width="9.140625" style="28"/>
    <col min="13828" max="13828" width="9.140625" style="28" customWidth="1"/>
    <col min="13829" max="13829" width="12" style="28" bestFit="1" customWidth="1"/>
    <col min="13830" max="13832" width="9" style="28" customWidth="1"/>
    <col min="13833" max="13833" width="11.85546875" style="28" customWidth="1"/>
    <col min="13834" max="13834" width="15.42578125" style="28" bestFit="1" customWidth="1"/>
    <col min="13835" max="13835" width="17.28515625" style="28" bestFit="1" customWidth="1"/>
    <col min="13836" max="13839" width="8.42578125" style="28" customWidth="1"/>
    <col min="13840" max="13840" width="9.140625" style="28" customWidth="1"/>
    <col min="13841" max="13844" width="9.7109375" style="28" customWidth="1"/>
    <col min="13845" max="13845" width="10.42578125" style="28" customWidth="1"/>
    <col min="13846" max="13854" width="9.7109375" style="28" customWidth="1"/>
    <col min="13855" max="13855" width="2.42578125" style="28" customWidth="1"/>
    <col min="13856" max="14083" width="9.140625" style="28"/>
    <col min="14084" max="14084" width="9.140625" style="28" customWidth="1"/>
    <col min="14085" max="14085" width="12" style="28" bestFit="1" customWidth="1"/>
    <col min="14086" max="14088" width="9" style="28" customWidth="1"/>
    <col min="14089" max="14089" width="11.85546875" style="28" customWidth="1"/>
    <col min="14090" max="14090" width="15.42578125" style="28" bestFit="1" customWidth="1"/>
    <col min="14091" max="14091" width="17.28515625" style="28" bestFit="1" customWidth="1"/>
    <col min="14092" max="14095" width="8.42578125" style="28" customWidth="1"/>
    <col min="14096" max="14096" width="9.140625" style="28" customWidth="1"/>
    <col min="14097" max="14100" width="9.7109375" style="28" customWidth="1"/>
    <col min="14101" max="14101" width="10.42578125" style="28" customWidth="1"/>
    <col min="14102" max="14110" width="9.7109375" style="28" customWidth="1"/>
    <col min="14111" max="14111" width="2.42578125" style="28" customWidth="1"/>
    <col min="14112" max="14339" width="9.140625" style="28"/>
    <col min="14340" max="14340" width="9.140625" style="28" customWidth="1"/>
    <col min="14341" max="14341" width="12" style="28" bestFit="1" customWidth="1"/>
    <col min="14342" max="14344" width="9" style="28" customWidth="1"/>
    <col min="14345" max="14345" width="11.85546875" style="28" customWidth="1"/>
    <col min="14346" max="14346" width="15.42578125" style="28" bestFit="1" customWidth="1"/>
    <col min="14347" max="14347" width="17.28515625" style="28" bestFit="1" customWidth="1"/>
    <col min="14348" max="14351" width="8.42578125" style="28" customWidth="1"/>
    <col min="14352" max="14352" width="9.140625" style="28" customWidth="1"/>
    <col min="14353" max="14356" width="9.7109375" style="28" customWidth="1"/>
    <col min="14357" max="14357" width="10.42578125" style="28" customWidth="1"/>
    <col min="14358" max="14366" width="9.7109375" style="28" customWidth="1"/>
    <col min="14367" max="14367" width="2.42578125" style="28" customWidth="1"/>
    <col min="14368" max="14595" width="9.140625" style="28"/>
    <col min="14596" max="14596" width="9.140625" style="28" customWidth="1"/>
    <col min="14597" max="14597" width="12" style="28" bestFit="1" customWidth="1"/>
    <col min="14598" max="14600" width="9" style="28" customWidth="1"/>
    <col min="14601" max="14601" width="11.85546875" style="28" customWidth="1"/>
    <col min="14602" max="14602" width="15.42578125" style="28" bestFit="1" customWidth="1"/>
    <col min="14603" max="14603" width="17.28515625" style="28" bestFit="1" customWidth="1"/>
    <col min="14604" max="14607" width="8.42578125" style="28" customWidth="1"/>
    <col min="14608" max="14608" width="9.140625" style="28" customWidth="1"/>
    <col min="14609" max="14612" width="9.7109375" style="28" customWidth="1"/>
    <col min="14613" max="14613" width="10.42578125" style="28" customWidth="1"/>
    <col min="14614" max="14622" width="9.7109375" style="28" customWidth="1"/>
    <col min="14623" max="14623" width="2.42578125" style="28" customWidth="1"/>
    <col min="14624" max="14851" width="9.140625" style="28"/>
    <col min="14852" max="14852" width="9.140625" style="28" customWidth="1"/>
    <col min="14853" max="14853" width="12" style="28" bestFit="1" customWidth="1"/>
    <col min="14854" max="14856" width="9" style="28" customWidth="1"/>
    <col min="14857" max="14857" width="11.85546875" style="28" customWidth="1"/>
    <col min="14858" max="14858" width="15.42578125" style="28" bestFit="1" customWidth="1"/>
    <col min="14859" max="14859" width="17.28515625" style="28" bestFit="1" customWidth="1"/>
    <col min="14860" max="14863" width="8.42578125" style="28" customWidth="1"/>
    <col min="14864" max="14864" width="9.140625" style="28" customWidth="1"/>
    <col min="14865" max="14868" width="9.7109375" style="28" customWidth="1"/>
    <col min="14869" max="14869" width="10.42578125" style="28" customWidth="1"/>
    <col min="14870" max="14878" width="9.7109375" style="28" customWidth="1"/>
    <col min="14879" max="14879" width="2.42578125" style="28" customWidth="1"/>
    <col min="14880" max="15107" width="9.140625" style="28"/>
    <col min="15108" max="15108" width="9.140625" style="28" customWidth="1"/>
    <col min="15109" max="15109" width="12" style="28" bestFit="1" customWidth="1"/>
    <col min="15110" max="15112" width="9" style="28" customWidth="1"/>
    <col min="15113" max="15113" width="11.85546875" style="28" customWidth="1"/>
    <col min="15114" max="15114" width="15.42578125" style="28" bestFit="1" customWidth="1"/>
    <col min="15115" max="15115" width="17.28515625" style="28" bestFit="1" customWidth="1"/>
    <col min="15116" max="15119" width="8.42578125" style="28" customWidth="1"/>
    <col min="15120" max="15120" width="9.140625" style="28" customWidth="1"/>
    <col min="15121" max="15124" width="9.7109375" style="28" customWidth="1"/>
    <col min="15125" max="15125" width="10.42578125" style="28" customWidth="1"/>
    <col min="15126" max="15134" width="9.7109375" style="28" customWidth="1"/>
    <col min="15135" max="15135" width="2.42578125" style="28" customWidth="1"/>
    <col min="15136" max="15363" width="9.140625" style="28"/>
    <col min="15364" max="15364" width="9.140625" style="28" customWidth="1"/>
    <col min="15365" max="15365" width="12" style="28" bestFit="1" customWidth="1"/>
    <col min="15366" max="15368" width="9" style="28" customWidth="1"/>
    <col min="15369" max="15369" width="11.85546875" style="28" customWidth="1"/>
    <col min="15370" max="15370" width="15.42578125" style="28" bestFit="1" customWidth="1"/>
    <col min="15371" max="15371" width="17.28515625" style="28" bestFit="1" customWidth="1"/>
    <col min="15372" max="15375" width="8.42578125" style="28" customWidth="1"/>
    <col min="15376" max="15376" width="9.140625" style="28" customWidth="1"/>
    <col min="15377" max="15380" width="9.7109375" style="28" customWidth="1"/>
    <col min="15381" max="15381" width="10.42578125" style="28" customWidth="1"/>
    <col min="15382" max="15390" width="9.7109375" style="28" customWidth="1"/>
    <col min="15391" max="15391" width="2.42578125" style="28" customWidth="1"/>
    <col min="15392" max="15619" width="9.140625" style="28"/>
    <col min="15620" max="15620" width="9.140625" style="28" customWidth="1"/>
    <col min="15621" max="15621" width="12" style="28" bestFit="1" customWidth="1"/>
    <col min="15622" max="15624" width="9" style="28" customWidth="1"/>
    <col min="15625" max="15625" width="11.85546875" style="28" customWidth="1"/>
    <col min="15626" max="15626" width="15.42578125" style="28" bestFit="1" customWidth="1"/>
    <col min="15627" max="15627" width="17.28515625" style="28" bestFit="1" customWidth="1"/>
    <col min="15628" max="15631" width="8.42578125" style="28" customWidth="1"/>
    <col min="15632" max="15632" width="9.140625" style="28" customWidth="1"/>
    <col min="15633" max="15636" width="9.7109375" style="28" customWidth="1"/>
    <col min="15637" max="15637" width="10.42578125" style="28" customWidth="1"/>
    <col min="15638" max="15646" width="9.7109375" style="28" customWidth="1"/>
    <col min="15647" max="15647" width="2.42578125" style="28" customWidth="1"/>
    <col min="15648" max="15875" width="9.140625" style="28"/>
    <col min="15876" max="15876" width="9.140625" style="28" customWidth="1"/>
    <col min="15877" max="15877" width="12" style="28" bestFit="1" customWidth="1"/>
    <col min="15878" max="15880" width="9" style="28" customWidth="1"/>
    <col min="15881" max="15881" width="11.85546875" style="28" customWidth="1"/>
    <col min="15882" max="15882" width="15.42578125" style="28" bestFit="1" customWidth="1"/>
    <col min="15883" max="15883" width="17.28515625" style="28" bestFit="1" customWidth="1"/>
    <col min="15884" max="15887" width="8.42578125" style="28" customWidth="1"/>
    <col min="15888" max="15888" width="9.140625" style="28" customWidth="1"/>
    <col min="15889" max="15892" width="9.7109375" style="28" customWidth="1"/>
    <col min="15893" max="15893" width="10.42578125" style="28" customWidth="1"/>
    <col min="15894" max="15902" width="9.7109375" style="28" customWidth="1"/>
    <col min="15903" max="15903" width="2.42578125" style="28" customWidth="1"/>
    <col min="15904" max="16131" width="9.140625" style="28"/>
    <col min="16132" max="16132" width="9.140625" style="28" customWidth="1"/>
    <col min="16133" max="16133" width="12" style="28" bestFit="1" customWidth="1"/>
    <col min="16134" max="16136" width="9" style="28" customWidth="1"/>
    <col min="16137" max="16137" width="11.85546875" style="28" customWidth="1"/>
    <col min="16138" max="16138" width="15.42578125" style="28" bestFit="1" customWidth="1"/>
    <col min="16139" max="16139" width="17.28515625" style="28" bestFit="1" customWidth="1"/>
    <col min="16140" max="16143" width="8.42578125" style="28" customWidth="1"/>
    <col min="16144" max="16144" width="9.140625" style="28" customWidth="1"/>
    <col min="16145" max="16148" width="9.7109375" style="28" customWidth="1"/>
    <col min="16149" max="16149" width="10.42578125" style="28" customWidth="1"/>
    <col min="16150" max="16158" width="9.7109375" style="28" customWidth="1"/>
    <col min="16159" max="16159" width="2.42578125" style="28" customWidth="1"/>
    <col min="16160" max="16384" width="9.140625" style="28"/>
  </cols>
  <sheetData>
    <row r="1" spans="1:39" x14ac:dyDescent="0.15">
      <c r="D1" s="27" t="s">
        <v>65</v>
      </c>
    </row>
    <row r="2" spans="1:39" x14ac:dyDescent="0.15">
      <c r="D2" s="27" t="s">
        <v>66</v>
      </c>
    </row>
    <row r="4" spans="1:39" ht="63" x14ac:dyDescent="0.15">
      <c r="A4" s="28" t="s">
        <v>192</v>
      </c>
      <c r="B4" s="28" t="s">
        <v>193</v>
      </c>
      <c r="C4" s="28" t="s">
        <v>194</v>
      </c>
      <c r="D4" s="29" t="s">
        <v>101</v>
      </c>
      <c r="E4" s="30" t="s">
        <v>25</v>
      </c>
      <c r="F4" s="31" t="s">
        <v>160</v>
      </c>
      <c r="G4" s="32" t="s">
        <v>24</v>
      </c>
      <c r="H4" s="32" t="s">
        <v>161</v>
      </c>
      <c r="I4" s="32" t="s">
        <v>162</v>
      </c>
      <c r="J4" s="32" t="s">
        <v>163</v>
      </c>
      <c r="K4" s="32" t="s">
        <v>164</v>
      </c>
      <c r="L4" s="33" t="s">
        <v>165</v>
      </c>
      <c r="M4" s="33" t="s">
        <v>166</v>
      </c>
      <c r="N4" s="32" t="s">
        <v>167</v>
      </c>
      <c r="O4" s="32" t="s">
        <v>168</v>
      </c>
      <c r="P4" s="32" t="s">
        <v>169</v>
      </c>
      <c r="Q4" s="32" t="s">
        <v>95</v>
      </c>
      <c r="R4" s="32" t="s">
        <v>96</v>
      </c>
      <c r="S4" s="33" t="s">
        <v>170</v>
      </c>
      <c r="T4" s="33" t="s">
        <v>171</v>
      </c>
      <c r="U4" s="33" t="s">
        <v>172</v>
      </c>
      <c r="V4" s="33" t="s">
        <v>173</v>
      </c>
      <c r="W4" s="33" t="s">
        <v>174</v>
      </c>
      <c r="X4" s="33" t="s">
        <v>175</v>
      </c>
      <c r="Y4" s="33" t="s">
        <v>176</v>
      </c>
      <c r="Z4" s="33" t="s">
        <v>177</v>
      </c>
      <c r="AA4" s="33" t="s">
        <v>178</v>
      </c>
      <c r="AB4" s="33" t="s">
        <v>179</v>
      </c>
      <c r="AC4" s="33" t="s">
        <v>180</v>
      </c>
      <c r="AD4" s="34" t="s">
        <v>181</v>
      </c>
      <c r="AH4" s="35"/>
      <c r="AI4" s="35"/>
    </row>
    <row r="5" spans="1:39" x14ac:dyDescent="0.15">
      <c r="A5" s="28" t="s">
        <v>35</v>
      </c>
      <c r="D5" s="36">
        <v>1</v>
      </c>
      <c r="E5" s="37" t="s">
        <v>182</v>
      </c>
      <c r="F5" s="38">
        <v>1591</v>
      </c>
      <c r="G5" s="39">
        <v>1.4843865979381445</v>
      </c>
      <c r="H5" s="40">
        <v>3</v>
      </c>
      <c r="I5" s="41">
        <v>0.35</v>
      </c>
      <c r="J5" s="42" t="s">
        <v>183</v>
      </c>
      <c r="K5" s="43" t="s">
        <v>184</v>
      </c>
      <c r="L5" s="39">
        <v>6.7128181406152754</v>
      </c>
      <c r="M5" s="39">
        <v>6.7128181406152754</v>
      </c>
      <c r="N5" s="39">
        <v>5.1781978091284753</v>
      </c>
      <c r="O5" s="39">
        <v>5.5093753123438303</v>
      </c>
      <c r="P5" s="40">
        <v>14.016341923318668</v>
      </c>
      <c r="Q5" s="42">
        <v>1.23</v>
      </c>
      <c r="R5" s="39">
        <v>0.87</v>
      </c>
      <c r="S5" s="43">
        <v>741.57289388577067</v>
      </c>
      <c r="T5" s="40">
        <v>8.5</v>
      </c>
      <c r="U5" s="40">
        <v>39.626129294364645</v>
      </c>
      <c r="V5" s="42">
        <v>4.7</v>
      </c>
      <c r="W5" s="39">
        <v>0.7</v>
      </c>
      <c r="X5" s="39">
        <v>20</v>
      </c>
      <c r="Y5" s="39">
        <v>15</v>
      </c>
      <c r="Z5" s="39">
        <v>13.4</v>
      </c>
      <c r="AA5" s="43">
        <v>60</v>
      </c>
      <c r="AB5" s="43">
        <v>52</v>
      </c>
      <c r="AC5" s="44">
        <v>2.8</v>
      </c>
      <c r="AD5" s="45">
        <v>2.8</v>
      </c>
      <c r="AL5" s="46"/>
      <c r="AM5" s="46"/>
    </row>
    <row r="6" spans="1:39" x14ac:dyDescent="0.15">
      <c r="A6" s="28" t="s">
        <v>41</v>
      </c>
      <c r="D6" s="47"/>
      <c r="E6" s="48" t="s">
        <v>185</v>
      </c>
      <c r="F6" s="49">
        <v>1904</v>
      </c>
      <c r="G6" s="50">
        <v>1.3070442477876107</v>
      </c>
      <c r="H6" s="51">
        <v>3.1</v>
      </c>
      <c r="I6" s="52">
        <v>0.35</v>
      </c>
      <c r="J6" s="53" t="s">
        <v>183</v>
      </c>
      <c r="K6" s="54" t="s">
        <v>186</v>
      </c>
      <c r="L6" s="50">
        <v>24.133790601453107</v>
      </c>
      <c r="M6" s="50">
        <v>28.133790601453111</v>
      </c>
      <c r="N6" s="50">
        <v>15.375119492772356</v>
      </c>
      <c r="O6" s="50" t="s">
        <v>187</v>
      </c>
      <c r="P6" s="51">
        <v>11.502100840336134</v>
      </c>
      <c r="Q6" s="53">
        <v>0.82</v>
      </c>
      <c r="R6" s="50">
        <v>0.79</v>
      </c>
      <c r="S6" s="54">
        <v>1114.3119771811002</v>
      </c>
      <c r="T6" s="51">
        <v>9</v>
      </c>
      <c r="U6" s="51">
        <v>59.543533543499507</v>
      </c>
      <c r="V6" s="53">
        <v>5.7</v>
      </c>
      <c r="W6" s="50">
        <v>0.74</v>
      </c>
      <c r="X6" s="50">
        <v>15</v>
      </c>
      <c r="Y6" s="50">
        <v>11.25</v>
      </c>
      <c r="Z6" s="50">
        <v>10.050000000000001</v>
      </c>
      <c r="AA6" s="54">
        <v>60</v>
      </c>
      <c r="AB6" s="54">
        <v>52</v>
      </c>
      <c r="AC6" s="55">
        <v>2.8</v>
      </c>
      <c r="AD6" s="56">
        <v>2.8</v>
      </c>
      <c r="AL6" s="46"/>
      <c r="AM6" s="46"/>
    </row>
    <row r="7" spans="1:39" x14ac:dyDescent="0.15">
      <c r="A7" s="28" t="s">
        <v>42</v>
      </c>
      <c r="D7" s="47"/>
      <c r="E7" s="48" t="s">
        <v>188</v>
      </c>
      <c r="F7" s="49">
        <v>2193.24670433145</v>
      </c>
      <c r="G7" s="50">
        <v>1.7</v>
      </c>
      <c r="H7" s="51">
        <v>3</v>
      </c>
      <c r="I7" s="52">
        <v>0.35</v>
      </c>
      <c r="J7" s="53" t="s">
        <v>189</v>
      </c>
      <c r="K7" s="54" t="s">
        <v>186</v>
      </c>
      <c r="L7" s="50">
        <v>38.133790601453107</v>
      </c>
      <c r="M7" s="50">
        <v>38.133790601453107</v>
      </c>
      <c r="N7" s="50">
        <v>18.227920611013488</v>
      </c>
      <c r="O7" s="50" t="s">
        <v>187</v>
      </c>
      <c r="P7" s="51">
        <v>20</v>
      </c>
      <c r="Q7" s="53">
        <v>0.67</v>
      </c>
      <c r="R7" s="50">
        <v>0.79</v>
      </c>
      <c r="S7" s="54">
        <v>979.26812256942549</v>
      </c>
      <c r="T7" s="51">
        <v>10</v>
      </c>
      <c r="U7" s="51">
        <v>52.327432082169807</v>
      </c>
      <c r="V7" s="53">
        <v>6.8</v>
      </c>
      <c r="W7" s="50">
        <v>0.78</v>
      </c>
      <c r="X7" s="50">
        <v>10</v>
      </c>
      <c r="Y7" s="50">
        <v>7.5</v>
      </c>
      <c r="Z7" s="50">
        <v>6.7</v>
      </c>
      <c r="AA7" s="54">
        <v>60</v>
      </c>
      <c r="AB7" s="54">
        <v>52</v>
      </c>
      <c r="AC7" s="55">
        <v>4.9000000000000004</v>
      </c>
      <c r="AD7" s="56">
        <v>4.9000000000000004</v>
      </c>
      <c r="AL7" s="46"/>
      <c r="AM7" s="46"/>
    </row>
    <row r="8" spans="1:39" x14ac:dyDescent="0.15">
      <c r="D8" s="47"/>
      <c r="E8" s="48" t="s">
        <v>190</v>
      </c>
      <c r="F8" s="49">
        <v>2295.6101694915255</v>
      </c>
      <c r="G8" s="50">
        <v>1.7</v>
      </c>
      <c r="H8" s="51">
        <v>3</v>
      </c>
      <c r="I8" s="52">
        <v>0.35</v>
      </c>
      <c r="J8" s="53" t="s">
        <v>189</v>
      </c>
      <c r="K8" s="54" t="s">
        <v>186</v>
      </c>
      <c r="L8" s="50">
        <v>38.133790601453107</v>
      </c>
      <c r="M8" s="50">
        <v>38.133790601453107</v>
      </c>
      <c r="N8" s="50">
        <v>18.227920611013488</v>
      </c>
      <c r="O8" s="50" t="s">
        <v>187</v>
      </c>
      <c r="P8" s="51">
        <v>20</v>
      </c>
      <c r="Q8" s="53">
        <v>0.67</v>
      </c>
      <c r="R8" s="50">
        <v>0.79</v>
      </c>
      <c r="S8" s="54">
        <v>984.92101374431059</v>
      </c>
      <c r="T8" s="51">
        <v>10</v>
      </c>
      <c r="U8" s="51">
        <v>52.629495707242754</v>
      </c>
      <c r="V8" s="53">
        <v>6.8</v>
      </c>
      <c r="W8" s="50">
        <v>0.78</v>
      </c>
      <c r="X8" s="50">
        <v>10</v>
      </c>
      <c r="Y8" s="50">
        <v>7.5</v>
      </c>
      <c r="Z8" s="50">
        <v>6.7</v>
      </c>
      <c r="AA8" s="54">
        <v>60</v>
      </c>
      <c r="AB8" s="54">
        <v>52</v>
      </c>
      <c r="AC8" s="55">
        <v>4.9000000000000004</v>
      </c>
      <c r="AD8" s="56">
        <v>4.9000000000000004</v>
      </c>
      <c r="AL8" s="46"/>
      <c r="AM8" s="46"/>
    </row>
    <row r="9" spans="1:39" x14ac:dyDescent="0.15">
      <c r="D9" s="57"/>
      <c r="E9" s="58" t="s">
        <v>191</v>
      </c>
      <c r="F9" s="59">
        <v>2295.6101694915255</v>
      </c>
      <c r="G9" s="60">
        <v>1.7</v>
      </c>
      <c r="H9" s="61">
        <v>3</v>
      </c>
      <c r="I9" s="62">
        <v>0.35</v>
      </c>
      <c r="J9" s="63" t="s">
        <v>189</v>
      </c>
      <c r="K9" s="64" t="s">
        <v>186</v>
      </c>
      <c r="L9" s="60">
        <v>38.133790601453107</v>
      </c>
      <c r="M9" s="60">
        <v>38.133790601453107</v>
      </c>
      <c r="N9" s="60">
        <v>18.227920611013488</v>
      </c>
      <c r="O9" s="60" t="s">
        <v>187</v>
      </c>
      <c r="P9" s="61">
        <v>20</v>
      </c>
      <c r="Q9" s="63">
        <v>0.67</v>
      </c>
      <c r="R9" s="60">
        <v>0.79</v>
      </c>
      <c r="S9" s="64">
        <v>984.86944335826774</v>
      </c>
      <c r="T9" s="61">
        <v>13</v>
      </c>
      <c r="U9" s="61">
        <v>52.626740031028127</v>
      </c>
      <c r="V9" s="63">
        <v>7.7</v>
      </c>
      <c r="W9" s="60">
        <v>0.78</v>
      </c>
      <c r="X9" s="60">
        <v>10</v>
      </c>
      <c r="Y9" s="60">
        <v>7.5</v>
      </c>
      <c r="Z9" s="60">
        <v>6.7</v>
      </c>
      <c r="AA9" s="64">
        <v>60</v>
      </c>
      <c r="AB9" s="64">
        <v>52</v>
      </c>
      <c r="AC9" s="65">
        <v>4.9000000000000004</v>
      </c>
      <c r="AD9" s="66">
        <v>4.9000000000000004</v>
      </c>
      <c r="AL9" s="46"/>
      <c r="AM9" s="46"/>
    </row>
    <row r="10" spans="1:39" x14ac:dyDescent="0.15">
      <c r="A10" s="28" t="s">
        <v>35</v>
      </c>
      <c r="D10" s="36">
        <v>2</v>
      </c>
      <c r="E10" s="37" t="s">
        <v>182</v>
      </c>
      <c r="F10" s="38">
        <v>1591</v>
      </c>
      <c r="G10" s="39">
        <v>1.4843865979381445</v>
      </c>
      <c r="H10" s="40">
        <v>3</v>
      </c>
      <c r="I10" s="41">
        <v>0.35</v>
      </c>
      <c r="J10" s="42" t="s">
        <v>183</v>
      </c>
      <c r="K10" s="43" t="s">
        <v>184</v>
      </c>
      <c r="L10" s="39">
        <v>6.7128181406152754</v>
      </c>
      <c r="M10" s="39">
        <v>6.7128181406152754</v>
      </c>
      <c r="N10" s="39">
        <v>5.1781978091284753</v>
      </c>
      <c r="O10" s="39">
        <v>5.5093753123438303</v>
      </c>
      <c r="P10" s="40">
        <v>14.016341923318668</v>
      </c>
      <c r="Q10" s="42">
        <v>1.23</v>
      </c>
      <c r="R10" s="39">
        <v>0.87</v>
      </c>
      <c r="S10" s="43">
        <v>428.15389323045719</v>
      </c>
      <c r="T10" s="40">
        <v>8.5</v>
      </c>
      <c r="U10" s="40">
        <v>22.878508196456664</v>
      </c>
      <c r="V10" s="42">
        <v>4.7</v>
      </c>
      <c r="W10" s="39">
        <v>0.7</v>
      </c>
      <c r="X10" s="39">
        <v>20</v>
      </c>
      <c r="Y10" s="39">
        <v>15</v>
      </c>
      <c r="Z10" s="39">
        <v>13.4</v>
      </c>
      <c r="AA10" s="43">
        <v>87</v>
      </c>
      <c r="AB10" s="43">
        <v>48</v>
      </c>
      <c r="AC10" s="44">
        <v>2.8</v>
      </c>
      <c r="AD10" s="45">
        <v>2.8</v>
      </c>
      <c r="AL10" s="46"/>
      <c r="AM10" s="46"/>
    </row>
    <row r="11" spans="1:39" x14ac:dyDescent="0.15">
      <c r="A11" s="28" t="s">
        <v>41</v>
      </c>
      <c r="D11" s="47"/>
      <c r="E11" s="48" t="s">
        <v>185</v>
      </c>
      <c r="F11" s="49">
        <v>1904</v>
      </c>
      <c r="G11" s="50">
        <v>1.3070442477876107</v>
      </c>
      <c r="H11" s="51">
        <v>3.1</v>
      </c>
      <c r="I11" s="52">
        <v>0.35</v>
      </c>
      <c r="J11" s="53" t="s">
        <v>183</v>
      </c>
      <c r="K11" s="54" t="s">
        <v>186</v>
      </c>
      <c r="L11" s="50">
        <v>24.133790601453107</v>
      </c>
      <c r="M11" s="50">
        <v>28.133790601453111</v>
      </c>
      <c r="N11" s="50">
        <v>15.375119492772356</v>
      </c>
      <c r="O11" s="50" t="s">
        <v>187</v>
      </c>
      <c r="P11" s="51">
        <v>11.502100840336134</v>
      </c>
      <c r="Q11" s="53">
        <v>0.82</v>
      </c>
      <c r="R11" s="50">
        <v>0.79</v>
      </c>
      <c r="S11" s="54">
        <v>690.86414807833467</v>
      </c>
      <c r="T11" s="51">
        <v>9</v>
      </c>
      <c r="U11" s="51">
        <v>36.916495036845454</v>
      </c>
      <c r="V11" s="53">
        <v>5.7</v>
      </c>
      <c r="W11" s="50">
        <v>0.74</v>
      </c>
      <c r="X11" s="50">
        <v>15</v>
      </c>
      <c r="Y11" s="50">
        <v>11.25</v>
      </c>
      <c r="Z11" s="50">
        <v>10.050000000000001</v>
      </c>
      <c r="AA11" s="54">
        <v>87</v>
      </c>
      <c r="AB11" s="54">
        <v>48</v>
      </c>
      <c r="AC11" s="55">
        <v>2.8</v>
      </c>
      <c r="AD11" s="56">
        <v>2.8</v>
      </c>
      <c r="AL11" s="46"/>
      <c r="AM11" s="46"/>
    </row>
    <row r="12" spans="1:39" x14ac:dyDescent="0.15">
      <c r="A12" s="28" t="s">
        <v>42</v>
      </c>
      <c r="D12" s="47"/>
      <c r="E12" s="48" t="s">
        <v>188</v>
      </c>
      <c r="F12" s="49">
        <v>2193.24670433145</v>
      </c>
      <c r="G12" s="50">
        <v>1.7</v>
      </c>
      <c r="H12" s="51">
        <v>3</v>
      </c>
      <c r="I12" s="52">
        <v>0.35</v>
      </c>
      <c r="J12" s="53" t="s">
        <v>189</v>
      </c>
      <c r="K12" s="54" t="s">
        <v>186</v>
      </c>
      <c r="L12" s="50">
        <v>38.133790601453107</v>
      </c>
      <c r="M12" s="50">
        <v>38.133790601453107</v>
      </c>
      <c r="N12" s="50">
        <v>18.227920611013488</v>
      </c>
      <c r="O12" s="50" t="s">
        <v>187</v>
      </c>
      <c r="P12" s="51">
        <v>20</v>
      </c>
      <c r="Q12" s="53">
        <v>0.67</v>
      </c>
      <c r="R12" s="50">
        <v>0.79</v>
      </c>
      <c r="S12" s="54">
        <v>597.95992790120192</v>
      </c>
      <c r="T12" s="51">
        <v>10</v>
      </c>
      <c r="U12" s="51">
        <v>31.952135267112197</v>
      </c>
      <c r="V12" s="53">
        <v>6.8</v>
      </c>
      <c r="W12" s="50">
        <v>0.78</v>
      </c>
      <c r="X12" s="50">
        <v>10</v>
      </c>
      <c r="Y12" s="50">
        <v>7.5</v>
      </c>
      <c r="Z12" s="50">
        <v>6.7</v>
      </c>
      <c r="AA12" s="54">
        <v>87</v>
      </c>
      <c r="AB12" s="54">
        <v>48</v>
      </c>
      <c r="AC12" s="55">
        <v>4.9000000000000004</v>
      </c>
      <c r="AD12" s="56">
        <v>4.9000000000000004</v>
      </c>
      <c r="AL12" s="46"/>
      <c r="AM12" s="46"/>
    </row>
    <row r="13" spans="1:39" x14ac:dyDescent="0.15">
      <c r="D13" s="47"/>
      <c r="E13" s="48" t="s">
        <v>190</v>
      </c>
      <c r="F13" s="49">
        <v>1948.78125</v>
      </c>
      <c r="G13" s="50">
        <v>1.4</v>
      </c>
      <c r="H13" s="51">
        <v>3</v>
      </c>
      <c r="I13" s="52">
        <v>0.35</v>
      </c>
      <c r="J13" s="53" t="s">
        <v>189</v>
      </c>
      <c r="K13" s="54" t="s">
        <v>186</v>
      </c>
      <c r="L13" s="50">
        <v>38.133790601453107</v>
      </c>
      <c r="M13" s="50">
        <v>38.133790601453107</v>
      </c>
      <c r="N13" s="50">
        <v>18.227920611013488</v>
      </c>
      <c r="O13" s="50" t="s">
        <v>187</v>
      </c>
      <c r="P13" s="51">
        <v>16</v>
      </c>
      <c r="Q13" s="53">
        <v>0.56999999999999995</v>
      </c>
      <c r="R13" s="50">
        <v>0.4</v>
      </c>
      <c r="S13" s="54">
        <v>882.59434834265073</v>
      </c>
      <c r="T13" s="51">
        <v>10</v>
      </c>
      <c r="U13" s="51">
        <v>47.161645268130073</v>
      </c>
      <c r="V13" s="53">
        <v>6.8</v>
      </c>
      <c r="W13" s="50">
        <v>0.78</v>
      </c>
      <c r="X13" s="50">
        <v>10</v>
      </c>
      <c r="Y13" s="50">
        <v>7.5</v>
      </c>
      <c r="Z13" s="50">
        <v>6.7</v>
      </c>
      <c r="AA13" s="54">
        <v>87</v>
      </c>
      <c r="AB13" s="54">
        <v>48</v>
      </c>
      <c r="AC13" s="55">
        <v>4.9000000000000004</v>
      </c>
      <c r="AD13" s="56">
        <v>4.9000000000000004</v>
      </c>
      <c r="AL13" s="46"/>
      <c r="AM13" s="46"/>
    </row>
    <row r="14" spans="1:39" x14ac:dyDescent="0.15">
      <c r="D14" s="57"/>
      <c r="E14" s="58" t="s">
        <v>191</v>
      </c>
      <c r="F14" s="59">
        <v>1948.78125</v>
      </c>
      <c r="G14" s="60">
        <v>1.4</v>
      </c>
      <c r="H14" s="61">
        <v>3</v>
      </c>
      <c r="I14" s="62">
        <v>0.35</v>
      </c>
      <c r="J14" s="63" t="s">
        <v>189</v>
      </c>
      <c r="K14" s="64" t="s">
        <v>186</v>
      </c>
      <c r="L14" s="60">
        <v>38.133790601453107</v>
      </c>
      <c r="M14" s="60">
        <v>38.133790601453107</v>
      </c>
      <c r="N14" s="60">
        <v>18.227920611013488</v>
      </c>
      <c r="O14" s="60" t="s">
        <v>187</v>
      </c>
      <c r="P14" s="61">
        <v>16</v>
      </c>
      <c r="Q14" s="63">
        <v>0.56999999999999995</v>
      </c>
      <c r="R14" s="60">
        <v>0.4</v>
      </c>
      <c r="S14" s="64">
        <v>882.55046068814943</v>
      </c>
      <c r="T14" s="61">
        <v>13</v>
      </c>
      <c r="U14" s="61">
        <v>47.159300120557887</v>
      </c>
      <c r="V14" s="63">
        <v>7.7</v>
      </c>
      <c r="W14" s="60">
        <v>0.78</v>
      </c>
      <c r="X14" s="60">
        <v>10</v>
      </c>
      <c r="Y14" s="60">
        <v>7.5</v>
      </c>
      <c r="Z14" s="60">
        <v>6.7</v>
      </c>
      <c r="AA14" s="64">
        <v>87</v>
      </c>
      <c r="AB14" s="64">
        <v>48</v>
      </c>
      <c r="AC14" s="65">
        <v>4.9000000000000004</v>
      </c>
      <c r="AD14" s="66">
        <v>4.9000000000000004</v>
      </c>
      <c r="AL14" s="46"/>
      <c r="AM14" s="46"/>
    </row>
    <row r="15" spans="1:39" x14ac:dyDescent="0.15">
      <c r="A15" s="28" t="s">
        <v>35</v>
      </c>
      <c r="B15" s="28" t="str">
        <f>VLOOKUP(D15,legend!$A$16:$C$31,3,FALSE)</f>
        <v>NC</v>
      </c>
      <c r="C15" s="28" t="str">
        <f>A15&amp;B15</f>
        <v>pre78NC</v>
      </c>
      <c r="D15" s="36">
        <v>3</v>
      </c>
      <c r="E15" s="37" t="s">
        <v>182</v>
      </c>
      <c r="F15" s="38">
        <v>1591</v>
      </c>
      <c r="G15" s="39">
        <v>1.4843865979381445</v>
      </c>
      <c r="H15" s="40">
        <v>3</v>
      </c>
      <c r="I15" s="41">
        <v>0.35</v>
      </c>
      <c r="J15" s="42" t="s">
        <v>183</v>
      </c>
      <c r="K15" s="43" t="s">
        <v>184</v>
      </c>
      <c r="L15" s="39">
        <v>6.7128181406152754</v>
      </c>
      <c r="M15" s="39">
        <v>6.7128181406152754</v>
      </c>
      <c r="N15" s="39">
        <v>5.1781978091284753</v>
      </c>
      <c r="O15" s="39">
        <v>5.5093753123438303</v>
      </c>
      <c r="P15" s="40">
        <v>14.016341923318668</v>
      </c>
      <c r="Q15" s="42">
        <v>1.23</v>
      </c>
      <c r="R15" s="39">
        <v>0.87</v>
      </c>
      <c r="S15" s="43">
        <v>529.47300350047237</v>
      </c>
      <c r="T15" s="40">
        <v>8.5</v>
      </c>
      <c r="U15" s="40">
        <v>28.292519680225983</v>
      </c>
      <c r="V15" s="42">
        <v>4.7</v>
      </c>
      <c r="W15" s="39">
        <v>0.7</v>
      </c>
      <c r="X15" s="39">
        <v>20</v>
      </c>
      <c r="Y15" s="39">
        <v>15</v>
      </c>
      <c r="Z15" s="39">
        <v>13.4</v>
      </c>
      <c r="AA15" s="43">
        <v>80</v>
      </c>
      <c r="AB15" s="43">
        <v>55</v>
      </c>
      <c r="AC15" s="44">
        <v>2.8</v>
      </c>
      <c r="AD15" s="45">
        <v>2.8</v>
      </c>
      <c r="AL15" s="46"/>
      <c r="AM15" s="46"/>
    </row>
    <row r="16" spans="1:39" x14ac:dyDescent="0.15">
      <c r="A16" s="28" t="s">
        <v>41</v>
      </c>
      <c r="B16" s="28" t="str">
        <f>VLOOKUP(D15,legend!$A$16:$C$31,3,FALSE)</f>
        <v>NC</v>
      </c>
      <c r="C16" s="28" t="str">
        <f t="shared" ref="C16:C17" si="0">A16&amp;B16</f>
        <v>78-92NC</v>
      </c>
      <c r="D16" s="47"/>
      <c r="E16" s="48" t="s">
        <v>185</v>
      </c>
      <c r="F16" s="49">
        <v>1904</v>
      </c>
      <c r="G16" s="50">
        <v>1.3070442477876107</v>
      </c>
      <c r="H16" s="51">
        <v>3.1</v>
      </c>
      <c r="I16" s="52">
        <v>0.35</v>
      </c>
      <c r="J16" s="53" t="s">
        <v>183</v>
      </c>
      <c r="K16" s="54" t="s">
        <v>186</v>
      </c>
      <c r="L16" s="50">
        <v>24.133790601453107</v>
      </c>
      <c r="M16" s="50">
        <v>28.133790601453111</v>
      </c>
      <c r="N16" s="50">
        <v>15.375119492772356</v>
      </c>
      <c r="O16" s="50" t="s">
        <v>187</v>
      </c>
      <c r="P16" s="51">
        <v>11.502100840336134</v>
      </c>
      <c r="Q16" s="53">
        <v>0.82</v>
      </c>
      <c r="R16" s="50">
        <v>0.79</v>
      </c>
      <c r="S16" s="54">
        <v>836.6056887858133</v>
      </c>
      <c r="T16" s="51">
        <v>9</v>
      </c>
      <c r="U16" s="51">
        <v>44.704229975986905</v>
      </c>
      <c r="V16" s="53">
        <v>5.7</v>
      </c>
      <c r="W16" s="50">
        <v>0.74</v>
      </c>
      <c r="X16" s="50">
        <v>15</v>
      </c>
      <c r="Y16" s="50">
        <v>11.25</v>
      </c>
      <c r="Z16" s="50">
        <v>10.050000000000001</v>
      </c>
      <c r="AA16" s="54">
        <v>80</v>
      </c>
      <c r="AB16" s="54">
        <v>55</v>
      </c>
      <c r="AC16" s="55">
        <v>2.8</v>
      </c>
      <c r="AD16" s="56">
        <v>2.8</v>
      </c>
      <c r="AL16" s="46"/>
      <c r="AM16" s="46"/>
    </row>
    <row r="17" spans="1:39" x14ac:dyDescent="0.15">
      <c r="A17" s="28" t="s">
        <v>42</v>
      </c>
      <c r="B17" s="28" t="str">
        <f>VLOOKUP(D15,legend!$A$16:$C$31,3,FALSE)</f>
        <v>NC</v>
      </c>
      <c r="C17" s="28" t="str">
        <f t="shared" si="0"/>
        <v>93-01NC</v>
      </c>
      <c r="D17" s="47"/>
      <c r="E17" s="48" t="s">
        <v>188</v>
      </c>
      <c r="F17" s="49">
        <v>2193.24670433145</v>
      </c>
      <c r="G17" s="50">
        <v>1.7</v>
      </c>
      <c r="H17" s="51">
        <v>3</v>
      </c>
      <c r="I17" s="52">
        <v>0.35</v>
      </c>
      <c r="J17" s="53" t="s">
        <v>189</v>
      </c>
      <c r="K17" s="54" t="s">
        <v>186</v>
      </c>
      <c r="L17" s="50">
        <v>38.133790601453107</v>
      </c>
      <c r="M17" s="50">
        <v>38.133790601453107</v>
      </c>
      <c r="N17" s="50">
        <v>18.227920611013488</v>
      </c>
      <c r="O17" s="50" t="s">
        <v>187</v>
      </c>
      <c r="P17" s="51">
        <v>20</v>
      </c>
      <c r="Q17" s="53">
        <v>0.67</v>
      </c>
      <c r="R17" s="50">
        <v>0.79</v>
      </c>
      <c r="S17" s="54">
        <v>706.04391517373801</v>
      </c>
      <c r="T17" s="51">
        <v>10</v>
      </c>
      <c r="U17" s="51">
        <v>37.727629611127028</v>
      </c>
      <c r="V17" s="53">
        <v>6.8</v>
      </c>
      <c r="W17" s="50">
        <v>0.78</v>
      </c>
      <c r="X17" s="50">
        <v>10</v>
      </c>
      <c r="Y17" s="50">
        <v>7.5</v>
      </c>
      <c r="Z17" s="50">
        <v>6.7</v>
      </c>
      <c r="AA17" s="54">
        <v>80</v>
      </c>
      <c r="AB17" s="54">
        <v>55</v>
      </c>
      <c r="AC17" s="55">
        <v>4.9000000000000004</v>
      </c>
      <c r="AD17" s="56">
        <v>4.9000000000000004</v>
      </c>
      <c r="AL17" s="46"/>
      <c r="AM17" s="46"/>
    </row>
    <row r="18" spans="1:39" x14ac:dyDescent="0.15">
      <c r="D18" s="47"/>
      <c r="E18" s="48" t="s">
        <v>190</v>
      </c>
      <c r="F18" s="49">
        <v>2295.6101694915255</v>
      </c>
      <c r="G18" s="50">
        <v>1.7</v>
      </c>
      <c r="H18" s="51">
        <v>3</v>
      </c>
      <c r="I18" s="52">
        <v>0.35</v>
      </c>
      <c r="J18" s="53" t="s">
        <v>189</v>
      </c>
      <c r="K18" s="54" t="s">
        <v>186</v>
      </c>
      <c r="L18" s="50">
        <v>38.133790601453107</v>
      </c>
      <c r="M18" s="50">
        <v>38.133790601453107</v>
      </c>
      <c r="N18" s="50">
        <v>18.227920611013488</v>
      </c>
      <c r="O18" s="50" t="s">
        <v>187</v>
      </c>
      <c r="P18" s="51">
        <v>20</v>
      </c>
      <c r="Q18" s="53">
        <v>0.67</v>
      </c>
      <c r="R18" s="50">
        <v>0.79</v>
      </c>
      <c r="S18" s="54">
        <v>710.4483019791827</v>
      </c>
      <c r="T18" s="51">
        <v>10</v>
      </c>
      <c r="U18" s="51">
        <v>37.962979099294586</v>
      </c>
      <c r="V18" s="53">
        <v>6.8</v>
      </c>
      <c r="W18" s="50">
        <v>0.78</v>
      </c>
      <c r="X18" s="50">
        <v>10</v>
      </c>
      <c r="Y18" s="50">
        <v>7.5</v>
      </c>
      <c r="Z18" s="50">
        <v>6.7</v>
      </c>
      <c r="AA18" s="54">
        <v>80</v>
      </c>
      <c r="AB18" s="54">
        <v>55</v>
      </c>
      <c r="AC18" s="55">
        <v>4.9000000000000004</v>
      </c>
      <c r="AD18" s="56">
        <v>4.9000000000000004</v>
      </c>
      <c r="AL18" s="46"/>
      <c r="AM18" s="46"/>
    </row>
    <row r="19" spans="1:39" x14ac:dyDescent="0.15">
      <c r="D19" s="57"/>
      <c r="E19" s="58" t="s">
        <v>191</v>
      </c>
      <c r="F19" s="59">
        <v>2295.6101694915255</v>
      </c>
      <c r="G19" s="60">
        <v>1.7</v>
      </c>
      <c r="H19" s="61">
        <v>3</v>
      </c>
      <c r="I19" s="62">
        <v>0.35</v>
      </c>
      <c r="J19" s="63" t="s">
        <v>189</v>
      </c>
      <c r="K19" s="64" t="s">
        <v>186</v>
      </c>
      <c r="L19" s="60">
        <v>38.133790601453107</v>
      </c>
      <c r="M19" s="60">
        <v>38.133790601453107</v>
      </c>
      <c r="N19" s="60">
        <v>18.227920611013488</v>
      </c>
      <c r="O19" s="60" t="s">
        <v>187</v>
      </c>
      <c r="P19" s="61">
        <v>20</v>
      </c>
      <c r="Q19" s="63">
        <v>0.67</v>
      </c>
      <c r="R19" s="60">
        <v>0.79</v>
      </c>
      <c r="S19" s="64">
        <v>710.40509285564519</v>
      </c>
      <c r="T19" s="61">
        <v>13</v>
      </c>
      <c r="U19" s="61">
        <v>37.960670209190702</v>
      </c>
      <c r="V19" s="63">
        <v>7.7</v>
      </c>
      <c r="W19" s="60">
        <v>0.78</v>
      </c>
      <c r="X19" s="60">
        <v>10</v>
      </c>
      <c r="Y19" s="60">
        <v>7.5</v>
      </c>
      <c r="Z19" s="60">
        <v>6.7</v>
      </c>
      <c r="AA19" s="64">
        <v>80</v>
      </c>
      <c r="AB19" s="64">
        <v>55</v>
      </c>
      <c r="AC19" s="65">
        <v>4.9000000000000004</v>
      </c>
      <c r="AD19" s="66">
        <v>4.9000000000000004</v>
      </c>
      <c r="AL19" s="46"/>
      <c r="AM19" s="46"/>
    </row>
    <row r="20" spans="1:39" x14ac:dyDescent="0.15">
      <c r="A20" s="28" t="s">
        <v>35</v>
      </c>
      <c r="B20" s="28" t="str">
        <f>VLOOKUP(D20,legend!$A$16:$C$31,3,FALSE)</f>
        <v>CM</v>
      </c>
      <c r="C20" s="28" t="str">
        <f>A20&amp;B20</f>
        <v>pre78CM</v>
      </c>
      <c r="D20" s="36">
        <v>4</v>
      </c>
      <c r="E20" s="37" t="s">
        <v>182</v>
      </c>
      <c r="F20" s="38">
        <v>1591</v>
      </c>
      <c r="G20" s="39">
        <v>1.4843865979381445</v>
      </c>
      <c r="H20" s="40">
        <v>3</v>
      </c>
      <c r="I20" s="41">
        <v>0.35</v>
      </c>
      <c r="J20" s="42" t="s">
        <v>183</v>
      </c>
      <c r="K20" s="43" t="s">
        <v>184</v>
      </c>
      <c r="L20" s="39">
        <v>6.7128181406152754</v>
      </c>
      <c r="M20" s="39">
        <v>6.7128181406152754</v>
      </c>
      <c r="N20" s="39">
        <v>5.1781978091284753</v>
      </c>
      <c r="O20" s="39">
        <v>5.5093753123438303</v>
      </c>
      <c r="P20" s="40">
        <v>14.016341923318668</v>
      </c>
      <c r="Q20" s="42">
        <v>1.23</v>
      </c>
      <c r="R20" s="39">
        <v>0.87</v>
      </c>
      <c r="S20" s="43">
        <v>555.97012009811397</v>
      </c>
      <c r="T20" s="40">
        <v>8.5</v>
      </c>
      <c r="U20" s="40">
        <v>29.708399598279918</v>
      </c>
      <c r="V20" s="42">
        <v>4.7</v>
      </c>
      <c r="W20" s="39">
        <v>0.7</v>
      </c>
      <c r="X20" s="39">
        <v>20</v>
      </c>
      <c r="Y20" s="39">
        <v>15</v>
      </c>
      <c r="Z20" s="39">
        <v>13.4</v>
      </c>
      <c r="AA20" s="43">
        <v>79</v>
      </c>
      <c r="AB20" s="43">
        <v>53</v>
      </c>
      <c r="AC20" s="44">
        <v>2.8</v>
      </c>
      <c r="AD20" s="45">
        <v>2.8</v>
      </c>
      <c r="AL20" s="46"/>
      <c r="AM20" s="46"/>
    </row>
    <row r="21" spans="1:39" x14ac:dyDescent="0.15">
      <c r="A21" s="28" t="s">
        <v>41</v>
      </c>
      <c r="B21" s="28" t="str">
        <f>VLOOKUP(D20,legend!$A$16:$C$31,3,FALSE)</f>
        <v>CM</v>
      </c>
      <c r="C21" s="28" t="str">
        <f t="shared" ref="C21:C22" si="1">A21&amp;B21</f>
        <v>78-92CM</v>
      </c>
      <c r="D21" s="47"/>
      <c r="E21" s="48" t="s">
        <v>185</v>
      </c>
      <c r="F21" s="49">
        <v>1904</v>
      </c>
      <c r="G21" s="50">
        <v>1.3070442477876107</v>
      </c>
      <c r="H21" s="51">
        <v>3.1</v>
      </c>
      <c r="I21" s="52">
        <v>0.35</v>
      </c>
      <c r="J21" s="53" t="s">
        <v>183</v>
      </c>
      <c r="K21" s="54" t="s">
        <v>186</v>
      </c>
      <c r="L21" s="50">
        <v>24.133790601453107</v>
      </c>
      <c r="M21" s="50">
        <v>28.133790601453111</v>
      </c>
      <c r="N21" s="50">
        <v>15.375119492772356</v>
      </c>
      <c r="O21" s="50" t="s">
        <v>187</v>
      </c>
      <c r="P21" s="51">
        <v>11.502100840336134</v>
      </c>
      <c r="Q21" s="53">
        <v>0.82</v>
      </c>
      <c r="R21" s="50">
        <v>0.79</v>
      </c>
      <c r="S21" s="54">
        <v>847.0648337449835</v>
      </c>
      <c r="T21" s="51">
        <v>9</v>
      </c>
      <c r="U21" s="51">
        <v>45.26311694971227</v>
      </c>
      <c r="V21" s="53">
        <v>5.7</v>
      </c>
      <c r="W21" s="50">
        <v>0.74</v>
      </c>
      <c r="X21" s="50">
        <v>15</v>
      </c>
      <c r="Y21" s="50">
        <v>11.25</v>
      </c>
      <c r="Z21" s="50">
        <v>10.050000000000001</v>
      </c>
      <c r="AA21" s="54">
        <v>79</v>
      </c>
      <c r="AB21" s="54">
        <v>53</v>
      </c>
      <c r="AC21" s="55">
        <v>2.8</v>
      </c>
      <c r="AD21" s="56">
        <v>2.8</v>
      </c>
      <c r="AL21" s="46"/>
      <c r="AM21" s="46"/>
    </row>
    <row r="22" spans="1:39" x14ac:dyDescent="0.15">
      <c r="A22" s="28" t="s">
        <v>42</v>
      </c>
      <c r="B22" s="28" t="str">
        <f>VLOOKUP(D20,legend!$A$16:$C$31,3,FALSE)</f>
        <v>CM</v>
      </c>
      <c r="C22" s="28" t="str">
        <f t="shared" si="1"/>
        <v>93-01CM</v>
      </c>
      <c r="D22" s="47"/>
      <c r="E22" s="48" t="s">
        <v>188</v>
      </c>
      <c r="F22" s="49">
        <v>2193.24670433145</v>
      </c>
      <c r="G22" s="50">
        <v>1.7</v>
      </c>
      <c r="H22" s="51">
        <v>3</v>
      </c>
      <c r="I22" s="52">
        <v>0.35</v>
      </c>
      <c r="J22" s="53" t="s">
        <v>189</v>
      </c>
      <c r="K22" s="54" t="s">
        <v>186</v>
      </c>
      <c r="L22" s="50">
        <v>38.133790601453107</v>
      </c>
      <c r="M22" s="50">
        <v>38.133790601453107</v>
      </c>
      <c r="N22" s="50">
        <v>18.227920611013488</v>
      </c>
      <c r="O22" s="50" t="s">
        <v>187</v>
      </c>
      <c r="P22" s="51">
        <v>20</v>
      </c>
      <c r="Q22" s="53">
        <v>0.67</v>
      </c>
      <c r="R22" s="50">
        <v>0.79</v>
      </c>
      <c r="S22" s="54">
        <v>720.7312121684422</v>
      </c>
      <c r="T22" s="51">
        <v>10</v>
      </c>
      <c r="U22" s="51">
        <v>38.512448924906494</v>
      </c>
      <c r="V22" s="53">
        <v>6.8</v>
      </c>
      <c r="W22" s="50">
        <v>0.78</v>
      </c>
      <c r="X22" s="50">
        <v>10</v>
      </c>
      <c r="Y22" s="50">
        <v>7.5</v>
      </c>
      <c r="Z22" s="50">
        <v>6.7</v>
      </c>
      <c r="AA22" s="54">
        <v>79</v>
      </c>
      <c r="AB22" s="54">
        <v>53</v>
      </c>
      <c r="AC22" s="55">
        <v>4.9000000000000004</v>
      </c>
      <c r="AD22" s="56">
        <v>4.9000000000000004</v>
      </c>
      <c r="AL22" s="46"/>
      <c r="AM22" s="46"/>
    </row>
    <row r="23" spans="1:39" x14ac:dyDescent="0.15">
      <c r="D23" s="47"/>
      <c r="E23" s="48" t="s">
        <v>190</v>
      </c>
      <c r="F23" s="49">
        <v>2295.6101694915255</v>
      </c>
      <c r="G23" s="50">
        <v>1.7</v>
      </c>
      <c r="H23" s="51">
        <v>3</v>
      </c>
      <c r="I23" s="52">
        <v>0.35</v>
      </c>
      <c r="J23" s="53" t="s">
        <v>189</v>
      </c>
      <c r="K23" s="54" t="s">
        <v>186</v>
      </c>
      <c r="L23" s="50">
        <v>38.133790601453107</v>
      </c>
      <c r="M23" s="50">
        <v>38.133790601453107</v>
      </c>
      <c r="N23" s="50">
        <v>18.227920611013488</v>
      </c>
      <c r="O23" s="50" t="s">
        <v>187</v>
      </c>
      <c r="P23" s="51">
        <v>20</v>
      </c>
      <c r="Q23" s="53">
        <v>0.67</v>
      </c>
      <c r="R23" s="50">
        <v>0.79</v>
      </c>
      <c r="S23" s="54">
        <v>725.25294284001541</v>
      </c>
      <c r="T23" s="51">
        <v>10</v>
      </c>
      <c r="U23" s="51">
        <v>38.7540687113137</v>
      </c>
      <c r="V23" s="53">
        <v>6.8</v>
      </c>
      <c r="W23" s="50">
        <v>0.78</v>
      </c>
      <c r="X23" s="50">
        <v>10</v>
      </c>
      <c r="Y23" s="50">
        <v>7.5</v>
      </c>
      <c r="Z23" s="50">
        <v>6.7</v>
      </c>
      <c r="AA23" s="54">
        <v>79</v>
      </c>
      <c r="AB23" s="54">
        <v>53</v>
      </c>
      <c r="AC23" s="55">
        <v>4.9000000000000004</v>
      </c>
      <c r="AD23" s="56">
        <v>4.9000000000000004</v>
      </c>
      <c r="AL23" s="46"/>
      <c r="AM23" s="46"/>
    </row>
    <row r="24" spans="1:39" x14ac:dyDescent="0.15">
      <c r="D24" s="57"/>
      <c r="E24" s="58" t="s">
        <v>191</v>
      </c>
      <c r="F24" s="59">
        <v>2295.6101694915255</v>
      </c>
      <c r="G24" s="60">
        <v>1.7</v>
      </c>
      <c r="H24" s="61">
        <v>3</v>
      </c>
      <c r="I24" s="62">
        <v>0.35</v>
      </c>
      <c r="J24" s="63" t="s">
        <v>189</v>
      </c>
      <c r="K24" s="64" t="s">
        <v>186</v>
      </c>
      <c r="L24" s="60">
        <v>38.133790601453107</v>
      </c>
      <c r="M24" s="60">
        <v>38.133790601453107</v>
      </c>
      <c r="N24" s="60">
        <v>18.227920611013488</v>
      </c>
      <c r="O24" s="60" t="s">
        <v>187</v>
      </c>
      <c r="P24" s="61">
        <v>20</v>
      </c>
      <c r="Q24" s="63">
        <v>0.67</v>
      </c>
      <c r="R24" s="60">
        <v>0.79</v>
      </c>
      <c r="S24" s="64">
        <v>725.21478628150498</v>
      </c>
      <c r="T24" s="61">
        <v>13</v>
      </c>
      <c r="U24" s="61">
        <v>38.752029806260097</v>
      </c>
      <c r="V24" s="63">
        <v>7.7</v>
      </c>
      <c r="W24" s="60">
        <v>0.78</v>
      </c>
      <c r="X24" s="60">
        <v>10</v>
      </c>
      <c r="Y24" s="60">
        <v>7.5</v>
      </c>
      <c r="Z24" s="60">
        <v>6.7</v>
      </c>
      <c r="AA24" s="64">
        <v>79</v>
      </c>
      <c r="AB24" s="64">
        <v>53</v>
      </c>
      <c r="AC24" s="65">
        <v>4.9000000000000004</v>
      </c>
      <c r="AD24" s="66">
        <v>4.9000000000000004</v>
      </c>
      <c r="AL24" s="46"/>
      <c r="AM24" s="46"/>
    </row>
    <row r="25" spans="1:39" x14ac:dyDescent="0.15">
      <c r="A25" s="28" t="s">
        <v>35</v>
      </c>
      <c r="D25" s="36">
        <v>5</v>
      </c>
      <c r="E25" s="37" t="s">
        <v>182</v>
      </c>
      <c r="F25" s="38">
        <v>1591</v>
      </c>
      <c r="G25" s="39">
        <v>1.4843865979381445</v>
      </c>
      <c r="H25" s="40">
        <v>3</v>
      </c>
      <c r="I25" s="41">
        <v>0.35</v>
      </c>
      <c r="J25" s="42" t="s">
        <v>183</v>
      </c>
      <c r="K25" s="43" t="s">
        <v>184</v>
      </c>
      <c r="L25" s="39">
        <v>6.7128181406152754</v>
      </c>
      <c r="M25" s="39">
        <v>6.7128181406152754</v>
      </c>
      <c r="N25" s="39">
        <v>5.1781978091284753</v>
      </c>
      <c r="O25" s="39">
        <v>5.5093753123438303</v>
      </c>
      <c r="P25" s="40">
        <v>14.016341923318668</v>
      </c>
      <c r="Q25" s="42">
        <v>1.23</v>
      </c>
      <c r="R25" s="39">
        <v>0.87</v>
      </c>
      <c r="S25" s="43">
        <v>484.46044453274646</v>
      </c>
      <c r="T25" s="40">
        <v>8.5</v>
      </c>
      <c r="U25" s="40">
        <v>25.887262562238508</v>
      </c>
      <c r="V25" s="42">
        <v>4.7</v>
      </c>
      <c r="W25" s="39">
        <v>0.7</v>
      </c>
      <c r="X25" s="39">
        <v>20</v>
      </c>
      <c r="Y25" s="39">
        <v>15</v>
      </c>
      <c r="Z25" s="39">
        <v>13.4</v>
      </c>
      <c r="AA25" s="43">
        <v>74</v>
      </c>
      <c r="AB25" s="43">
        <v>49</v>
      </c>
      <c r="AC25" s="44">
        <v>2.8</v>
      </c>
      <c r="AD25" s="45">
        <v>2.8</v>
      </c>
      <c r="AL25" s="46"/>
      <c r="AM25" s="46"/>
    </row>
    <row r="26" spans="1:39" x14ac:dyDescent="0.15">
      <c r="A26" s="28" t="s">
        <v>41</v>
      </c>
      <c r="D26" s="47"/>
      <c r="E26" s="48" t="s">
        <v>185</v>
      </c>
      <c r="F26" s="49">
        <v>1904</v>
      </c>
      <c r="G26" s="50">
        <v>1.3070442477876107</v>
      </c>
      <c r="H26" s="51">
        <v>3.1</v>
      </c>
      <c r="I26" s="52">
        <v>0.35</v>
      </c>
      <c r="J26" s="53" t="s">
        <v>183</v>
      </c>
      <c r="K26" s="54" t="s">
        <v>186</v>
      </c>
      <c r="L26" s="50">
        <v>24.133790601453107</v>
      </c>
      <c r="M26" s="50">
        <v>28.133790601453111</v>
      </c>
      <c r="N26" s="50">
        <v>15.375119492772356</v>
      </c>
      <c r="O26" s="50" t="s">
        <v>187</v>
      </c>
      <c r="P26" s="51">
        <v>11.502100840336134</v>
      </c>
      <c r="Q26" s="53">
        <v>0.82</v>
      </c>
      <c r="R26" s="50">
        <v>0.79</v>
      </c>
      <c r="S26" s="54">
        <v>756.83347327888043</v>
      </c>
      <c r="T26" s="51">
        <v>9</v>
      </c>
      <c r="U26" s="51">
        <v>40.441582093575832</v>
      </c>
      <c r="V26" s="53">
        <v>5.7</v>
      </c>
      <c r="W26" s="50">
        <v>0.74</v>
      </c>
      <c r="X26" s="50">
        <v>15</v>
      </c>
      <c r="Y26" s="50">
        <v>11.25</v>
      </c>
      <c r="Z26" s="50">
        <v>10.050000000000001</v>
      </c>
      <c r="AA26" s="54">
        <v>74</v>
      </c>
      <c r="AB26" s="54">
        <v>49</v>
      </c>
      <c r="AC26" s="55">
        <v>2.8</v>
      </c>
      <c r="AD26" s="56">
        <v>2.8</v>
      </c>
      <c r="AL26" s="46"/>
      <c r="AM26" s="46"/>
    </row>
    <row r="27" spans="1:39" x14ac:dyDescent="0.15">
      <c r="A27" s="28" t="s">
        <v>42</v>
      </c>
      <c r="D27" s="47"/>
      <c r="E27" s="48" t="s">
        <v>188</v>
      </c>
      <c r="F27" s="49">
        <v>2193.24670433145</v>
      </c>
      <c r="G27" s="50">
        <v>1.7</v>
      </c>
      <c r="H27" s="51">
        <v>3</v>
      </c>
      <c r="I27" s="52">
        <v>0.35</v>
      </c>
      <c r="J27" s="53" t="s">
        <v>189</v>
      </c>
      <c r="K27" s="54" t="s">
        <v>186</v>
      </c>
      <c r="L27" s="50">
        <v>38.133790601453107</v>
      </c>
      <c r="M27" s="50">
        <v>38.133790601453107</v>
      </c>
      <c r="N27" s="50">
        <v>18.227920611013488</v>
      </c>
      <c r="O27" s="50" t="s">
        <v>187</v>
      </c>
      <c r="P27" s="51">
        <v>20</v>
      </c>
      <c r="Q27" s="53">
        <v>0.67</v>
      </c>
      <c r="R27" s="50">
        <v>0.79</v>
      </c>
      <c r="S27" s="54">
        <v>643.3597156298639</v>
      </c>
      <c r="T27" s="51">
        <v>10</v>
      </c>
      <c r="U27" s="51">
        <v>34.378084048823979</v>
      </c>
      <c r="V27" s="53">
        <v>6.8</v>
      </c>
      <c r="W27" s="50">
        <v>0.78</v>
      </c>
      <c r="X27" s="50">
        <v>10</v>
      </c>
      <c r="Y27" s="50">
        <v>7.5</v>
      </c>
      <c r="Z27" s="50">
        <v>6.7</v>
      </c>
      <c r="AA27" s="54">
        <v>74</v>
      </c>
      <c r="AB27" s="54">
        <v>49</v>
      </c>
      <c r="AC27" s="55">
        <v>4.9000000000000004</v>
      </c>
      <c r="AD27" s="56">
        <v>4.9000000000000004</v>
      </c>
      <c r="AL27" s="46"/>
      <c r="AM27" s="46"/>
    </row>
    <row r="28" spans="1:39" x14ac:dyDescent="0.15">
      <c r="D28" s="47"/>
      <c r="E28" s="48" t="s">
        <v>190</v>
      </c>
      <c r="F28" s="49">
        <v>2295.6101694915255</v>
      </c>
      <c r="G28" s="50">
        <v>1.7</v>
      </c>
      <c r="H28" s="51">
        <v>3</v>
      </c>
      <c r="I28" s="52">
        <v>0.35</v>
      </c>
      <c r="J28" s="53" t="s">
        <v>189</v>
      </c>
      <c r="K28" s="54" t="s">
        <v>186</v>
      </c>
      <c r="L28" s="50">
        <v>38.133790601453107</v>
      </c>
      <c r="M28" s="50">
        <v>38.133790601453107</v>
      </c>
      <c r="N28" s="50">
        <v>18.227920611013488</v>
      </c>
      <c r="O28" s="50" t="s">
        <v>187</v>
      </c>
      <c r="P28" s="51">
        <v>20</v>
      </c>
      <c r="Q28" s="53">
        <v>0.67</v>
      </c>
      <c r="R28" s="50">
        <v>0.79</v>
      </c>
      <c r="S28" s="54">
        <v>647.50045169128964</v>
      </c>
      <c r="T28" s="51">
        <v>10</v>
      </c>
      <c r="U28" s="51">
        <v>34.599345294881843</v>
      </c>
      <c r="V28" s="53">
        <v>6.8</v>
      </c>
      <c r="W28" s="50">
        <v>0.78</v>
      </c>
      <c r="X28" s="50">
        <v>10</v>
      </c>
      <c r="Y28" s="50">
        <v>7.5</v>
      </c>
      <c r="Z28" s="50">
        <v>6.7</v>
      </c>
      <c r="AA28" s="54">
        <v>74</v>
      </c>
      <c r="AB28" s="54">
        <v>49</v>
      </c>
      <c r="AC28" s="55">
        <v>4.9000000000000004</v>
      </c>
      <c r="AD28" s="56">
        <v>4.9000000000000004</v>
      </c>
      <c r="AL28" s="46"/>
      <c r="AM28" s="46"/>
    </row>
    <row r="29" spans="1:39" x14ac:dyDescent="0.15">
      <c r="D29" s="57"/>
      <c r="E29" s="58" t="s">
        <v>191</v>
      </c>
      <c r="F29" s="59">
        <v>2295.6101694915255</v>
      </c>
      <c r="G29" s="60">
        <v>1.7</v>
      </c>
      <c r="H29" s="61">
        <v>3</v>
      </c>
      <c r="I29" s="62">
        <v>0.35</v>
      </c>
      <c r="J29" s="63" t="s">
        <v>189</v>
      </c>
      <c r="K29" s="64" t="s">
        <v>186</v>
      </c>
      <c r="L29" s="60">
        <v>38.133790601453107</v>
      </c>
      <c r="M29" s="60">
        <v>38.133790601453107</v>
      </c>
      <c r="N29" s="60">
        <v>18.227920611013488</v>
      </c>
      <c r="O29" s="60" t="s">
        <v>187</v>
      </c>
      <c r="P29" s="61">
        <v>20</v>
      </c>
      <c r="Q29" s="63">
        <v>0.67</v>
      </c>
      <c r="R29" s="60">
        <v>0.79</v>
      </c>
      <c r="S29" s="64">
        <v>647.46344222756693</v>
      </c>
      <c r="T29" s="61">
        <v>13</v>
      </c>
      <c r="U29" s="61">
        <v>34.597367685119295</v>
      </c>
      <c r="V29" s="63">
        <v>7.7</v>
      </c>
      <c r="W29" s="60">
        <v>0.78</v>
      </c>
      <c r="X29" s="60">
        <v>10</v>
      </c>
      <c r="Y29" s="60">
        <v>7.5</v>
      </c>
      <c r="Z29" s="60">
        <v>6.7</v>
      </c>
      <c r="AA29" s="64">
        <v>74</v>
      </c>
      <c r="AB29" s="64">
        <v>49</v>
      </c>
      <c r="AC29" s="65">
        <v>4.9000000000000004</v>
      </c>
      <c r="AD29" s="66">
        <v>4.9000000000000004</v>
      </c>
      <c r="AL29" s="46"/>
      <c r="AM29" s="46"/>
    </row>
    <row r="30" spans="1:39" x14ac:dyDescent="0.15">
      <c r="A30" s="28" t="s">
        <v>35</v>
      </c>
      <c r="D30" s="36">
        <v>6</v>
      </c>
      <c r="E30" s="37" t="s">
        <v>182</v>
      </c>
      <c r="F30" s="38">
        <v>1528</v>
      </c>
      <c r="G30" s="39">
        <v>1.5494005602240897</v>
      </c>
      <c r="H30" s="40">
        <v>2.6</v>
      </c>
      <c r="I30" s="41">
        <v>0.35</v>
      </c>
      <c r="J30" s="42" t="s">
        <v>183</v>
      </c>
      <c r="K30" s="43" t="s">
        <v>184</v>
      </c>
      <c r="L30" s="39">
        <v>7.394866173652761</v>
      </c>
      <c r="M30" s="39">
        <v>7.394866173652761</v>
      </c>
      <c r="N30" s="39">
        <v>7.8196054107230717</v>
      </c>
      <c r="O30" s="39">
        <v>5.5093753123438303</v>
      </c>
      <c r="P30" s="40">
        <v>15.575916230366493</v>
      </c>
      <c r="Q30" s="42">
        <v>1.23</v>
      </c>
      <c r="R30" s="39">
        <v>0.87</v>
      </c>
      <c r="S30" s="43">
        <v>468.62365292334459</v>
      </c>
      <c r="T30" s="40">
        <v>8.5</v>
      </c>
      <c r="U30" s="40">
        <v>25.041019722058952</v>
      </c>
      <c r="V30" s="42">
        <v>4.7</v>
      </c>
      <c r="W30" s="39">
        <v>0.7</v>
      </c>
      <c r="X30" s="39">
        <v>20</v>
      </c>
      <c r="Y30" s="39">
        <v>15</v>
      </c>
      <c r="Z30" s="39">
        <v>13.4</v>
      </c>
      <c r="AA30" s="43">
        <v>81</v>
      </c>
      <c r="AB30" s="43">
        <v>57</v>
      </c>
      <c r="AC30" s="44">
        <v>2.8</v>
      </c>
      <c r="AD30" s="45">
        <v>2.8</v>
      </c>
      <c r="AL30" s="46"/>
      <c r="AM30" s="46"/>
    </row>
    <row r="31" spans="1:39" x14ac:dyDescent="0.15">
      <c r="A31" s="28" t="s">
        <v>41</v>
      </c>
      <c r="D31" s="47"/>
      <c r="E31" s="48" t="s">
        <v>185</v>
      </c>
      <c r="F31" s="49">
        <v>2064</v>
      </c>
      <c r="G31" s="50">
        <v>1.6219276410998555</v>
      </c>
      <c r="H31" s="51">
        <v>3.2</v>
      </c>
      <c r="I31" s="52">
        <v>0.35</v>
      </c>
      <c r="J31" s="53" t="s">
        <v>183</v>
      </c>
      <c r="K31" s="54" t="s">
        <v>186</v>
      </c>
      <c r="L31" s="50">
        <v>18.533790601453106</v>
      </c>
      <c r="M31" s="50">
        <v>21.633790601453107</v>
      </c>
      <c r="N31" s="50">
        <v>11.906978629889956</v>
      </c>
      <c r="O31" s="50" t="s">
        <v>187</v>
      </c>
      <c r="P31" s="51">
        <v>12.596899224806201</v>
      </c>
      <c r="Q31" s="53">
        <v>1.1499999999999999</v>
      </c>
      <c r="R31" s="50">
        <v>0.87</v>
      </c>
      <c r="S31" s="54">
        <v>618.31627358400976</v>
      </c>
      <c r="T31" s="51">
        <v>9.5</v>
      </c>
      <c r="U31" s="51">
        <v>33.039881586642558</v>
      </c>
      <c r="V31" s="53">
        <v>5.7</v>
      </c>
      <c r="W31" s="50">
        <v>0.74</v>
      </c>
      <c r="X31" s="50">
        <v>15</v>
      </c>
      <c r="Y31" s="50">
        <v>11.25</v>
      </c>
      <c r="Z31" s="50">
        <v>10.050000000000001</v>
      </c>
      <c r="AA31" s="54">
        <v>81</v>
      </c>
      <c r="AB31" s="54">
        <v>57</v>
      </c>
      <c r="AC31" s="55">
        <v>2.8</v>
      </c>
      <c r="AD31" s="56">
        <v>2.8</v>
      </c>
      <c r="AL31" s="46"/>
      <c r="AM31" s="46"/>
    </row>
    <row r="32" spans="1:39" x14ac:dyDescent="0.15">
      <c r="A32" s="28" t="s">
        <v>42</v>
      </c>
      <c r="D32" s="47"/>
      <c r="E32" s="48" t="s">
        <v>188</v>
      </c>
      <c r="F32" s="49">
        <v>2297.3131313131316</v>
      </c>
      <c r="G32" s="50">
        <v>1.8</v>
      </c>
      <c r="H32" s="51">
        <v>3</v>
      </c>
      <c r="I32" s="52">
        <v>0.35</v>
      </c>
      <c r="J32" s="53" t="s">
        <v>189</v>
      </c>
      <c r="K32" s="54" t="s">
        <v>186</v>
      </c>
      <c r="L32" s="50">
        <v>30.133790601453111</v>
      </c>
      <c r="M32" s="50">
        <v>30.133790601453111</v>
      </c>
      <c r="N32" s="50">
        <v>12.415464882174199</v>
      </c>
      <c r="O32" s="50" t="s">
        <v>187</v>
      </c>
      <c r="P32" s="51">
        <v>20</v>
      </c>
      <c r="Q32" s="53">
        <v>0.67</v>
      </c>
      <c r="R32" s="50">
        <v>0.79</v>
      </c>
      <c r="S32" s="54">
        <v>592.82629412732365</v>
      </c>
      <c r="T32" s="51">
        <v>10</v>
      </c>
      <c r="U32" s="51">
        <v>31.677818288497079</v>
      </c>
      <c r="V32" s="53">
        <v>6.8</v>
      </c>
      <c r="W32" s="50">
        <v>0.78</v>
      </c>
      <c r="X32" s="50">
        <v>10</v>
      </c>
      <c r="Y32" s="50">
        <v>7.5</v>
      </c>
      <c r="Z32" s="50">
        <v>6.7</v>
      </c>
      <c r="AA32" s="54">
        <v>81</v>
      </c>
      <c r="AB32" s="54">
        <v>57</v>
      </c>
      <c r="AC32" s="55">
        <v>4.9000000000000004</v>
      </c>
      <c r="AD32" s="56">
        <v>4.9000000000000004</v>
      </c>
      <c r="AL32" s="46"/>
      <c r="AM32" s="46"/>
    </row>
    <row r="33" spans="1:39" x14ac:dyDescent="0.15">
      <c r="D33" s="47"/>
      <c r="E33" s="48" t="s">
        <v>190</v>
      </c>
      <c r="F33" s="49">
        <v>2392.909090909091</v>
      </c>
      <c r="G33" s="50">
        <v>1.8</v>
      </c>
      <c r="H33" s="51">
        <v>3</v>
      </c>
      <c r="I33" s="52">
        <v>0.35</v>
      </c>
      <c r="J33" s="53" t="s">
        <v>189</v>
      </c>
      <c r="K33" s="54" t="s">
        <v>186</v>
      </c>
      <c r="L33" s="50">
        <v>30.133790601453111</v>
      </c>
      <c r="M33" s="50">
        <v>30.133790601453111</v>
      </c>
      <c r="N33" s="50">
        <v>12.415464882174199</v>
      </c>
      <c r="O33" s="50" t="s">
        <v>187</v>
      </c>
      <c r="P33" s="51">
        <v>20</v>
      </c>
      <c r="Q33" s="53">
        <v>0.67</v>
      </c>
      <c r="R33" s="50">
        <v>0.79</v>
      </c>
      <c r="S33" s="54">
        <v>596.70440958910581</v>
      </c>
      <c r="T33" s="51">
        <v>10</v>
      </c>
      <c r="U33" s="51">
        <v>31.885046338462352</v>
      </c>
      <c r="V33" s="53">
        <v>6.8</v>
      </c>
      <c r="W33" s="50">
        <v>0.78</v>
      </c>
      <c r="X33" s="50">
        <v>10</v>
      </c>
      <c r="Y33" s="50">
        <v>7.5</v>
      </c>
      <c r="Z33" s="50">
        <v>6.7</v>
      </c>
      <c r="AA33" s="54">
        <v>81</v>
      </c>
      <c r="AB33" s="54">
        <v>57</v>
      </c>
      <c r="AC33" s="55">
        <v>4.9000000000000004</v>
      </c>
      <c r="AD33" s="56">
        <v>4.9000000000000004</v>
      </c>
      <c r="AL33" s="46"/>
      <c r="AM33" s="46"/>
    </row>
    <row r="34" spans="1:39" x14ac:dyDescent="0.15">
      <c r="D34" s="57"/>
      <c r="E34" s="58" t="s">
        <v>191</v>
      </c>
      <c r="F34" s="59">
        <v>2392.909090909091</v>
      </c>
      <c r="G34" s="60">
        <v>1.8</v>
      </c>
      <c r="H34" s="61">
        <v>3</v>
      </c>
      <c r="I34" s="62">
        <v>0.35</v>
      </c>
      <c r="J34" s="63" t="s">
        <v>189</v>
      </c>
      <c r="K34" s="64" t="s">
        <v>186</v>
      </c>
      <c r="L34" s="60">
        <v>30.133790601453111</v>
      </c>
      <c r="M34" s="60">
        <v>30.133790601453111</v>
      </c>
      <c r="N34" s="60">
        <v>12.415464882174199</v>
      </c>
      <c r="O34" s="60" t="s">
        <v>187</v>
      </c>
      <c r="P34" s="61">
        <v>20</v>
      </c>
      <c r="Q34" s="63">
        <v>0.67</v>
      </c>
      <c r="R34" s="60">
        <v>0.79</v>
      </c>
      <c r="S34" s="64">
        <v>596.67005516425502</v>
      </c>
      <c r="T34" s="61">
        <v>13</v>
      </c>
      <c r="U34" s="61">
        <v>31.883210601352488</v>
      </c>
      <c r="V34" s="63">
        <v>7.7</v>
      </c>
      <c r="W34" s="60">
        <v>0.78</v>
      </c>
      <c r="X34" s="60">
        <v>10</v>
      </c>
      <c r="Y34" s="60">
        <v>7.5</v>
      </c>
      <c r="Z34" s="60">
        <v>6.7</v>
      </c>
      <c r="AA34" s="64">
        <v>81</v>
      </c>
      <c r="AB34" s="64">
        <v>57</v>
      </c>
      <c r="AC34" s="65">
        <v>4.9000000000000004</v>
      </c>
      <c r="AD34" s="66">
        <v>4.9000000000000004</v>
      </c>
      <c r="AL34" s="46"/>
      <c r="AM34" s="46"/>
    </row>
    <row r="35" spans="1:39" x14ac:dyDescent="0.15">
      <c r="A35" s="28" t="s">
        <v>35</v>
      </c>
      <c r="B35" s="28" t="str">
        <f>VLOOKUP(D35,legend!$A$16:$C$31,3,FALSE)</f>
        <v>SC</v>
      </c>
      <c r="C35" s="28" t="str">
        <f>A35&amp;B35</f>
        <v>pre78SC</v>
      </c>
      <c r="D35" s="36">
        <v>7</v>
      </c>
      <c r="E35" s="37" t="s">
        <v>182</v>
      </c>
      <c r="F35" s="38">
        <v>1528</v>
      </c>
      <c r="G35" s="39">
        <v>1.5494005602240897</v>
      </c>
      <c r="H35" s="40">
        <v>2.6</v>
      </c>
      <c r="I35" s="41">
        <v>0.35</v>
      </c>
      <c r="J35" s="42" t="s">
        <v>183</v>
      </c>
      <c r="K35" s="43" t="s">
        <v>184</v>
      </c>
      <c r="L35" s="39">
        <v>7.394866173652761</v>
      </c>
      <c r="M35" s="39">
        <v>7.394866173652761</v>
      </c>
      <c r="N35" s="39">
        <v>7.8196054107230717</v>
      </c>
      <c r="O35" s="39">
        <v>5.5093753123438303</v>
      </c>
      <c r="P35" s="40">
        <v>15.575916230366493</v>
      </c>
      <c r="Q35" s="42">
        <v>1.23</v>
      </c>
      <c r="R35" s="39">
        <v>0.87</v>
      </c>
      <c r="S35" s="43">
        <v>618.00816024868345</v>
      </c>
      <c r="T35" s="40">
        <v>8.5</v>
      </c>
      <c r="U35" s="40">
        <v>33.023417475071568</v>
      </c>
      <c r="V35" s="42">
        <v>4.7</v>
      </c>
      <c r="W35" s="39">
        <v>0.7</v>
      </c>
      <c r="X35" s="39">
        <v>20</v>
      </c>
      <c r="Y35" s="39">
        <v>15</v>
      </c>
      <c r="Z35" s="39">
        <v>13.4</v>
      </c>
      <c r="AA35" s="43">
        <v>74</v>
      </c>
      <c r="AB35" s="43">
        <v>62</v>
      </c>
      <c r="AC35" s="44">
        <v>2.8</v>
      </c>
      <c r="AD35" s="45">
        <v>2.8</v>
      </c>
      <c r="AL35" s="46"/>
      <c r="AM35" s="46"/>
    </row>
    <row r="36" spans="1:39" x14ac:dyDescent="0.15">
      <c r="A36" s="28" t="s">
        <v>41</v>
      </c>
      <c r="B36" s="28" t="str">
        <f>VLOOKUP(D35,legend!$A$16:$C$31,3,FALSE)</f>
        <v>SC</v>
      </c>
      <c r="C36" s="28" t="str">
        <f t="shared" ref="C36:C37" si="2">A36&amp;B36</f>
        <v>78-92SC</v>
      </c>
      <c r="D36" s="47"/>
      <c r="E36" s="48" t="s">
        <v>185</v>
      </c>
      <c r="F36" s="49">
        <v>2064</v>
      </c>
      <c r="G36" s="50">
        <v>1.6219276410998555</v>
      </c>
      <c r="H36" s="51">
        <v>3.2</v>
      </c>
      <c r="I36" s="52">
        <v>0.35</v>
      </c>
      <c r="J36" s="53" t="s">
        <v>183</v>
      </c>
      <c r="K36" s="54" t="s">
        <v>186</v>
      </c>
      <c r="L36" s="50">
        <v>18.533790601453106</v>
      </c>
      <c r="M36" s="50">
        <v>21.633790601453107</v>
      </c>
      <c r="N36" s="50">
        <v>11.906978629889956</v>
      </c>
      <c r="O36" s="50" t="s">
        <v>187</v>
      </c>
      <c r="P36" s="51">
        <v>12.596899224806201</v>
      </c>
      <c r="Q36" s="53">
        <v>1.1499999999999999</v>
      </c>
      <c r="R36" s="50">
        <v>0.87</v>
      </c>
      <c r="S36" s="54">
        <v>797.85633328043082</v>
      </c>
      <c r="T36" s="51">
        <v>9.5</v>
      </c>
      <c r="U36" s="51">
        <v>42.633648669699149</v>
      </c>
      <c r="V36" s="53">
        <v>5.7</v>
      </c>
      <c r="W36" s="50">
        <v>0.74</v>
      </c>
      <c r="X36" s="50">
        <v>15</v>
      </c>
      <c r="Y36" s="50">
        <v>11.25</v>
      </c>
      <c r="Z36" s="50">
        <v>10.050000000000001</v>
      </c>
      <c r="AA36" s="54">
        <v>74</v>
      </c>
      <c r="AB36" s="54">
        <v>62</v>
      </c>
      <c r="AC36" s="55">
        <v>2.8</v>
      </c>
      <c r="AD36" s="56">
        <v>2.8</v>
      </c>
      <c r="AL36" s="46"/>
      <c r="AM36" s="46"/>
    </row>
    <row r="37" spans="1:39" x14ac:dyDescent="0.15">
      <c r="A37" s="28" t="s">
        <v>42</v>
      </c>
      <c r="B37" s="28" t="str">
        <f>VLOOKUP(D35,legend!$A$16:$C$31,3,FALSE)</f>
        <v>SC</v>
      </c>
      <c r="C37" s="28" t="str">
        <f t="shared" si="2"/>
        <v>93-01SC</v>
      </c>
      <c r="D37" s="47"/>
      <c r="E37" s="48" t="s">
        <v>188</v>
      </c>
      <c r="F37" s="49">
        <v>2297.3131313131316</v>
      </c>
      <c r="G37" s="50">
        <v>1.8</v>
      </c>
      <c r="H37" s="51">
        <v>3</v>
      </c>
      <c r="I37" s="52">
        <v>0.35</v>
      </c>
      <c r="J37" s="53" t="s">
        <v>189</v>
      </c>
      <c r="K37" s="54" t="s">
        <v>186</v>
      </c>
      <c r="L37" s="50">
        <v>30.133790601453111</v>
      </c>
      <c r="M37" s="50">
        <v>30.133790601453111</v>
      </c>
      <c r="N37" s="50">
        <v>12.415464882174199</v>
      </c>
      <c r="O37" s="50" t="s">
        <v>187</v>
      </c>
      <c r="P37" s="51">
        <v>20</v>
      </c>
      <c r="Q37" s="53">
        <v>0.67</v>
      </c>
      <c r="R37" s="50">
        <v>0.79</v>
      </c>
      <c r="S37" s="54">
        <v>740.30095225764978</v>
      </c>
      <c r="T37" s="51">
        <v>10</v>
      </c>
      <c r="U37" s="51">
        <v>39.558162781798757</v>
      </c>
      <c r="V37" s="53">
        <v>6.8</v>
      </c>
      <c r="W37" s="50">
        <v>0.78</v>
      </c>
      <c r="X37" s="50">
        <v>10</v>
      </c>
      <c r="Y37" s="50">
        <v>7.5</v>
      </c>
      <c r="Z37" s="50">
        <v>6.7</v>
      </c>
      <c r="AA37" s="54">
        <v>74</v>
      </c>
      <c r="AB37" s="54">
        <v>62</v>
      </c>
      <c r="AC37" s="55">
        <v>4.9000000000000004</v>
      </c>
      <c r="AD37" s="56">
        <v>4.9000000000000004</v>
      </c>
      <c r="AL37" s="46"/>
      <c r="AM37" s="46"/>
    </row>
    <row r="38" spans="1:39" x14ac:dyDescent="0.15">
      <c r="D38" s="47"/>
      <c r="E38" s="48" t="s">
        <v>190</v>
      </c>
      <c r="F38" s="49">
        <v>2392.909090909091</v>
      </c>
      <c r="G38" s="50">
        <v>1.8</v>
      </c>
      <c r="H38" s="51">
        <v>3</v>
      </c>
      <c r="I38" s="52">
        <v>0.35</v>
      </c>
      <c r="J38" s="53" t="s">
        <v>189</v>
      </c>
      <c r="K38" s="54" t="s">
        <v>186</v>
      </c>
      <c r="L38" s="50">
        <v>30.133790601453111</v>
      </c>
      <c r="M38" s="50">
        <v>30.133790601453111</v>
      </c>
      <c r="N38" s="50">
        <v>12.415464882174199</v>
      </c>
      <c r="O38" s="50" t="s">
        <v>187</v>
      </c>
      <c r="P38" s="51">
        <v>20</v>
      </c>
      <c r="Q38" s="53">
        <v>0.67</v>
      </c>
      <c r="R38" s="50">
        <v>0.79</v>
      </c>
      <c r="S38" s="54">
        <v>745.34699087121589</v>
      </c>
      <c r="T38" s="51">
        <v>10</v>
      </c>
      <c r="U38" s="51">
        <v>39.827799091558923</v>
      </c>
      <c r="V38" s="53">
        <v>6.8</v>
      </c>
      <c r="W38" s="50">
        <v>0.78</v>
      </c>
      <c r="X38" s="50">
        <v>10</v>
      </c>
      <c r="Y38" s="50">
        <v>7.5</v>
      </c>
      <c r="Z38" s="50">
        <v>6.7</v>
      </c>
      <c r="AA38" s="54">
        <v>74</v>
      </c>
      <c r="AB38" s="54">
        <v>62</v>
      </c>
      <c r="AC38" s="55">
        <v>4.9000000000000004</v>
      </c>
      <c r="AD38" s="56">
        <v>4.9000000000000004</v>
      </c>
      <c r="AL38" s="46"/>
      <c r="AM38" s="46"/>
    </row>
    <row r="39" spans="1:39" x14ac:dyDescent="0.15">
      <c r="D39" s="57"/>
      <c r="E39" s="58" t="s">
        <v>191</v>
      </c>
      <c r="F39" s="59">
        <v>2392.909090909091</v>
      </c>
      <c r="G39" s="60">
        <v>1.8</v>
      </c>
      <c r="H39" s="61">
        <v>3</v>
      </c>
      <c r="I39" s="62">
        <v>0.35</v>
      </c>
      <c r="J39" s="63" t="s">
        <v>189</v>
      </c>
      <c r="K39" s="64" t="s">
        <v>186</v>
      </c>
      <c r="L39" s="60">
        <v>30.133790601453111</v>
      </c>
      <c r="M39" s="60">
        <v>30.133790601453111</v>
      </c>
      <c r="N39" s="60">
        <v>12.415464882174199</v>
      </c>
      <c r="O39" s="60" t="s">
        <v>187</v>
      </c>
      <c r="P39" s="61">
        <v>20</v>
      </c>
      <c r="Q39" s="63">
        <v>0.67</v>
      </c>
      <c r="R39" s="60">
        <v>0.79</v>
      </c>
      <c r="S39" s="64">
        <v>745.30255608589528</v>
      </c>
      <c r="T39" s="61">
        <v>13</v>
      </c>
      <c r="U39" s="61">
        <v>39.82542470791735</v>
      </c>
      <c r="V39" s="63">
        <v>7.7</v>
      </c>
      <c r="W39" s="60">
        <v>0.78</v>
      </c>
      <c r="X39" s="60">
        <v>10</v>
      </c>
      <c r="Y39" s="60">
        <v>7.5</v>
      </c>
      <c r="Z39" s="60">
        <v>6.7</v>
      </c>
      <c r="AA39" s="64">
        <v>74</v>
      </c>
      <c r="AB39" s="64">
        <v>62</v>
      </c>
      <c r="AC39" s="65">
        <v>4.9000000000000004</v>
      </c>
      <c r="AD39" s="66">
        <v>4.9000000000000004</v>
      </c>
      <c r="AL39" s="46"/>
      <c r="AM39" s="46"/>
    </row>
    <row r="40" spans="1:39" x14ac:dyDescent="0.15">
      <c r="A40" s="28" t="s">
        <v>35</v>
      </c>
      <c r="D40" s="36">
        <v>8</v>
      </c>
      <c r="E40" s="37" t="s">
        <v>182</v>
      </c>
      <c r="F40" s="38">
        <v>1528</v>
      </c>
      <c r="G40" s="39">
        <v>1.5494005602240897</v>
      </c>
      <c r="H40" s="40">
        <v>2.6</v>
      </c>
      <c r="I40" s="41">
        <v>0.35</v>
      </c>
      <c r="J40" s="42" t="s">
        <v>183</v>
      </c>
      <c r="K40" s="43" t="s">
        <v>184</v>
      </c>
      <c r="L40" s="39">
        <v>7.394866173652761</v>
      </c>
      <c r="M40" s="39">
        <v>7.394866173652761</v>
      </c>
      <c r="N40" s="39">
        <v>7.8196054107230717</v>
      </c>
      <c r="O40" s="39">
        <v>5.5093753123438303</v>
      </c>
      <c r="P40" s="40">
        <v>15.575916230366493</v>
      </c>
      <c r="Q40" s="42">
        <v>1.23</v>
      </c>
      <c r="R40" s="39">
        <v>0.87</v>
      </c>
      <c r="S40" s="43">
        <v>504.91292210743143</v>
      </c>
      <c r="T40" s="40">
        <v>8.5</v>
      </c>
      <c r="U40" s="40">
        <v>26.980145712966774</v>
      </c>
      <c r="V40" s="42">
        <v>4.7</v>
      </c>
      <c r="W40" s="39">
        <v>0.7</v>
      </c>
      <c r="X40" s="39">
        <v>20</v>
      </c>
      <c r="Y40" s="39">
        <v>15</v>
      </c>
      <c r="Z40" s="39">
        <v>13.4</v>
      </c>
      <c r="AA40" s="43">
        <v>80</v>
      </c>
      <c r="AB40" s="43">
        <v>58</v>
      </c>
      <c r="AC40" s="44">
        <v>2.8</v>
      </c>
      <c r="AD40" s="45">
        <v>2.8</v>
      </c>
      <c r="AL40" s="46"/>
      <c r="AM40" s="46"/>
    </row>
    <row r="41" spans="1:39" x14ac:dyDescent="0.15">
      <c r="A41" s="28" t="s">
        <v>41</v>
      </c>
      <c r="D41" s="47"/>
      <c r="E41" s="48" t="s">
        <v>185</v>
      </c>
      <c r="F41" s="49">
        <v>2064</v>
      </c>
      <c r="G41" s="50">
        <v>1.6219276410998555</v>
      </c>
      <c r="H41" s="51">
        <v>3.2</v>
      </c>
      <c r="I41" s="52">
        <v>0.35</v>
      </c>
      <c r="J41" s="53" t="s">
        <v>183</v>
      </c>
      <c r="K41" s="54" t="s">
        <v>186</v>
      </c>
      <c r="L41" s="50">
        <v>18.533790601453106</v>
      </c>
      <c r="M41" s="50">
        <v>21.633790601453107</v>
      </c>
      <c r="N41" s="50">
        <v>11.906978629889956</v>
      </c>
      <c r="O41" s="50" t="s">
        <v>187</v>
      </c>
      <c r="P41" s="51">
        <v>12.596899224806201</v>
      </c>
      <c r="Q41" s="53">
        <v>1.1499999999999999</v>
      </c>
      <c r="R41" s="50">
        <v>0.87</v>
      </c>
      <c r="S41" s="54">
        <v>662.03703352290017</v>
      </c>
      <c r="T41" s="51">
        <v>9.5</v>
      </c>
      <c r="U41" s="51">
        <v>35.376111106991253</v>
      </c>
      <c r="V41" s="53">
        <v>5.7</v>
      </c>
      <c r="W41" s="50">
        <v>0.74</v>
      </c>
      <c r="X41" s="50">
        <v>15</v>
      </c>
      <c r="Y41" s="50">
        <v>11.25</v>
      </c>
      <c r="Z41" s="50">
        <v>10.050000000000001</v>
      </c>
      <c r="AA41" s="54">
        <v>80</v>
      </c>
      <c r="AB41" s="54">
        <v>58</v>
      </c>
      <c r="AC41" s="55">
        <v>2.8</v>
      </c>
      <c r="AD41" s="56">
        <v>2.8</v>
      </c>
      <c r="AL41" s="46"/>
      <c r="AM41" s="46"/>
    </row>
    <row r="42" spans="1:39" x14ac:dyDescent="0.15">
      <c r="A42" s="28" t="s">
        <v>42</v>
      </c>
      <c r="D42" s="47"/>
      <c r="E42" s="48" t="s">
        <v>188</v>
      </c>
      <c r="F42" s="49">
        <v>2297.3131313131316</v>
      </c>
      <c r="G42" s="50">
        <v>1.8</v>
      </c>
      <c r="H42" s="51">
        <v>3</v>
      </c>
      <c r="I42" s="52">
        <v>0.35</v>
      </c>
      <c r="J42" s="53" t="s">
        <v>189</v>
      </c>
      <c r="K42" s="54" t="s">
        <v>186</v>
      </c>
      <c r="L42" s="50">
        <v>30.133790601453111</v>
      </c>
      <c r="M42" s="50">
        <v>30.133790601453111</v>
      </c>
      <c r="N42" s="50">
        <v>12.415464882174199</v>
      </c>
      <c r="O42" s="50" t="s">
        <v>187</v>
      </c>
      <c r="P42" s="51">
        <v>20</v>
      </c>
      <c r="Q42" s="53">
        <v>0.67</v>
      </c>
      <c r="R42" s="50">
        <v>0.79</v>
      </c>
      <c r="S42" s="54">
        <v>630.33085645138499</v>
      </c>
      <c r="T42" s="51">
        <v>10</v>
      </c>
      <c r="U42" s="51">
        <v>33.681883766125956</v>
      </c>
      <c r="V42" s="53">
        <v>6.8</v>
      </c>
      <c r="W42" s="50">
        <v>0.78</v>
      </c>
      <c r="X42" s="50">
        <v>10</v>
      </c>
      <c r="Y42" s="50">
        <v>7.5</v>
      </c>
      <c r="Z42" s="50">
        <v>6.7</v>
      </c>
      <c r="AA42" s="54">
        <v>80</v>
      </c>
      <c r="AB42" s="54">
        <v>58</v>
      </c>
      <c r="AC42" s="55">
        <v>4.9000000000000004</v>
      </c>
      <c r="AD42" s="56">
        <v>4.9000000000000004</v>
      </c>
      <c r="AL42" s="46"/>
      <c r="AM42" s="46"/>
    </row>
    <row r="43" spans="1:39" x14ac:dyDescent="0.15">
      <c r="D43" s="47"/>
      <c r="E43" s="48" t="s">
        <v>190</v>
      </c>
      <c r="F43" s="49">
        <v>2392.909090909091</v>
      </c>
      <c r="G43" s="50">
        <v>1.8</v>
      </c>
      <c r="H43" s="51">
        <v>3</v>
      </c>
      <c r="I43" s="52">
        <v>0.35</v>
      </c>
      <c r="J43" s="53" t="s">
        <v>189</v>
      </c>
      <c r="K43" s="54" t="s">
        <v>186</v>
      </c>
      <c r="L43" s="50">
        <v>30.133790601453111</v>
      </c>
      <c r="M43" s="50">
        <v>30.133790601453111</v>
      </c>
      <c r="N43" s="50">
        <v>12.415464882174199</v>
      </c>
      <c r="O43" s="50" t="s">
        <v>187</v>
      </c>
      <c r="P43" s="51">
        <v>20</v>
      </c>
      <c r="Q43" s="53">
        <v>0.67</v>
      </c>
      <c r="R43" s="50">
        <v>0.79</v>
      </c>
      <c r="S43" s="54">
        <v>634.56637679531877</v>
      </c>
      <c r="T43" s="51">
        <v>10</v>
      </c>
      <c r="U43" s="51">
        <v>33.908209833544866</v>
      </c>
      <c r="V43" s="53">
        <v>6.8</v>
      </c>
      <c r="W43" s="50">
        <v>0.78</v>
      </c>
      <c r="X43" s="50">
        <v>10</v>
      </c>
      <c r="Y43" s="50">
        <v>7.5</v>
      </c>
      <c r="Z43" s="50">
        <v>6.7</v>
      </c>
      <c r="AA43" s="54">
        <v>80</v>
      </c>
      <c r="AB43" s="54">
        <v>58</v>
      </c>
      <c r="AC43" s="55">
        <v>4.9000000000000004</v>
      </c>
      <c r="AD43" s="56">
        <v>4.9000000000000004</v>
      </c>
      <c r="AL43" s="46"/>
      <c r="AM43" s="46"/>
    </row>
    <row r="44" spans="1:39" x14ac:dyDescent="0.15">
      <c r="D44" s="57"/>
      <c r="E44" s="58" t="s">
        <v>191</v>
      </c>
      <c r="F44" s="59">
        <v>2392.909090909091</v>
      </c>
      <c r="G44" s="60">
        <v>1.8</v>
      </c>
      <c r="H44" s="61">
        <v>3</v>
      </c>
      <c r="I44" s="62">
        <v>0.35</v>
      </c>
      <c r="J44" s="63" t="s">
        <v>189</v>
      </c>
      <c r="K44" s="64" t="s">
        <v>186</v>
      </c>
      <c r="L44" s="60">
        <v>30.133790601453111</v>
      </c>
      <c r="M44" s="60">
        <v>30.133790601453111</v>
      </c>
      <c r="N44" s="60">
        <v>12.415464882174199</v>
      </c>
      <c r="O44" s="60" t="s">
        <v>187</v>
      </c>
      <c r="P44" s="61">
        <v>20</v>
      </c>
      <c r="Q44" s="63">
        <v>0.67</v>
      </c>
      <c r="R44" s="60">
        <v>0.79</v>
      </c>
      <c r="S44" s="64">
        <v>634.5275310239565</v>
      </c>
      <c r="T44" s="61">
        <v>13</v>
      </c>
      <c r="U44" s="61">
        <v>33.906134100233643</v>
      </c>
      <c r="V44" s="63">
        <v>7.7</v>
      </c>
      <c r="W44" s="60">
        <v>0.78</v>
      </c>
      <c r="X44" s="60">
        <v>10</v>
      </c>
      <c r="Y44" s="60">
        <v>7.5</v>
      </c>
      <c r="Z44" s="60">
        <v>6.7</v>
      </c>
      <c r="AA44" s="64">
        <v>80</v>
      </c>
      <c r="AB44" s="64">
        <v>58</v>
      </c>
      <c r="AC44" s="65">
        <v>4.9000000000000004</v>
      </c>
      <c r="AD44" s="66">
        <v>4.9000000000000004</v>
      </c>
      <c r="AL44" s="46"/>
      <c r="AM44" s="46"/>
    </row>
    <row r="45" spans="1:39" x14ac:dyDescent="0.15">
      <c r="A45" s="28" t="s">
        <v>35</v>
      </c>
      <c r="B45" s="28" t="str">
        <f>VLOOKUP(D45,legend!$A$16:$C$31,3,FALSE)</f>
        <v>SI</v>
      </c>
      <c r="C45" s="28" t="str">
        <f>A45&amp;B45</f>
        <v>pre78SI</v>
      </c>
      <c r="D45" s="36">
        <v>9</v>
      </c>
      <c r="E45" s="37" t="s">
        <v>182</v>
      </c>
      <c r="F45" s="38">
        <v>1636</v>
      </c>
      <c r="G45" s="39">
        <v>1.3258925373134329</v>
      </c>
      <c r="H45" s="40">
        <v>2.7</v>
      </c>
      <c r="I45" s="41">
        <v>0.35</v>
      </c>
      <c r="J45" s="42" t="s">
        <v>183</v>
      </c>
      <c r="K45" s="43" t="s">
        <v>184</v>
      </c>
      <c r="L45" s="39">
        <v>6.8854030331813147</v>
      </c>
      <c r="M45" s="39">
        <v>6.8854030331813147</v>
      </c>
      <c r="N45" s="39">
        <v>6.6833653605546397</v>
      </c>
      <c r="O45" s="39">
        <v>5.5093753123438303</v>
      </c>
      <c r="P45" s="40">
        <v>13.080684596577017</v>
      </c>
      <c r="Q45" s="42">
        <v>1.23</v>
      </c>
      <c r="R45" s="39">
        <v>0.87</v>
      </c>
      <c r="S45" s="43">
        <v>469.27992938778777</v>
      </c>
      <c r="T45" s="40">
        <v>8.5</v>
      </c>
      <c r="U45" s="40">
        <v>25.076088015745647</v>
      </c>
      <c r="V45" s="42">
        <v>4.7</v>
      </c>
      <c r="W45" s="39">
        <v>0.7</v>
      </c>
      <c r="X45" s="39">
        <v>20</v>
      </c>
      <c r="Y45" s="39">
        <v>15</v>
      </c>
      <c r="Z45" s="39">
        <v>13.4</v>
      </c>
      <c r="AA45" s="43">
        <v>87</v>
      </c>
      <c r="AB45" s="43">
        <v>53</v>
      </c>
      <c r="AC45" s="44">
        <v>2.8</v>
      </c>
      <c r="AD45" s="45">
        <v>2.8</v>
      </c>
      <c r="AL45" s="46"/>
      <c r="AM45" s="46"/>
    </row>
    <row r="46" spans="1:39" x14ac:dyDescent="0.15">
      <c r="A46" s="28" t="s">
        <v>41</v>
      </c>
      <c r="B46" s="28" t="str">
        <f>VLOOKUP(D45,legend!$A$16:$C$31,3,FALSE)</f>
        <v>SI</v>
      </c>
      <c r="C46" s="28" t="str">
        <f t="shared" ref="C46:C47" si="3">A46&amp;B46</f>
        <v>78-92SI</v>
      </c>
      <c r="D46" s="47"/>
      <c r="E46" s="48" t="s">
        <v>185</v>
      </c>
      <c r="F46" s="49">
        <v>1811</v>
      </c>
      <c r="G46" s="50">
        <v>1.4231157742402316</v>
      </c>
      <c r="H46" s="51">
        <v>2.8</v>
      </c>
      <c r="I46" s="52">
        <v>0.35</v>
      </c>
      <c r="J46" s="53" t="s">
        <v>183</v>
      </c>
      <c r="K46" s="54" t="s">
        <v>186</v>
      </c>
      <c r="L46" s="50">
        <v>18.133790601453107</v>
      </c>
      <c r="M46" s="50">
        <v>23.633790601453107</v>
      </c>
      <c r="N46" s="50">
        <v>12.192051715005093</v>
      </c>
      <c r="O46" s="50" t="s">
        <v>187</v>
      </c>
      <c r="P46" s="51">
        <v>16.01325234676974</v>
      </c>
      <c r="Q46" s="53">
        <v>1.18</v>
      </c>
      <c r="R46" s="50">
        <v>0.87</v>
      </c>
      <c r="S46" s="54">
        <v>521.53701596791871</v>
      </c>
      <c r="T46" s="51">
        <v>9</v>
      </c>
      <c r="U46" s="51">
        <v>27.868458241847847</v>
      </c>
      <c r="V46" s="53">
        <v>5.7</v>
      </c>
      <c r="W46" s="50">
        <v>0.74</v>
      </c>
      <c r="X46" s="50">
        <v>15</v>
      </c>
      <c r="Y46" s="50">
        <v>11.25</v>
      </c>
      <c r="Z46" s="50">
        <v>10.050000000000001</v>
      </c>
      <c r="AA46" s="54">
        <v>87</v>
      </c>
      <c r="AB46" s="54">
        <v>53</v>
      </c>
      <c r="AC46" s="55">
        <v>2.8</v>
      </c>
      <c r="AD46" s="56">
        <v>2.8</v>
      </c>
      <c r="AL46" s="46"/>
      <c r="AM46" s="46"/>
    </row>
    <row r="47" spans="1:39" x14ac:dyDescent="0.15">
      <c r="A47" s="28" t="s">
        <v>42</v>
      </c>
      <c r="B47" s="28" t="str">
        <f>VLOOKUP(D45,legend!$A$16:$C$31,3,FALSE)</f>
        <v>SI</v>
      </c>
      <c r="C47" s="28" t="str">
        <f t="shared" si="3"/>
        <v>93-01SI</v>
      </c>
      <c r="D47" s="47"/>
      <c r="E47" s="48" t="s">
        <v>188</v>
      </c>
      <c r="F47" s="49">
        <v>2185.761904761905</v>
      </c>
      <c r="G47" s="50">
        <v>1.8</v>
      </c>
      <c r="H47" s="51">
        <v>3</v>
      </c>
      <c r="I47" s="52">
        <v>0.35</v>
      </c>
      <c r="J47" s="53" t="s">
        <v>189</v>
      </c>
      <c r="K47" s="54" t="s">
        <v>186</v>
      </c>
      <c r="L47" s="50">
        <v>30.133790601453111</v>
      </c>
      <c r="M47" s="50">
        <v>30.133790601453111</v>
      </c>
      <c r="N47" s="50">
        <v>12.415464882174199</v>
      </c>
      <c r="O47" s="50" t="s">
        <v>187</v>
      </c>
      <c r="P47" s="51">
        <v>20</v>
      </c>
      <c r="Q47" s="53">
        <v>0.67</v>
      </c>
      <c r="R47" s="50">
        <v>0.61</v>
      </c>
      <c r="S47" s="54">
        <v>618.01394324379976</v>
      </c>
      <c r="T47" s="51">
        <v>10</v>
      </c>
      <c r="U47" s="51">
        <v>33.023726490832622</v>
      </c>
      <c r="V47" s="53">
        <v>6.8</v>
      </c>
      <c r="W47" s="50">
        <v>0.78</v>
      </c>
      <c r="X47" s="50">
        <v>10</v>
      </c>
      <c r="Y47" s="50">
        <v>7.5</v>
      </c>
      <c r="Z47" s="50">
        <v>6.7</v>
      </c>
      <c r="AA47" s="54">
        <v>87</v>
      </c>
      <c r="AB47" s="54">
        <v>53</v>
      </c>
      <c r="AC47" s="55">
        <v>4.9000000000000004</v>
      </c>
      <c r="AD47" s="56">
        <v>4.9000000000000004</v>
      </c>
      <c r="AL47" s="46"/>
      <c r="AM47" s="46"/>
    </row>
    <row r="48" spans="1:39" x14ac:dyDescent="0.15">
      <c r="D48" s="47"/>
      <c r="E48" s="48" t="s">
        <v>190</v>
      </c>
      <c r="F48" s="49">
        <v>2422.9285714285716</v>
      </c>
      <c r="G48" s="50">
        <v>1.8</v>
      </c>
      <c r="H48" s="51">
        <v>3</v>
      </c>
      <c r="I48" s="52">
        <v>0.35</v>
      </c>
      <c r="J48" s="53" t="s">
        <v>189</v>
      </c>
      <c r="K48" s="54" t="s">
        <v>186</v>
      </c>
      <c r="L48" s="50">
        <v>30.133790601453111</v>
      </c>
      <c r="M48" s="50">
        <v>30.133790601453111</v>
      </c>
      <c r="N48" s="50">
        <v>12.415464882174199</v>
      </c>
      <c r="O48" s="50" t="s">
        <v>187</v>
      </c>
      <c r="P48" s="51">
        <v>20</v>
      </c>
      <c r="Q48" s="53">
        <v>0.67</v>
      </c>
      <c r="R48" s="50">
        <v>0.4</v>
      </c>
      <c r="S48" s="54">
        <v>720.03177511157674</v>
      </c>
      <c r="T48" s="51">
        <v>10</v>
      </c>
      <c r="U48" s="51">
        <v>38.475074334387969</v>
      </c>
      <c r="V48" s="53">
        <v>6.8</v>
      </c>
      <c r="W48" s="50">
        <v>0.78</v>
      </c>
      <c r="X48" s="50">
        <v>10</v>
      </c>
      <c r="Y48" s="50">
        <v>7.5</v>
      </c>
      <c r="Z48" s="50">
        <v>6.7</v>
      </c>
      <c r="AA48" s="54">
        <v>87</v>
      </c>
      <c r="AB48" s="54">
        <v>53</v>
      </c>
      <c r="AC48" s="55">
        <v>4.9000000000000004</v>
      </c>
      <c r="AD48" s="56">
        <v>4.9000000000000004</v>
      </c>
      <c r="AL48" s="46"/>
      <c r="AM48" s="46"/>
    </row>
    <row r="49" spans="1:39" x14ac:dyDescent="0.15">
      <c r="D49" s="57"/>
      <c r="E49" s="58" t="s">
        <v>191</v>
      </c>
      <c r="F49" s="59">
        <v>2422.9285714285716</v>
      </c>
      <c r="G49" s="60">
        <v>1.8</v>
      </c>
      <c r="H49" s="61">
        <v>3</v>
      </c>
      <c r="I49" s="62">
        <v>0.35</v>
      </c>
      <c r="J49" s="63" t="s">
        <v>189</v>
      </c>
      <c r="K49" s="64" t="s">
        <v>186</v>
      </c>
      <c r="L49" s="60">
        <v>30.133790601453111</v>
      </c>
      <c r="M49" s="60">
        <v>30.133790601453111</v>
      </c>
      <c r="N49" s="60">
        <v>12.415464882174199</v>
      </c>
      <c r="O49" s="60" t="s">
        <v>187</v>
      </c>
      <c r="P49" s="61">
        <v>20</v>
      </c>
      <c r="Q49" s="63">
        <v>0.67</v>
      </c>
      <c r="R49" s="60">
        <v>0.4</v>
      </c>
      <c r="S49" s="64">
        <v>719.98610900060748</v>
      </c>
      <c r="T49" s="61">
        <v>13</v>
      </c>
      <c r="U49" s="61">
        <v>38.472634154558641</v>
      </c>
      <c r="V49" s="63">
        <v>7.7</v>
      </c>
      <c r="W49" s="60">
        <v>0.78</v>
      </c>
      <c r="X49" s="60">
        <v>10</v>
      </c>
      <c r="Y49" s="60">
        <v>7.5</v>
      </c>
      <c r="Z49" s="60">
        <v>6.7</v>
      </c>
      <c r="AA49" s="64">
        <v>87</v>
      </c>
      <c r="AB49" s="64">
        <v>53</v>
      </c>
      <c r="AC49" s="65">
        <v>4.9000000000000004</v>
      </c>
      <c r="AD49" s="66">
        <v>4.9000000000000004</v>
      </c>
      <c r="AL49" s="46"/>
      <c r="AM49" s="46"/>
    </row>
    <row r="50" spans="1:39" x14ac:dyDescent="0.15">
      <c r="A50" s="28" t="s">
        <v>35</v>
      </c>
      <c r="D50" s="36">
        <v>10</v>
      </c>
      <c r="E50" s="37" t="s">
        <v>182</v>
      </c>
      <c r="F50" s="38">
        <v>1636</v>
      </c>
      <c r="G50" s="39">
        <v>1.3258925373134329</v>
      </c>
      <c r="H50" s="40">
        <v>2.7</v>
      </c>
      <c r="I50" s="41">
        <v>0.35</v>
      </c>
      <c r="J50" s="42" t="s">
        <v>183</v>
      </c>
      <c r="K50" s="43" t="s">
        <v>184</v>
      </c>
      <c r="L50" s="39">
        <v>6.8854030331813147</v>
      </c>
      <c r="M50" s="39">
        <v>6.8854030331813147</v>
      </c>
      <c r="N50" s="39">
        <v>6.6833653605546397</v>
      </c>
      <c r="O50" s="39">
        <v>5.5093753123438303</v>
      </c>
      <c r="P50" s="40">
        <v>13.080684596577017</v>
      </c>
      <c r="Q50" s="42">
        <v>1.23</v>
      </c>
      <c r="R50" s="39">
        <v>0.87</v>
      </c>
      <c r="S50" s="43">
        <v>424.77832896223509</v>
      </c>
      <c r="T50" s="40">
        <v>8.5</v>
      </c>
      <c r="U50" s="40">
        <v>22.698134092660727</v>
      </c>
      <c r="V50" s="42">
        <v>4.7</v>
      </c>
      <c r="W50" s="39">
        <v>0.7</v>
      </c>
      <c r="X50" s="39">
        <v>20</v>
      </c>
      <c r="Y50" s="39">
        <v>15</v>
      </c>
      <c r="Z50" s="39">
        <v>13.4</v>
      </c>
      <c r="AA50" s="43">
        <v>91</v>
      </c>
      <c r="AB50" s="43">
        <v>53</v>
      </c>
      <c r="AC50" s="44">
        <v>2.8</v>
      </c>
      <c r="AD50" s="45">
        <v>2.8</v>
      </c>
      <c r="AL50" s="46"/>
      <c r="AM50" s="46"/>
    </row>
    <row r="51" spans="1:39" x14ac:dyDescent="0.15">
      <c r="A51" s="28" t="s">
        <v>41</v>
      </c>
      <c r="D51" s="47"/>
      <c r="E51" s="48" t="s">
        <v>185</v>
      </c>
      <c r="F51" s="49">
        <v>1811</v>
      </c>
      <c r="G51" s="50">
        <v>1.4231157742402316</v>
      </c>
      <c r="H51" s="51">
        <v>2.8</v>
      </c>
      <c r="I51" s="52">
        <v>0.35</v>
      </c>
      <c r="J51" s="53" t="s">
        <v>183</v>
      </c>
      <c r="K51" s="54" t="s">
        <v>186</v>
      </c>
      <c r="L51" s="50">
        <v>18.133790601453107</v>
      </c>
      <c r="M51" s="50">
        <v>23.633790601453107</v>
      </c>
      <c r="N51" s="50">
        <v>12.192051715005093</v>
      </c>
      <c r="O51" s="50" t="s">
        <v>187</v>
      </c>
      <c r="P51" s="51">
        <v>16.01325234676974</v>
      </c>
      <c r="Q51" s="53">
        <v>1.18</v>
      </c>
      <c r="R51" s="50">
        <v>0.87</v>
      </c>
      <c r="S51" s="54">
        <v>476.80417998246008</v>
      </c>
      <c r="T51" s="51">
        <v>9</v>
      </c>
      <c r="U51" s="51">
        <v>25.478148189959089</v>
      </c>
      <c r="V51" s="53">
        <v>5.7</v>
      </c>
      <c r="W51" s="50">
        <v>0.74</v>
      </c>
      <c r="X51" s="50">
        <v>15</v>
      </c>
      <c r="Y51" s="50">
        <v>11.25</v>
      </c>
      <c r="Z51" s="50">
        <v>10.050000000000001</v>
      </c>
      <c r="AA51" s="54">
        <v>91</v>
      </c>
      <c r="AB51" s="54">
        <v>53</v>
      </c>
      <c r="AC51" s="55">
        <v>2.8</v>
      </c>
      <c r="AD51" s="56">
        <v>2.8</v>
      </c>
      <c r="AL51" s="46"/>
      <c r="AM51" s="46"/>
    </row>
    <row r="52" spans="1:39" x14ac:dyDescent="0.15">
      <c r="A52" s="28" t="s">
        <v>42</v>
      </c>
      <c r="D52" s="47"/>
      <c r="E52" s="48" t="s">
        <v>188</v>
      </c>
      <c r="F52" s="49">
        <v>2185.761904761905</v>
      </c>
      <c r="G52" s="50">
        <v>1.8</v>
      </c>
      <c r="H52" s="51">
        <v>3</v>
      </c>
      <c r="I52" s="52">
        <v>0.35</v>
      </c>
      <c r="J52" s="53" t="s">
        <v>189</v>
      </c>
      <c r="K52" s="54" t="s">
        <v>186</v>
      </c>
      <c r="L52" s="50">
        <v>30.133790601453111</v>
      </c>
      <c r="M52" s="50">
        <v>30.133790601453111</v>
      </c>
      <c r="N52" s="50">
        <v>12.415464882174199</v>
      </c>
      <c r="O52" s="50" t="s">
        <v>187</v>
      </c>
      <c r="P52" s="51">
        <v>20</v>
      </c>
      <c r="Q52" s="53">
        <v>0.67</v>
      </c>
      <c r="R52" s="50">
        <v>0.61</v>
      </c>
      <c r="S52" s="54">
        <v>564.39384870037861</v>
      </c>
      <c r="T52" s="51">
        <v>10</v>
      </c>
      <c r="U52" s="51">
        <v>30.158523600230549</v>
      </c>
      <c r="V52" s="53">
        <v>6.8</v>
      </c>
      <c r="W52" s="50">
        <v>0.78</v>
      </c>
      <c r="X52" s="50">
        <v>10</v>
      </c>
      <c r="Y52" s="50">
        <v>7.5</v>
      </c>
      <c r="Z52" s="50">
        <v>6.7</v>
      </c>
      <c r="AA52" s="54">
        <v>91</v>
      </c>
      <c r="AB52" s="54">
        <v>53</v>
      </c>
      <c r="AC52" s="55">
        <v>4.9000000000000004</v>
      </c>
      <c r="AD52" s="56">
        <v>4.9000000000000004</v>
      </c>
      <c r="AL52" s="46"/>
      <c r="AM52" s="46"/>
    </row>
    <row r="53" spans="1:39" x14ac:dyDescent="0.15">
      <c r="D53" s="47"/>
      <c r="E53" s="48" t="s">
        <v>190</v>
      </c>
      <c r="F53" s="49">
        <v>1948.78125</v>
      </c>
      <c r="G53" s="50">
        <v>1.4</v>
      </c>
      <c r="H53" s="51">
        <v>3</v>
      </c>
      <c r="I53" s="52">
        <v>0.35</v>
      </c>
      <c r="J53" s="53" t="s">
        <v>189</v>
      </c>
      <c r="K53" s="54" t="s">
        <v>186</v>
      </c>
      <c r="L53" s="50">
        <v>38.133790601453107</v>
      </c>
      <c r="M53" s="50">
        <v>38.133790601453107</v>
      </c>
      <c r="N53" s="50">
        <v>18.227920611013488</v>
      </c>
      <c r="O53" s="50" t="s">
        <v>187</v>
      </c>
      <c r="P53" s="51">
        <v>16</v>
      </c>
      <c r="Q53" s="53">
        <v>0.56999999999999995</v>
      </c>
      <c r="R53" s="50">
        <v>0.4</v>
      </c>
      <c r="S53" s="54">
        <v>770.79607861398972</v>
      </c>
      <c r="T53" s="51">
        <v>10</v>
      </c>
      <c r="U53" s="51">
        <v>41.187677330951701</v>
      </c>
      <c r="V53" s="53">
        <v>6.8</v>
      </c>
      <c r="W53" s="50">
        <v>0.78</v>
      </c>
      <c r="X53" s="50">
        <v>10</v>
      </c>
      <c r="Y53" s="50">
        <v>7.5</v>
      </c>
      <c r="Z53" s="50">
        <v>6.7</v>
      </c>
      <c r="AA53" s="54">
        <v>91</v>
      </c>
      <c r="AB53" s="54">
        <v>53</v>
      </c>
      <c r="AC53" s="55">
        <v>4.9000000000000004</v>
      </c>
      <c r="AD53" s="56">
        <v>4.9000000000000004</v>
      </c>
      <c r="AL53" s="46"/>
      <c r="AM53" s="46"/>
    </row>
    <row r="54" spans="1:39" x14ac:dyDescent="0.15">
      <c r="D54" s="57"/>
      <c r="E54" s="58" t="s">
        <v>191</v>
      </c>
      <c r="F54" s="59">
        <v>1948.78125</v>
      </c>
      <c r="G54" s="60">
        <v>1.4</v>
      </c>
      <c r="H54" s="61">
        <v>3</v>
      </c>
      <c r="I54" s="62">
        <v>0.35</v>
      </c>
      <c r="J54" s="63" t="s">
        <v>189</v>
      </c>
      <c r="K54" s="64" t="s">
        <v>186</v>
      </c>
      <c r="L54" s="60">
        <v>38.133790601453107</v>
      </c>
      <c r="M54" s="60">
        <v>38.133790601453107</v>
      </c>
      <c r="N54" s="60">
        <v>18.227920611013488</v>
      </c>
      <c r="O54" s="60" t="s">
        <v>187</v>
      </c>
      <c r="P54" s="61">
        <v>16</v>
      </c>
      <c r="Q54" s="63">
        <v>0.56999999999999995</v>
      </c>
      <c r="R54" s="60">
        <v>0.4</v>
      </c>
      <c r="S54" s="64">
        <v>770.75633737677936</v>
      </c>
      <c r="T54" s="61">
        <v>13</v>
      </c>
      <c r="U54" s="61">
        <v>41.185553748203468</v>
      </c>
      <c r="V54" s="63">
        <v>7.7</v>
      </c>
      <c r="W54" s="60">
        <v>0.78</v>
      </c>
      <c r="X54" s="60">
        <v>10</v>
      </c>
      <c r="Y54" s="60">
        <v>7.5</v>
      </c>
      <c r="Z54" s="60">
        <v>6.7</v>
      </c>
      <c r="AA54" s="64">
        <v>91</v>
      </c>
      <c r="AB54" s="64">
        <v>53</v>
      </c>
      <c r="AC54" s="65">
        <v>4.9000000000000004</v>
      </c>
      <c r="AD54" s="66">
        <v>4.9000000000000004</v>
      </c>
      <c r="AL54" s="46"/>
      <c r="AM54" s="46"/>
    </row>
    <row r="55" spans="1:39" x14ac:dyDescent="0.15">
      <c r="A55" s="28" t="s">
        <v>35</v>
      </c>
      <c r="D55" s="36">
        <v>11</v>
      </c>
      <c r="E55" s="37" t="s">
        <v>182</v>
      </c>
      <c r="F55" s="38">
        <v>1528</v>
      </c>
      <c r="G55" s="39">
        <v>1.2561756245268738</v>
      </c>
      <c r="H55" s="40">
        <v>3</v>
      </c>
      <c r="I55" s="41">
        <v>0.35</v>
      </c>
      <c r="J55" s="42" t="s">
        <v>183</v>
      </c>
      <c r="K55" s="43" t="s">
        <v>184</v>
      </c>
      <c r="L55" s="39">
        <v>6.8854030331813147</v>
      </c>
      <c r="M55" s="39">
        <v>6.8854030331813147</v>
      </c>
      <c r="N55" s="39">
        <v>6.6833653605546397</v>
      </c>
      <c r="O55" s="39">
        <v>5.5093753123438303</v>
      </c>
      <c r="P55" s="40">
        <v>13.089005235602095</v>
      </c>
      <c r="Q55" s="42">
        <v>1.23</v>
      </c>
      <c r="R55" s="39">
        <v>0.87</v>
      </c>
      <c r="S55" s="43">
        <v>400</v>
      </c>
      <c r="T55" s="40">
        <v>8.5</v>
      </c>
      <c r="U55" s="40">
        <v>21.159453244598218</v>
      </c>
      <c r="V55" s="42">
        <v>4.7</v>
      </c>
      <c r="W55" s="39">
        <v>0.7</v>
      </c>
      <c r="X55" s="39">
        <v>20</v>
      </c>
      <c r="Y55" s="39">
        <v>15</v>
      </c>
      <c r="Z55" s="39">
        <v>13.4</v>
      </c>
      <c r="AA55" s="43">
        <v>95</v>
      </c>
      <c r="AB55" s="43">
        <v>48</v>
      </c>
      <c r="AC55" s="44">
        <v>2.8</v>
      </c>
      <c r="AD55" s="45">
        <v>2.8</v>
      </c>
      <c r="AL55" s="46"/>
      <c r="AM55" s="46"/>
    </row>
    <row r="56" spans="1:39" x14ac:dyDescent="0.15">
      <c r="A56" s="28" t="s">
        <v>41</v>
      </c>
      <c r="D56" s="47"/>
      <c r="E56" s="48" t="s">
        <v>185</v>
      </c>
      <c r="F56" s="49">
        <v>1704</v>
      </c>
      <c r="G56" s="50">
        <v>1.2295973421926911</v>
      </c>
      <c r="H56" s="51">
        <v>3.4</v>
      </c>
      <c r="I56" s="52">
        <v>0.35</v>
      </c>
      <c r="J56" s="53" t="s">
        <v>183</v>
      </c>
      <c r="K56" s="54" t="s">
        <v>186</v>
      </c>
      <c r="L56" s="50">
        <v>19.733790601453109</v>
      </c>
      <c r="M56" s="50">
        <v>20.233790601453109</v>
      </c>
      <c r="N56" s="50">
        <v>11.732751457177159</v>
      </c>
      <c r="O56" s="50" t="s">
        <v>187</v>
      </c>
      <c r="P56" s="51">
        <v>16.02112676056338</v>
      </c>
      <c r="Q56" s="53">
        <v>1.05</v>
      </c>
      <c r="R56" s="50">
        <v>0.87</v>
      </c>
      <c r="S56" s="54">
        <v>462.55578178759532</v>
      </c>
      <c r="T56" s="51">
        <v>9.5</v>
      </c>
      <c r="U56" s="51">
        <v>24.716781541093592</v>
      </c>
      <c r="V56" s="53">
        <v>5.7</v>
      </c>
      <c r="W56" s="50">
        <v>0.74</v>
      </c>
      <c r="X56" s="50">
        <v>15</v>
      </c>
      <c r="Y56" s="50">
        <v>11.25</v>
      </c>
      <c r="Z56" s="50">
        <v>10.050000000000001</v>
      </c>
      <c r="AA56" s="54">
        <v>95</v>
      </c>
      <c r="AB56" s="54">
        <v>48</v>
      </c>
      <c r="AC56" s="55">
        <v>2.8</v>
      </c>
      <c r="AD56" s="56">
        <v>2.8</v>
      </c>
      <c r="AL56" s="46"/>
      <c r="AM56" s="46"/>
    </row>
    <row r="57" spans="1:39" x14ac:dyDescent="0.15">
      <c r="A57" s="28" t="s">
        <v>42</v>
      </c>
      <c r="D57" s="47"/>
      <c r="E57" s="48" t="s">
        <v>188</v>
      </c>
      <c r="F57" s="49">
        <v>2032.1736111111111</v>
      </c>
      <c r="G57" s="50">
        <v>1.4</v>
      </c>
      <c r="H57" s="51">
        <v>3</v>
      </c>
      <c r="I57" s="52">
        <v>0.35</v>
      </c>
      <c r="J57" s="53" t="s">
        <v>189</v>
      </c>
      <c r="K57" s="54" t="s">
        <v>186</v>
      </c>
      <c r="L57" s="50">
        <v>38.133790601453107</v>
      </c>
      <c r="M57" s="50">
        <v>38.133790601453107</v>
      </c>
      <c r="N57" s="50">
        <v>16.848095315316247</v>
      </c>
      <c r="O57" s="50" t="s">
        <v>187</v>
      </c>
      <c r="P57" s="51">
        <v>16</v>
      </c>
      <c r="Q57" s="53">
        <v>0.56999999999999995</v>
      </c>
      <c r="R57" s="50">
        <v>0.61</v>
      </c>
      <c r="S57" s="54">
        <v>644.55249002117466</v>
      </c>
      <c r="T57" s="51">
        <v>10</v>
      </c>
      <c r="U57" s="51">
        <v>34.441820240692358</v>
      </c>
      <c r="V57" s="53">
        <v>6.8</v>
      </c>
      <c r="W57" s="50">
        <v>0.78</v>
      </c>
      <c r="X57" s="50">
        <v>10</v>
      </c>
      <c r="Y57" s="50">
        <v>7.5</v>
      </c>
      <c r="Z57" s="50">
        <v>6.7</v>
      </c>
      <c r="AA57" s="54">
        <v>95</v>
      </c>
      <c r="AB57" s="54">
        <v>48</v>
      </c>
      <c r="AC57" s="55">
        <v>4.9000000000000004</v>
      </c>
      <c r="AD57" s="56">
        <v>4.9000000000000004</v>
      </c>
      <c r="AL57" s="46"/>
      <c r="AM57" s="46"/>
    </row>
    <row r="58" spans="1:39" x14ac:dyDescent="0.15">
      <c r="D58" s="47"/>
      <c r="E58" s="48" t="s">
        <v>190</v>
      </c>
      <c r="F58" s="49">
        <v>1948.78125</v>
      </c>
      <c r="G58" s="50">
        <v>1.4</v>
      </c>
      <c r="H58" s="51">
        <v>3</v>
      </c>
      <c r="I58" s="52">
        <v>0.35</v>
      </c>
      <c r="J58" s="53" t="s">
        <v>189</v>
      </c>
      <c r="K58" s="54" t="s">
        <v>186</v>
      </c>
      <c r="L58" s="50">
        <v>38.133790601453107</v>
      </c>
      <c r="M58" s="50">
        <v>38.133790601453107</v>
      </c>
      <c r="N58" s="50">
        <v>18.227920611013488</v>
      </c>
      <c r="O58" s="50" t="s">
        <v>187</v>
      </c>
      <c r="P58" s="51">
        <v>16</v>
      </c>
      <c r="Q58" s="53">
        <v>0.56999999999999995</v>
      </c>
      <c r="R58" s="50">
        <v>0.4</v>
      </c>
      <c r="S58" s="54">
        <v>731.82174106947457</v>
      </c>
      <c r="T58" s="51">
        <v>10</v>
      </c>
      <c r="U58" s="51">
        <v>39.105074054274951</v>
      </c>
      <c r="V58" s="53">
        <v>6.8</v>
      </c>
      <c r="W58" s="50">
        <v>0.78</v>
      </c>
      <c r="X58" s="50">
        <v>10</v>
      </c>
      <c r="Y58" s="50">
        <v>7.5</v>
      </c>
      <c r="Z58" s="50">
        <v>6.7</v>
      </c>
      <c r="AA58" s="54">
        <v>95</v>
      </c>
      <c r="AB58" s="54">
        <v>48</v>
      </c>
      <c r="AC58" s="55">
        <v>4.9000000000000004</v>
      </c>
      <c r="AD58" s="56">
        <v>4.9000000000000004</v>
      </c>
      <c r="AL58" s="46"/>
      <c r="AM58" s="46"/>
    </row>
    <row r="59" spans="1:39" x14ac:dyDescent="0.15">
      <c r="D59" s="57"/>
      <c r="E59" s="58" t="s">
        <v>191</v>
      </c>
      <c r="F59" s="59">
        <v>1948.78125</v>
      </c>
      <c r="G59" s="60">
        <v>1.4</v>
      </c>
      <c r="H59" s="61">
        <v>3</v>
      </c>
      <c r="I59" s="62">
        <v>0.35</v>
      </c>
      <c r="J59" s="63" t="s">
        <v>189</v>
      </c>
      <c r="K59" s="64" t="s">
        <v>186</v>
      </c>
      <c r="L59" s="60">
        <v>38.133790601453107</v>
      </c>
      <c r="M59" s="60">
        <v>38.133790601453107</v>
      </c>
      <c r="N59" s="60">
        <v>18.227920611013488</v>
      </c>
      <c r="O59" s="60" t="s">
        <v>187</v>
      </c>
      <c r="P59" s="61">
        <v>16</v>
      </c>
      <c r="Q59" s="63">
        <v>0.56999999999999995</v>
      </c>
      <c r="R59" s="60">
        <v>0.4</v>
      </c>
      <c r="S59" s="64">
        <v>731.78349197213822</v>
      </c>
      <c r="T59" s="61">
        <v>13</v>
      </c>
      <c r="U59" s="61">
        <v>39.103030204386513</v>
      </c>
      <c r="V59" s="63">
        <v>7.7</v>
      </c>
      <c r="W59" s="60">
        <v>0.78</v>
      </c>
      <c r="X59" s="60">
        <v>10</v>
      </c>
      <c r="Y59" s="60">
        <v>7.5</v>
      </c>
      <c r="Z59" s="60">
        <v>6.7</v>
      </c>
      <c r="AA59" s="64">
        <v>95</v>
      </c>
      <c r="AB59" s="64">
        <v>48</v>
      </c>
      <c r="AC59" s="65">
        <v>4.9000000000000004</v>
      </c>
      <c r="AD59" s="66">
        <v>4.9000000000000004</v>
      </c>
      <c r="AL59" s="46"/>
      <c r="AM59" s="46"/>
    </row>
    <row r="60" spans="1:39" x14ac:dyDescent="0.15">
      <c r="A60" s="28" t="s">
        <v>35</v>
      </c>
      <c r="B60" s="28" t="str">
        <f>VLOOKUP(D60,legend!$A$16:$C$31,3,FALSE)</f>
        <v>CVS</v>
      </c>
      <c r="C60" s="28" t="str">
        <f>A60&amp;B60</f>
        <v>pre78CVS</v>
      </c>
      <c r="D60" s="36">
        <v>12</v>
      </c>
      <c r="E60" s="37" t="s">
        <v>182</v>
      </c>
      <c r="F60" s="38">
        <v>1528</v>
      </c>
      <c r="G60" s="39">
        <v>1.2561756245268738</v>
      </c>
      <c r="H60" s="40">
        <v>3</v>
      </c>
      <c r="I60" s="41">
        <v>0.35</v>
      </c>
      <c r="J60" s="42" t="s">
        <v>183</v>
      </c>
      <c r="K60" s="43" t="s">
        <v>184</v>
      </c>
      <c r="L60" s="39">
        <v>6.8854030331813147</v>
      </c>
      <c r="M60" s="39">
        <v>6.8854030331813147</v>
      </c>
      <c r="N60" s="39">
        <v>6.6833653605546397</v>
      </c>
      <c r="O60" s="39">
        <v>5.5093753123438303</v>
      </c>
      <c r="P60" s="40">
        <v>13.089005235602095</v>
      </c>
      <c r="Q60" s="42">
        <v>1.23</v>
      </c>
      <c r="R60" s="39">
        <v>0.87</v>
      </c>
      <c r="S60" s="43">
        <v>426.14871860362757</v>
      </c>
      <c r="T60" s="40">
        <v>8.5</v>
      </c>
      <c r="U60" s="40">
        <v>22.771361198938749</v>
      </c>
      <c r="V60" s="42">
        <v>4.7</v>
      </c>
      <c r="W60" s="39">
        <v>0.7</v>
      </c>
      <c r="X60" s="39">
        <v>20</v>
      </c>
      <c r="Y60" s="39">
        <v>15</v>
      </c>
      <c r="Z60" s="39">
        <v>13.4</v>
      </c>
      <c r="AA60" s="43">
        <v>91</v>
      </c>
      <c r="AB60" s="43">
        <v>50</v>
      </c>
      <c r="AC60" s="44">
        <v>2.8</v>
      </c>
      <c r="AD60" s="45">
        <v>2.8</v>
      </c>
      <c r="AL60" s="46"/>
      <c r="AM60" s="46"/>
    </row>
    <row r="61" spans="1:39" x14ac:dyDescent="0.15">
      <c r="A61" s="28" t="s">
        <v>41</v>
      </c>
      <c r="B61" s="28" t="str">
        <f>VLOOKUP(D60,legend!$A$16:$C$31,3,FALSE)</f>
        <v>CVS</v>
      </c>
      <c r="C61" s="28" t="str">
        <f t="shared" ref="C61:C62" si="4">A61&amp;B61</f>
        <v>78-92CVS</v>
      </c>
      <c r="D61" s="47"/>
      <c r="E61" s="48" t="s">
        <v>185</v>
      </c>
      <c r="F61" s="49">
        <v>1704</v>
      </c>
      <c r="G61" s="50">
        <v>1.2295973421926911</v>
      </c>
      <c r="H61" s="51">
        <v>3.4</v>
      </c>
      <c r="I61" s="52">
        <v>0.35</v>
      </c>
      <c r="J61" s="53" t="s">
        <v>183</v>
      </c>
      <c r="K61" s="54" t="s">
        <v>186</v>
      </c>
      <c r="L61" s="50">
        <v>19.733790601453109</v>
      </c>
      <c r="M61" s="50">
        <v>20.233790601453109</v>
      </c>
      <c r="N61" s="50">
        <v>11.732751457177159</v>
      </c>
      <c r="O61" s="50" t="s">
        <v>187</v>
      </c>
      <c r="P61" s="51">
        <v>16.02112676056338</v>
      </c>
      <c r="Q61" s="53">
        <v>1.05</v>
      </c>
      <c r="R61" s="50">
        <v>0.87</v>
      </c>
      <c r="S61" s="54">
        <v>495.69231128723925</v>
      </c>
      <c r="T61" s="51">
        <v>9.5</v>
      </c>
      <c r="U61" s="51">
        <v>26.487440114439018</v>
      </c>
      <c r="V61" s="53">
        <v>5.7</v>
      </c>
      <c r="W61" s="50">
        <v>0.74</v>
      </c>
      <c r="X61" s="50">
        <v>15</v>
      </c>
      <c r="Y61" s="50">
        <v>11.25</v>
      </c>
      <c r="Z61" s="50">
        <v>10.050000000000001</v>
      </c>
      <c r="AA61" s="54">
        <v>91</v>
      </c>
      <c r="AB61" s="54">
        <v>50</v>
      </c>
      <c r="AC61" s="55">
        <v>2.8</v>
      </c>
      <c r="AD61" s="56">
        <v>2.8</v>
      </c>
      <c r="AL61" s="46"/>
      <c r="AM61" s="46"/>
    </row>
    <row r="62" spans="1:39" x14ac:dyDescent="0.15">
      <c r="A62" s="28" t="s">
        <v>42</v>
      </c>
      <c r="B62" s="28" t="str">
        <f>VLOOKUP(D60,legend!$A$16:$C$31,3,FALSE)</f>
        <v>CVS</v>
      </c>
      <c r="C62" s="28" t="str">
        <f t="shared" si="4"/>
        <v>93-01CVS</v>
      </c>
      <c r="D62" s="47"/>
      <c r="E62" s="48" t="s">
        <v>188</v>
      </c>
      <c r="F62" s="49">
        <v>2032.1736111111111</v>
      </c>
      <c r="G62" s="50">
        <v>1.4</v>
      </c>
      <c r="H62" s="51">
        <v>3</v>
      </c>
      <c r="I62" s="52">
        <v>0.35</v>
      </c>
      <c r="J62" s="53" t="s">
        <v>189</v>
      </c>
      <c r="K62" s="54" t="s">
        <v>186</v>
      </c>
      <c r="L62" s="50">
        <v>38.133790601453107</v>
      </c>
      <c r="M62" s="50">
        <v>38.133790601453107</v>
      </c>
      <c r="N62" s="50">
        <v>16.848095315316247</v>
      </c>
      <c r="O62" s="50" t="s">
        <v>187</v>
      </c>
      <c r="P62" s="51">
        <v>16</v>
      </c>
      <c r="Q62" s="53">
        <v>0.56999999999999995</v>
      </c>
      <c r="R62" s="50">
        <v>0.61</v>
      </c>
      <c r="S62" s="54">
        <v>690.74901364377877</v>
      </c>
      <c r="T62" s="51">
        <v>10</v>
      </c>
      <c r="U62" s="51">
        <v>36.91034280012326</v>
      </c>
      <c r="V62" s="53">
        <v>6.8</v>
      </c>
      <c r="W62" s="50">
        <v>0.78</v>
      </c>
      <c r="X62" s="50">
        <v>10</v>
      </c>
      <c r="Y62" s="50">
        <v>7.5</v>
      </c>
      <c r="Z62" s="50">
        <v>6.7</v>
      </c>
      <c r="AA62" s="54">
        <v>91</v>
      </c>
      <c r="AB62" s="54">
        <v>50</v>
      </c>
      <c r="AC62" s="55">
        <v>4.9000000000000004</v>
      </c>
      <c r="AD62" s="56">
        <v>4.9000000000000004</v>
      </c>
      <c r="AL62" s="46"/>
      <c r="AM62" s="46"/>
    </row>
    <row r="63" spans="1:39" x14ac:dyDescent="0.15">
      <c r="D63" s="47"/>
      <c r="E63" s="48" t="s">
        <v>190</v>
      </c>
      <c r="F63" s="49">
        <v>1948.78125</v>
      </c>
      <c r="G63" s="50">
        <v>1.4</v>
      </c>
      <c r="H63" s="51">
        <v>3</v>
      </c>
      <c r="I63" s="52">
        <v>0.35</v>
      </c>
      <c r="J63" s="53" t="s">
        <v>189</v>
      </c>
      <c r="K63" s="54" t="s">
        <v>186</v>
      </c>
      <c r="L63" s="50">
        <v>38.133790601453107</v>
      </c>
      <c r="M63" s="50">
        <v>38.133790601453107</v>
      </c>
      <c r="N63" s="50">
        <v>18.227920611013488</v>
      </c>
      <c r="O63" s="50" t="s">
        <v>187</v>
      </c>
      <c r="P63" s="51">
        <v>16</v>
      </c>
      <c r="Q63" s="53">
        <v>0.56999999999999995</v>
      </c>
      <c r="R63" s="50">
        <v>0.4</v>
      </c>
      <c r="S63" s="54">
        <v>790.41503223295024</v>
      </c>
      <c r="T63" s="51">
        <v>10</v>
      </c>
      <c r="U63" s="51">
        <v>42.236020924865244</v>
      </c>
      <c r="V63" s="53">
        <v>6.8</v>
      </c>
      <c r="W63" s="50">
        <v>0.78</v>
      </c>
      <c r="X63" s="50">
        <v>10</v>
      </c>
      <c r="Y63" s="50">
        <v>7.5</v>
      </c>
      <c r="Z63" s="50">
        <v>6.7</v>
      </c>
      <c r="AA63" s="54">
        <v>91</v>
      </c>
      <c r="AB63" s="54">
        <v>50</v>
      </c>
      <c r="AC63" s="55">
        <v>4.9000000000000004</v>
      </c>
      <c r="AD63" s="56">
        <v>4.9000000000000004</v>
      </c>
      <c r="AL63" s="46"/>
      <c r="AM63" s="46"/>
    </row>
    <row r="64" spans="1:39" x14ac:dyDescent="0.15">
      <c r="D64" s="57"/>
      <c r="E64" s="58" t="s">
        <v>191</v>
      </c>
      <c r="F64" s="59">
        <v>1948.78125</v>
      </c>
      <c r="G64" s="60">
        <v>1.4</v>
      </c>
      <c r="H64" s="61">
        <v>3</v>
      </c>
      <c r="I64" s="62">
        <v>0.35</v>
      </c>
      <c r="J64" s="63" t="s">
        <v>189</v>
      </c>
      <c r="K64" s="64" t="s">
        <v>186</v>
      </c>
      <c r="L64" s="60">
        <v>38.133790601453107</v>
      </c>
      <c r="M64" s="60">
        <v>38.133790601453107</v>
      </c>
      <c r="N64" s="60">
        <v>18.227920611013488</v>
      </c>
      <c r="O64" s="60" t="s">
        <v>187</v>
      </c>
      <c r="P64" s="61">
        <v>16</v>
      </c>
      <c r="Q64" s="63">
        <v>0.56999999999999995</v>
      </c>
      <c r="R64" s="60">
        <v>0.4</v>
      </c>
      <c r="S64" s="64">
        <v>790.37345576620851</v>
      </c>
      <c r="T64" s="61">
        <v>13</v>
      </c>
      <c r="U64" s="61">
        <v>42.233799276177315</v>
      </c>
      <c r="V64" s="63">
        <v>7.7</v>
      </c>
      <c r="W64" s="60">
        <v>0.78</v>
      </c>
      <c r="X64" s="60">
        <v>10</v>
      </c>
      <c r="Y64" s="60">
        <v>7.5</v>
      </c>
      <c r="Z64" s="60">
        <v>6.7</v>
      </c>
      <c r="AA64" s="64">
        <v>91</v>
      </c>
      <c r="AB64" s="64">
        <v>50</v>
      </c>
      <c r="AC64" s="65">
        <v>4.9000000000000004</v>
      </c>
      <c r="AD64" s="66">
        <v>4.9000000000000004</v>
      </c>
      <c r="AL64" s="46"/>
      <c r="AM64" s="46"/>
    </row>
    <row r="65" spans="1:39" x14ac:dyDescent="0.15">
      <c r="A65" s="28" t="s">
        <v>35</v>
      </c>
      <c r="B65" s="28" t="str">
        <f>VLOOKUP(D65,legend!$A$16:$C$31,3,FALSE)</f>
        <v>CVD</v>
      </c>
      <c r="C65" s="28" t="str">
        <f>A65&amp;B65</f>
        <v>pre78CVD</v>
      </c>
      <c r="D65" s="36">
        <v>13</v>
      </c>
      <c r="E65" s="37" t="s">
        <v>182</v>
      </c>
      <c r="F65" s="38">
        <v>1528</v>
      </c>
      <c r="G65" s="39">
        <v>1.2561756245268738</v>
      </c>
      <c r="H65" s="40">
        <v>3</v>
      </c>
      <c r="I65" s="41">
        <v>0.35</v>
      </c>
      <c r="J65" s="42" t="s">
        <v>183</v>
      </c>
      <c r="K65" s="43" t="s">
        <v>184</v>
      </c>
      <c r="L65" s="39">
        <v>6.8854030331813147</v>
      </c>
      <c r="M65" s="39">
        <v>6.8854030331813147</v>
      </c>
      <c r="N65" s="39">
        <v>6.6833653605546397</v>
      </c>
      <c r="O65" s="39">
        <v>5.5093753123438303</v>
      </c>
      <c r="P65" s="40">
        <v>13.089005235602095</v>
      </c>
      <c r="Q65" s="42">
        <v>1.23</v>
      </c>
      <c r="R65" s="39">
        <v>0.87</v>
      </c>
      <c r="S65" s="43">
        <v>422.10221199101352</v>
      </c>
      <c r="T65" s="40">
        <v>8.5</v>
      </c>
      <c r="U65" s="40">
        <v>22.555135126567443</v>
      </c>
      <c r="V65" s="42">
        <v>4.7</v>
      </c>
      <c r="W65" s="39">
        <v>0.7</v>
      </c>
      <c r="X65" s="39">
        <v>20</v>
      </c>
      <c r="Y65" s="39">
        <v>15</v>
      </c>
      <c r="Z65" s="39">
        <v>13.4</v>
      </c>
      <c r="AA65" s="43">
        <v>92</v>
      </c>
      <c r="AB65" s="43">
        <v>48</v>
      </c>
      <c r="AC65" s="44">
        <v>2.8</v>
      </c>
      <c r="AD65" s="45">
        <v>2.8</v>
      </c>
      <c r="AL65" s="46"/>
      <c r="AM65" s="46"/>
    </row>
    <row r="66" spans="1:39" x14ac:dyDescent="0.15">
      <c r="A66" s="28" t="s">
        <v>41</v>
      </c>
      <c r="B66" s="28" t="str">
        <f>VLOOKUP(D65,legend!$A$16:$C$31,3,FALSE)</f>
        <v>CVD</v>
      </c>
      <c r="C66" s="28" t="str">
        <f t="shared" ref="C66:C67" si="5">A66&amp;B66</f>
        <v>78-92CVD</v>
      </c>
      <c r="D66" s="47"/>
      <c r="E66" s="48" t="s">
        <v>185</v>
      </c>
      <c r="F66" s="49">
        <v>1704</v>
      </c>
      <c r="G66" s="50">
        <v>1.2295973421926911</v>
      </c>
      <c r="H66" s="51">
        <v>3.4</v>
      </c>
      <c r="I66" s="52">
        <v>0.35</v>
      </c>
      <c r="J66" s="53" t="s">
        <v>183</v>
      </c>
      <c r="K66" s="54" t="s">
        <v>186</v>
      </c>
      <c r="L66" s="50">
        <v>19.733790601453109</v>
      </c>
      <c r="M66" s="50">
        <v>20.233790601453109</v>
      </c>
      <c r="N66" s="50">
        <v>11.732751457177159</v>
      </c>
      <c r="O66" s="50" t="s">
        <v>187</v>
      </c>
      <c r="P66" s="51">
        <v>16.02112676056338</v>
      </c>
      <c r="Q66" s="53">
        <v>1.05</v>
      </c>
      <c r="R66" s="50">
        <v>0.87</v>
      </c>
      <c r="S66" s="54">
        <v>483.4461023638442</v>
      </c>
      <c r="T66" s="51">
        <v>9.5</v>
      </c>
      <c r="U66" s="51">
        <v>25.833060939896257</v>
      </c>
      <c r="V66" s="53">
        <v>5.7</v>
      </c>
      <c r="W66" s="50">
        <v>0.74</v>
      </c>
      <c r="X66" s="50">
        <v>15</v>
      </c>
      <c r="Y66" s="50">
        <v>11.25</v>
      </c>
      <c r="Z66" s="50">
        <v>10.050000000000001</v>
      </c>
      <c r="AA66" s="54">
        <v>92</v>
      </c>
      <c r="AB66" s="54">
        <v>48</v>
      </c>
      <c r="AC66" s="55">
        <v>2.8</v>
      </c>
      <c r="AD66" s="56">
        <v>2.8</v>
      </c>
      <c r="AL66" s="46"/>
      <c r="AM66" s="46"/>
    </row>
    <row r="67" spans="1:39" x14ac:dyDescent="0.15">
      <c r="A67" s="28" t="s">
        <v>42</v>
      </c>
      <c r="B67" s="28" t="str">
        <f>VLOOKUP(D65,legend!$A$16:$C$31,3,FALSE)</f>
        <v>CVD</v>
      </c>
      <c r="C67" s="28" t="str">
        <f t="shared" si="5"/>
        <v>93-01CVD</v>
      </c>
      <c r="D67" s="47"/>
      <c r="E67" s="48" t="s">
        <v>188</v>
      </c>
      <c r="F67" s="49">
        <v>2032.1736111111111</v>
      </c>
      <c r="G67" s="50">
        <v>1.4</v>
      </c>
      <c r="H67" s="51">
        <v>3</v>
      </c>
      <c r="I67" s="52">
        <v>0.35</v>
      </c>
      <c r="J67" s="53" t="s">
        <v>189</v>
      </c>
      <c r="K67" s="54" t="s">
        <v>186</v>
      </c>
      <c r="L67" s="50">
        <v>38.133790601453107</v>
      </c>
      <c r="M67" s="50">
        <v>38.133790601453107</v>
      </c>
      <c r="N67" s="50">
        <v>16.848095315316247</v>
      </c>
      <c r="O67" s="50" t="s">
        <v>187</v>
      </c>
      <c r="P67" s="51">
        <v>16</v>
      </c>
      <c r="Q67" s="53">
        <v>0.56999999999999995</v>
      </c>
      <c r="R67" s="50">
        <v>0.61</v>
      </c>
      <c r="S67" s="54">
        <v>670.0760822412866</v>
      </c>
      <c r="T67" s="51">
        <v>10</v>
      </c>
      <c r="U67" s="51">
        <v>35.805679645087736</v>
      </c>
      <c r="V67" s="53">
        <v>6.8</v>
      </c>
      <c r="W67" s="50">
        <v>0.78</v>
      </c>
      <c r="X67" s="50">
        <v>10</v>
      </c>
      <c r="Y67" s="50">
        <v>7.5</v>
      </c>
      <c r="Z67" s="50">
        <v>6.7</v>
      </c>
      <c r="AA67" s="54">
        <v>92</v>
      </c>
      <c r="AB67" s="54">
        <v>48</v>
      </c>
      <c r="AC67" s="55">
        <v>4.9000000000000004</v>
      </c>
      <c r="AD67" s="56">
        <v>4.9000000000000004</v>
      </c>
      <c r="AL67" s="46"/>
      <c r="AM67" s="46"/>
    </row>
    <row r="68" spans="1:39" x14ac:dyDescent="0.15">
      <c r="D68" s="47"/>
      <c r="E68" s="48" t="s">
        <v>190</v>
      </c>
      <c r="F68" s="49">
        <v>1948.78125</v>
      </c>
      <c r="G68" s="50">
        <v>1.4</v>
      </c>
      <c r="H68" s="51">
        <v>3</v>
      </c>
      <c r="I68" s="52">
        <v>0.35</v>
      </c>
      <c r="J68" s="53" t="s">
        <v>189</v>
      </c>
      <c r="K68" s="54" t="s">
        <v>186</v>
      </c>
      <c r="L68" s="50">
        <v>38.133790601453107</v>
      </c>
      <c r="M68" s="50">
        <v>38.133790601453107</v>
      </c>
      <c r="N68" s="50">
        <v>18.227920611013488</v>
      </c>
      <c r="O68" s="50" t="s">
        <v>187</v>
      </c>
      <c r="P68" s="51">
        <v>16</v>
      </c>
      <c r="Q68" s="53">
        <v>0.56999999999999995</v>
      </c>
      <c r="R68" s="50">
        <v>0.4</v>
      </c>
      <c r="S68" s="54">
        <v>762.92079816807279</v>
      </c>
      <c r="T68" s="51">
        <v>10</v>
      </c>
      <c r="U68" s="51">
        <v>40.766859790623229</v>
      </c>
      <c r="V68" s="53">
        <v>6.8</v>
      </c>
      <c r="W68" s="50">
        <v>0.78</v>
      </c>
      <c r="X68" s="50">
        <v>10</v>
      </c>
      <c r="Y68" s="50">
        <v>7.5</v>
      </c>
      <c r="Z68" s="50">
        <v>6.7</v>
      </c>
      <c r="AA68" s="54">
        <v>92</v>
      </c>
      <c r="AB68" s="54">
        <v>48</v>
      </c>
      <c r="AC68" s="55">
        <v>4.9000000000000004</v>
      </c>
      <c r="AD68" s="56">
        <v>4.9000000000000004</v>
      </c>
      <c r="AL68" s="46"/>
      <c r="AM68" s="46"/>
    </row>
    <row r="69" spans="1:39" x14ac:dyDescent="0.15">
      <c r="D69" s="57"/>
      <c r="E69" s="58" t="s">
        <v>191</v>
      </c>
      <c r="F69" s="59">
        <v>1948.78125</v>
      </c>
      <c r="G69" s="60">
        <v>1.4</v>
      </c>
      <c r="H69" s="61">
        <v>3</v>
      </c>
      <c r="I69" s="62">
        <v>0.35</v>
      </c>
      <c r="J69" s="63" t="s">
        <v>189</v>
      </c>
      <c r="K69" s="64" t="s">
        <v>186</v>
      </c>
      <c r="L69" s="60">
        <v>38.133790601453107</v>
      </c>
      <c r="M69" s="60">
        <v>38.133790601453107</v>
      </c>
      <c r="N69" s="60">
        <v>18.227920611013488</v>
      </c>
      <c r="O69" s="60" t="s">
        <v>187</v>
      </c>
      <c r="P69" s="61">
        <v>16</v>
      </c>
      <c r="Q69" s="63">
        <v>0.56999999999999995</v>
      </c>
      <c r="R69" s="60">
        <v>0.4</v>
      </c>
      <c r="S69" s="64">
        <v>762.87925548560997</v>
      </c>
      <c r="T69" s="61">
        <v>13</v>
      </c>
      <c r="U69" s="61">
        <v>40.764639947206511</v>
      </c>
      <c r="V69" s="63">
        <v>7.7</v>
      </c>
      <c r="W69" s="60">
        <v>0.78</v>
      </c>
      <c r="X69" s="60">
        <v>10</v>
      </c>
      <c r="Y69" s="60">
        <v>7.5</v>
      </c>
      <c r="Z69" s="60">
        <v>6.7</v>
      </c>
      <c r="AA69" s="64">
        <v>92</v>
      </c>
      <c r="AB69" s="64">
        <v>48</v>
      </c>
      <c r="AC69" s="65">
        <v>4.9000000000000004</v>
      </c>
      <c r="AD69" s="66">
        <v>4.9000000000000004</v>
      </c>
      <c r="AL69" s="46"/>
      <c r="AM69" s="46"/>
    </row>
    <row r="70" spans="1:39" x14ac:dyDescent="0.15">
      <c r="A70" s="28" t="s">
        <v>35</v>
      </c>
      <c r="D70" s="36">
        <v>14</v>
      </c>
      <c r="E70" s="37" t="s">
        <v>182</v>
      </c>
      <c r="F70" s="38">
        <v>1555</v>
      </c>
      <c r="G70" s="39">
        <v>1.081133162612036</v>
      </c>
      <c r="H70" s="40">
        <v>2.8</v>
      </c>
      <c r="I70" s="41">
        <v>0.35</v>
      </c>
      <c r="J70" s="42" t="s">
        <v>183</v>
      </c>
      <c r="K70" s="43" t="s">
        <v>184</v>
      </c>
      <c r="L70" s="39">
        <v>6.8854030331813147</v>
      </c>
      <c r="M70" s="39">
        <v>6.8854030331813147</v>
      </c>
      <c r="N70" s="39">
        <v>6.6833653605546397</v>
      </c>
      <c r="O70" s="39">
        <v>5.5093753123438303</v>
      </c>
      <c r="P70" s="40">
        <v>17.170418006430868</v>
      </c>
      <c r="Q70" s="42">
        <v>1.23</v>
      </c>
      <c r="R70" s="39">
        <v>0.87</v>
      </c>
      <c r="S70" s="67">
        <v>280</v>
      </c>
      <c r="T70" s="40">
        <v>8.5</v>
      </c>
      <c r="U70" s="40">
        <v>17.72813547447555</v>
      </c>
      <c r="V70" s="42">
        <v>4.7</v>
      </c>
      <c r="W70" s="39">
        <v>0.7</v>
      </c>
      <c r="X70" s="39">
        <v>20</v>
      </c>
      <c r="Y70" s="39">
        <v>15</v>
      </c>
      <c r="Z70" s="39">
        <v>13.4</v>
      </c>
      <c r="AA70" s="43">
        <v>99</v>
      </c>
      <c r="AB70" s="43">
        <v>39</v>
      </c>
      <c r="AC70" s="44">
        <v>2.8</v>
      </c>
      <c r="AD70" s="45">
        <v>2.8</v>
      </c>
      <c r="AL70" s="46"/>
      <c r="AM70" s="46"/>
    </row>
    <row r="71" spans="1:39" x14ac:dyDescent="0.15">
      <c r="A71" s="28" t="s">
        <v>41</v>
      </c>
      <c r="D71" s="47"/>
      <c r="E71" s="48" t="s">
        <v>185</v>
      </c>
      <c r="F71" s="49">
        <v>1741</v>
      </c>
      <c r="G71" s="50">
        <v>1.1187727810650887</v>
      </c>
      <c r="H71" s="51">
        <v>3</v>
      </c>
      <c r="I71" s="52">
        <v>0.35</v>
      </c>
      <c r="J71" s="53" t="s">
        <v>183</v>
      </c>
      <c r="K71" s="54" t="s">
        <v>186</v>
      </c>
      <c r="L71" s="50">
        <v>18.133790601453107</v>
      </c>
      <c r="M71" s="50">
        <v>21.433790601453108</v>
      </c>
      <c r="N71" s="50">
        <v>14.659929693186193</v>
      </c>
      <c r="O71" s="50" t="s">
        <v>187</v>
      </c>
      <c r="P71" s="51">
        <v>14.014933946008041</v>
      </c>
      <c r="Q71" s="53">
        <v>1.23</v>
      </c>
      <c r="R71" s="50">
        <v>0.87</v>
      </c>
      <c r="S71" s="68">
        <v>448.19605868322634</v>
      </c>
      <c r="T71" s="51">
        <v>9.5</v>
      </c>
      <c r="U71" s="51">
        <v>23.949466218410485</v>
      </c>
      <c r="V71" s="53">
        <v>5.7</v>
      </c>
      <c r="W71" s="50">
        <v>0.74</v>
      </c>
      <c r="X71" s="50">
        <v>15</v>
      </c>
      <c r="Y71" s="50">
        <v>11.25</v>
      </c>
      <c r="Z71" s="50">
        <v>10.050000000000001</v>
      </c>
      <c r="AA71" s="54">
        <v>99</v>
      </c>
      <c r="AB71" s="54">
        <v>39</v>
      </c>
      <c r="AC71" s="55">
        <v>2.8</v>
      </c>
      <c r="AD71" s="56">
        <v>2.8</v>
      </c>
      <c r="AL71" s="46"/>
      <c r="AM71" s="46"/>
    </row>
    <row r="72" spans="1:39" x14ac:dyDescent="0.15">
      <c r="A72" s="28" t="s">
        <v>42</v>
      </c>
      <c r="D72" s="47"/>
      <c r="E72" s="48" t="s">
        <v>188</v>
      </c>
      <c r="F72" s="49">
        <v>1758.0925925925924</v>
      </c>
      <c r="G72" s="50">
        <v>1.2</v>
      </c>
      <c r="H72" s="51">
        <v>3</v>
      </c>
      <c r="I72" s="52">
        <v>0.35</v>
      </c>
      <c r="J72" s="53" t="s">
        <v>189</v>
      </c>
      <c r="K72" s="54" t="s">
        <v>186</v>
      </c>
      <c r="L72" s="50">
        <v>38.133790601453107</v>
      </c>
      <c r="M72" s="50">
        <v>38.133790601453107</v>
      </c>
      <c r="N72" s="50">
        <v>18.227920611013488</v>
      </c>
      <c r="O72" s="50" t="s">
        <v>187</v>
      </c>
      <c r="P72" s="51">
        <v>16</v>
      </c>
      <c r="Q72" s="53">
        <v>0.56999999999999995</v>
      </c>
      <c r="R72" s="50">
        <v>0.49</v>
      </c>
      <c r="S72" s="68">
        <v>631.24109808765093</v>
      </c>
      <c r="T72" s="51">
        <v>10</v>
      </c>
      <c r="U72" s="51">
        <v>33.730522750998745</v>
      </c>
      <c r="V72" s="53">
        <v>6.8</v>
      </c>
      <c r="W72" s="50">
        <v>0.78</v>
      </c>
      <c r="X72" s="50">
        <v>10</v>
      </c>
      <c r="Y72" s="50">
        <v>7.5</v>
      </c>
      <c r="Z72" s="50">
        <v>6.7</v>
      </c>
      <c r="AA72" s="54">
        <v>99</v>
      </c>
      <c r="AB72" s="54">
        <v>39</v>
      </c>
      <c r="AC72" s="55">
        <v>4.9000000000000004</v>
      </c>
      <c r="AD72" s="56">
        <v>4.9000000000000004</v>
      </c>
      <c r="AL72" s="46"/>
      <c r="AM72" s="46"/>
    </row>
    <row r="73" spans="1:39" x14ac:dyDescent="0.15">
      <c r="D73" s="47"/>
      <c r="E73" s="48" t="s">
        <v>190</v>
      </c>
      <c r="F73" s="49">
        <v>2160.9166666666665</v>
      </c>
      <c r="G73" s="50">
        <v>1.2</v>
      </c>
      <c r="H73" s="51">
        <v>3</v>
      </c>
      <c r="I73" s="52">
        <v>0.35</v>
      </c>
      <c r="J73" s="53" t="s">
        <v>189</v>
      </c>
      <c r="K73" s="54" t="s">
        <v>186</v>
      </c>
      <c r="L73" s="50">
        <v>38.133790601453107</v>
      </c>
      <c r="M73" s="50">
        <v>38.133790601453107</v>
      </c>
      <c r="N73" s="50">
        <v>18.227920611013488</v>
      </c>
      <c r="O73" s="50" t="s">
        <v>187</v>
      </c>
      <c r="P73" s="51">
        <v>16</v>
      </c>
      <c r="Q73" s="53">
        <v>0.56999999999999995</v>
      </c>
      <c r="R73" s="50">
        <v>0.4</v>
      </c>
      <c r="S73" s="68">
        <v>682.77746792177982</v>
      </c>
      <c r="T73" s="51">
        <v>10</v>
      </c>
      <c r="U73" s="51">
        <v>36.484381301179198</v>
      </c>
      <c r="V73" s="53">
        <v>6.8</v>
      </c>
      <c r="W73" s="50">
        <v>0.78</v>
      </c>
      <c r="X73" s="50">
        <v>10</v>
      </c>
      <c r="Y73" s="50">
        <v>7.5</v>
      </c>
      <c r="Z73" s="50">
        <v>6.7</v>
      </c>
      <c r="AA73" s="54">
        <v>99</v>
      </c>
      <c r="AB73" s="54">
        <v>39</v>
      </c>
      <c r="AC73" s="55">
        <v>4.9000000000000004</v>
      </c>
      <c r="AD73" s="56">
        <v>4.9000000000000004</v>
      </c>
      <c r="AL73" s="46"/>
      <c r="AM73" s="46"/>
    </row>
    <row r="74" spans="1:39" x14ac:dyDescent="0.15">
      <c r="D74" s="57"/>
      <c r="E74" s="58" t="s">
        <v>191</v>
      </c>
      <c r="F74" s="59">
        <v>2160.9166666666665</v>
      </c>
      <c r="G74" s="60">
        <v>1.2</v>
      </c>
      <c r="H74" s="61">
        <v>3</v>
      </c>
      <c r="I74" s="62">
        <v>0.35</v>
      </c>
      <c r="J74" s="63" t="s">
        <v>189</v>
      </c>
      <c r="K74" s="64" t="s">
        <v>186</v>
      </c>
      <c r="L74" s="60">
        <v>38.133790601453107</v>
      </c>
      <c r="M74" s="60">
        <v>38.133790601453107</v>
      </c>
      <c r="N74" s="60">
        <v>18.227920611013488</v>
      </c>
      <c r="O74" s="60" t="s">
        <v>187</v>
      </c>
      <c r="P74" s="61">
        <v>16</v>
      </c>
      <c r="Q74" s="63">
        <v>0.56999999999999995</v>
      </c>
      <c r="R74" s="60">
        <v>0.4</v>
      </c>
      <c r="S74" s="69">
        <v>682.74163889708302</v>
      </c>
      <c r="T74" s="61">
        <v>13</v>
      </c>
      <c r="U74" s="61">
        <v>36.482466768465237</v>
      </c>
      <c r="V74" s="63">
        <v>7.7</v>
      </c>
      <c r="W74" s="60">
        <v>0.78</v>
      </c>
      <c r="X74" s="60">
        <v>10</v>
      </c>
      <c r="Y74" s="60">
        <v>7.5</v>
      </c>
      <c r="Z74" s="60">
        <v>6.7</v>
      </c>
      <c r="AA74" s="64">
        <v>99</v>
      </c>
      <c r="AB74" s="64">
        <v>39</v>
      </c>
      <c r="AC74" s="65">
        <v>4.9000000000000004</v>
      </c>
      <c r="AD74" s="66">
        <v>4.9000000000000004</v>
      </c>
      <c r="AL74" s="46"/>
      <c r="AM74" s="46"/>
    </row>
    <row r="75" spans="1:39" x14ac:dyDescent="0.15">
      <c r="A75" s="28" t="s">
        <v>35</v>
      </c>
      <c r="D75" s="36">
        <v>15</v>
      </c>
      <c r="E75" s="37" t="s">
        <v>182</v>
      </c>
      <c r="F75" s="38">
        <v>1555</v>
      </c>
      <c r="G75" s="39">
        <v>1.081133162612036</v>
      </c>
      <c r="H75" s="40">
        <v>2.8</v>
      </c>
      <c r="I75" s="41">
        <v>0.35</v>
      </c>
      <c r="J75" s="42" t="s">
        <v>183</v>
      </c>
      <c r="K75" s="43" t="s">
        <v>184</v>
      </c>
      <c r="L75" s="39">
        <v>6.8854030331813147</v>
      </c>
      <c r="M75" s="39">
        <v>6.8854030331813147</v>
      </c>
      <c r="N75" s="39">
        <v>6.6833653605546397</v>
      </c>
      <c r="O75" s="39">
        <v>5.5093753123438303</v>
      </c>
      <c r="P75" s="40">
        <v>17.170418006430868</v>
      </c>
      <c r="Q75" s="42">
        <v>1.23</v>
      </c>
      <c r="R75" s="39">
        <v>0.87</v>
      </c>
      <c r="S75" s="67">
        <v>243</v>
      </c>
      <c r="T75" s="40">
        <v>8.5</v>
      </c>
      <c r="U75" s="40">
        <v>17.336384958968218</v>
      </c>
      <c r="V75" s="42">
        <v>4.7</v>
      </c>
      <c r="W75" s="39">
        <v>0.7</v>
      </c>
      <c r="X75" s="39">
        <v>20</v>
      </c>
      <c r="Y75" s="39">
        <v>15</v>
      </c>
      <c r="Z75" s="39">
        <v>13.4</v>
      </c>
      <c r="AA75" s="43">
        <v>102</v>
      </c>
      <c r="AB75" s="43">
        <v>50</v>
      </c>
      <c r="AC75" s="44">
        <v>2.8</v>
      </c>
      <c r="AD75" s="45">
        <v>2.8</v>
      </c>
      <c r="AL75" s="46"/>
      <c r="AM75" s="46"/>
    </row>
    <row r="76" spans="1:39" x14ac:dyDescent="0.15">
      <c r="A76" s="28" t="s">
        <v>41</v>
      </c>
      <c r="D76" s="47"/>
      <c r="E76" s="48" t="s">
        <v>185</v>
      </c>
      <c r="F76" s="49">
        <v>1741</v>
      </c>
      <c r="G76" s="50">
        <v>1.1187727810650887</v>
      </c>
      <c r="H76" s="51">
        <v>3</v>
      </c>
      <c r="I76" s="52">
        <v>0.35</v>
      </c>
      <c r="J76" s="53" t="s">
        <v>183</v>
      </c>
      <c r="K76" s="54" t="s">
        <v>186</v>
      </c>
      <c r="L76" s="50">
        <v>18.133790601453107</v>
      </c>
      <c r="M76" s="50">
        <v>21.433790601453108</v>
      </c>
      <c r="N76" s="50">
        <v>14.659929693186193</v>
      </c>
      <c r="O76" s="50" t="s">
        <v>187</v>
      </c>
      <c r="P76" s="51">
        <v>14.014933946008041</v>
      </c>
      <c r="Q76" s="53">
        <v>1.23</v>
      </c>
      <c r="R76" s="50">
        <v>0.87</v>
      </c>
      <c r="S76" s="54">
        <v>408.80539003114501</v>
      </c>
      <c r="T76" s="51">
        <v>9.5</v>
      </c>
      <c r="U76" s="51">
        <v>22.845782517422489</v>
      </c>
      <c r="V76" s="53">
        <v>5.7</v>
      </c>
      <c r="W76" s="50">
        <v>0.74</v>
      </c>
      <c r="X76" s="50">
        <v>15</v>
      </c>
      <c r="Y76" s="50">
        <v>11.25</v>
      </c>
      <c r="Z76" s="50">
        <v>10.050000000000001</v>
      </c>
      <c r="AA76" s="54">
        <v>102</v>
      </c>
      <c r="AB76" s="54">
        <v>50</v>
      </c>
      <c r="AC76" s="55">
        <v>2.8</v>
      </c>
      <c r="AD76" s="56">
        <v>2.8</v>
      </c>
      <c r="AL76" s="46"/>
      <c r="AM76" s="46"/>
    </row>
    <row r="77" spans="1:39" x14ac:dyDescent="0.15">
      <c r="A77" s="28" t="s">
        <v>42</v>
      </c>
      <c r="D77" s="47"/>
      <c r="E77" s="48" t="s">
        <v>188</v>
      </c>
      <c r="F77" s="49">
        <v>1758.0925925925924</v>
      </c>
      <c r="G77" s="50">
        <v>1.2</v>
      </c>
      <c r="H77" s="51">
        <v>3</v>
      </c>
      <c r="I77" s="52">
        <v>0.35</v>
      </c>
      <c r="J77" s="53" t="s">
        <v>189</v>
      </c>
      <c r="K77" s="54" t="s">
        <v>186</v>
      </c>
      <c r="L77" s="50">
        <v>38.133790601453107</v>
      </c>
      <c r="M77" s="50">
        <v>38.133790601453107</v>
      </c>
      <c r="N77" s="50">
        <v>18.227920611013488</v>
      </c>
      <c r="O77" s="50" t="s">
        <v>187</v>
      </c>
      <c r="P77" s="51">
        <v>16</v>
      </c>
      <c r="Q77" s="53">
        <v>0.56999999999999995</v>
      </c>
      <c r="R77" s="50">
        <v>0.49</v>
      </c>
      <c r="S77" s="54">
        <v>589.48123039711015</v>
      </c>
      <c r="T77" s="51">
        <v>10</v>
      </c>
      <c r="U77" s="51">
        <v>31.499073988423259</v>
      </c>
      <c r="V77" s="53">
        <v>6.8</v>
      </c>
      <c r="W77" s="50">
        <v>0.78</v>
      </c>
      <c r="X77" s="50">
        <v>10</v>
      </c>
      <c r="Y77" s="50">
        <v>7.5</v>
      </c>
      <c r="Z77" s="50">
        <v>6.7</v>
      </c>
      <c r="AA77" s="54">
        <v>102</v>
      </c>
      <c r="AB77" s="54">
        <v>50</v>
      </c>
      <c r="AC77" s="55">
        <v>4.9000000000000004</v>
      </c>
      <c r="AD77" s="56">
        <v>4.9000000000000004</v>
      </c>
      <c r="AL77" s="46"/>
      <c r="AM77" s="46"/>
    </row>
    <row r="78" spans="1:39" x14ac:dyDescent="0.15">
      <c r="D78" s="47"/>
      <c r="E78" s="48" t="s">
        <v>190</v>
      </c>
      <c r="F78" s="49">
        <v>2160.9166666666665</v>
      </c>
      <c r="G78" s="50">
        <v>1.2</v>
      </c>
      <c r="H78" s="51">
        <v>3</v>
      </c>
      <c r="I78" s="52">
        <v>0.35</v>
      </c>
      <c r="J78" s="53" t="s">
        <v>189</v>
      </c>
      <c r="K78" s="54" t="s">
        <v>186</v>
      </c>
      <c r="L78" s="50">
        <v>38.133790601453107</v>
      </c>
      <c r="M78" s="50">
        <v>38.133790601453107</v>
      </c>
      <c r="N78" s="50">
        <v>18.227920611013488</v>
      </c>
      <c r="O78" s="50" t="s">
        <v>187</v>
      </c>
      <c r="P78" s="51">
        <v>16</v>
      </c>
      <c r="Q78" s="53">
        <v>0.56999999999999995</v>
      </c>
      <c r="R78" s="50">
        <v>0.4</v>
      </c>
      <c r="S78" s="54">
        <v>636.3400749697779</v>
      </c>
      <c r="T78" s="51">
        <v>10</v>
      </c>
      <c r="U78" s="51">
        <v>34.002987830111081</v>
      </c>
      <c r="V78" s="53">
        <v>6.8</v>
      </c>
      <c r="W78" s="50">
        <v>0.78</v>
      </c>
      <c r="X78" s="50">
        <v>10</v>
      </c>
      <c r="Y78" s="50">
        <v>7.5</v>
      </c>
      <c r="Z78" s="50">
        <v>6.7</v>
      </c>
      <c r="AA78" s="54">
        <v>102</v>
      </c>
      <c r="AB78" s="54">
        <v>50</v>
      </c>
      <c r="AC78" s="55">
        <v>4.9000000000000004</v>
      </c>
      <c r="AD78" s="56">
        <v>4.9000000000000004</v>
      </c>
      <c r="AL78" s="46"/>
      <c r="AM78" s="46"/>
    </row>
    <row r="79" spans="1:39" x14ac:dyDescent="0.15">
      <c r="D79" s="57"/>
      <c r="E79" s="58" t="s">
        <v>191</v>
      </c>
      <c r="F79" s="59">
        <v>2160.9166666666665</v>
      </c>
      <c r="G79" s="60">
        <v>1.2</v>
      </c>
      <c r="H79" s="61">
        <v>3</v>
      </c>
      <c r="I79" s="62">
        <v>0.35</v>
      </c>
      <c r="J79" s="63" t="s">
        <v>189</v>
      </c>
      <c r="K79" s="64" t="s">
        <v>186</v>
      </c>
      <c r="L79" s="60">
        <v>38.133790601453107</v>
      </c>
      <c r="M79" s="60">
        <v>38.133790601453107</v>
      </c>
      <c r="N79" s="60">
        <v>18.227920611013488</v>
      </c>
      <c r="O79" s="60" t="s">
        <v>187</v>
      </c>
      <c r="P79" s="61">
        <v>16</v>
      </c>
      <c r="Q79" s="63">
        <v>0.56999999999999995</v>
      </c>
      <c r="R79" s="60">
        <v>0.4</v>
      </c>
      <c r="S79" s="64">
        <v>636.30330742337708</v>
      </c>
      <c r="T79" s="61">
        <v>13</v>
      </c>
      <c r="U79" s="61">
        <v>34.0010231472599</v>
      </c>
      <c r="V79" s="63">
        <v>7.7</v>
      </c>
      <c r="W79" s="60">
        <v>0.78</v>
      </c>
      <c r="X79" s="60">
        <v>10</v>
      </c>
      <c r="Y79" s="60">
        <v>7.5</v>
      </c>
      <c r="Z79" s="60">
        <v>6.7</v>
      </c>
      <c r="AA79" s="64">
        <v>102</v>
      </c>
      <c r="AB79" s="64">
        <v>50</v>
      </c>
      <c r="AC79" s="65">
        <v>4.9000000000000004</v>
      </c>
      <c r="AD79" s="66">
        <v>4.9000000000000004</v>
      </c>
      <c r="AL79" s="46"/>
      <c r="AM79" s="46"/>
    </row>
    <row r="80" spans="1:39" x14ac:dyDescent="0.15">
      <c r="A80" s="28" t="s">
        <v>35</v>
      </c>
      <c r="D80" s="36">
        <v>16</v>
      </c>
      <c r="E80" s="37" t="s">
        <v>182</v>
      </c>
      <c r="F80" s="38">
        <v>1591</v>
      </c>
      <c r="G80" s="39">
        <v>1.4843865979381445</v>
      </c>
      <c r="H80" s="40">
        <v>3</v>
      </c>
      <c r="I80" s="41">
        <v>0.35</v>
      </c>
      <c r="J80" s="42" t="s">
        <v>183</v>
      </c>
      <c r="K80" s="43" t="s">
        <v>184</v>
      </c>
      <c r="L80" s="39">
        <v>6.7128181406152754</v>
      </c>
      <c r="M80" s="39">
        <v>6.7128181406152754</v>
      </c>
      <c r="N80" s="39">
        <v>5.1781978091284753</v>
      </c>
      <c r="O80" s="39">
        <v>5.5093753123438303</v>
      </c>
      <c r="P80" s="40">
        <v>14.016341923318668</v>
      </c>
      <c r="Q80" s="42">
        <v>1.23</v>
      </c>
      <c r="R80" s="39">
        <v>0.87</v>
      </c>
      <c r="S80" s="43">
        <v>453.05802739053701</v>
      </c>
      <c r="T80" s="40">
        <v>8.5</v>
      </c>
      <c r="U80" s="40">
        <v>24.20926670762676</v>
      </c>
      <c r="V80" s="42">
        <v>4.7</v>
      </c>
      <c r="W80" s="39">
        <v>0.7</v>
      </c>
      <c r="X80" s="39">
        <v>20</v>
      </c>
      <c r="Y80" s="39">
        <v>15</v>
      </c>
      <c r="Z80" s="39">
        <v>13.4</v>
      </c>
      <c r="AA80" s="43">
        <v>80</v>
      </c>
      <c r="AB80" s="43">
        <v>32</v>
      </c>
      <c r="AC80" s="44">
        <v>2.8</v>
      </c>
      <c r="AD80" s="45">
        <v>2.8</v>
      </c>
      <c r="AL80" s="46"/>
      <c r="AM80" s="46"/>
    </row>
    <row r="81" spans="1:39" x14ac:dyDescent="0.15">
      <c r="A81" s="28" t="s">
        <v>41</v>
      </c>
      <c r="D81" s="47"/>
      <c r="E81" s="48" t="s">
        <v>185</v>
      </c>
      <c r="F81" s="49">
        <v>1904</v>
      </c>
      <c r="G81" s="50">
        <v>1.3070442477876107</v>
      </c>
      <c r="H81" s="51">
        <v>3.1</v>
      </c>
      <c r="I81" s="52">
        <v>0.35</v>
      </c>
      <c r="J81" s="53" t="s">
        <v>183</v>
      </c>
      <c r="K81" s="54" t="s">
        <v>186</v>
      </c>
      <c r="L81" s="50">
        <v>24.133790601453107</v>
      </c>
      <c r="M81" s="50">
        <v>28.133790601453111</v>
      </c>
      <c r="N81" s="50">
        <v>15.375119492772356</v>
      </c>
      <c r="O81" s="50" t="s">
        <v>187</v>
      </c>
      <c r="P81" s="51">
        <v>11.502100840336134</v>
      </c>
      <c r="Q81" s="53">
        <v>0.82</v>
      </c>
      <c r="R81" s="50">
        <v>0.79</v>
      </c>
      <c r="S81" s="54">
        <v>727.85005848847482</v>
      </c>
      <c r="T81" s="51">
        <v>9</v>
      </c>
      <c r="U81" s="51">
        <v>38.892846222367282</v>
      </c>
      <c r="V81" s="53">
        <v>5.7</v>
      </c>
      <c r="W81" s="50">
        <v>0.74</v>
      </c>
      <c r="X81" s="50">
        <v>15</v>
      </c>
      <c r="Y81" s="50">
        <v>11.25</v>
      </c>
      <c r="Z81" s="50">
        <v>10.050000000000001</v>
      </c>
      <c r="AA81" s="54">
        <v>80</v>
      </c>
      <c r="AB81" s="54">
        <v>32</v>
      </c>
      <c r="AC81" s="55">
        <v>2.8</v>
      </c>
      <c r="AD81" s="56">
        <v>2.8</v>
      </c>
      <c r="AL81" s="46"/>
      <c r="AM81" s="46"/>
    </row>
    <row r="82" spans="1:39" x14ac:dyDescent="0.15">
      <c r="A82" s="28" t="s">
        <v>42</v>
      </c>
      <c r="D82" s="47"/>
      <c r="E82" s="48" t="s">
        <v>188</v>
      </c>
      <c r="F82" s="49">
        <v>2193.24670433145</v>
      </c>
      <c r="G82" s="50">
        <v>1.7</v>
      </c>
      <c r="H82" s="51">
        <v>3</v>
      </c>
      <c r="I82" s="52">
        <v>0.35</v>
      </c>
      <c r="J82" s="53" t="s">
        <v>189</v>
      </c>
      <c r="K82" s="54" t="s">
        <v>186</v>
      </c>
      <c r="L82" s="50">
        <v>38.133790601453107</v>
      </c>
      <c r="M82" s="50">
        <v>38.133790601453107</v>
      </c>
      <c r="N82" s="50">
        <v>18.227920611013488</v>
      </c>
      <c r="O82" s="50" t="s">
        <v>187</v>
      </c>
      <c r="P82" s="51">
        <v>20</v>
      </c>
      <c r="Q82" s="53">
        <v>0.67</v>
      </c>
      <c r="R82" s="50">
        <v>0.79</v>
      </c>
      <c r="S82" s="54">
        <v>631.96520998763765</v>
      </c>
      <c r="T82" s="51">
        <v>10</v>
      </c>
      <c r="U82" s="51">
        <v>33.769215847805604</v>
      </c>
      <c r="V82" s="53">
        <v>6.8</v>
      </c>
      <c r="W82" s="50">
        <v>0.78</v>
      </c>
      <c r="X82" s="50">
        <v>10</v>
      </c>
      <c r="Y82" s="50">
        <v>7.5</v>
      </c>
      <c r="Z82" s="50">
        <v>6.7</v>
      </c>
      <c r="AA82" s="54">
        <v>80</v>
      </c>
      <c r="AB82" s="54">
        <v>32</v>
      </c>
      <c r="AC82" s="55">
        <v>4.9000000000000004</v>
      </c>
      <c r="AD82" s="56">
        <v>4.9000000000000004</v>
      </c>
      <c r="AL82" s="46"/>
      <c r="AM82" s="46"/>
    </row>
    <row r="83" spans="1:39" x14ac:dyDescent="0.15">
      <c r="D83" s="47"/>
      <c r="E83" s="48" t="s">
        <v>190</v>
      </c>
      <c r="F83" s="49">
        <v>2295.6101694915255</v>
      </c>
      <c r="G83" s="50">
        <v>1.7</v>
      </c>
      <c r="H83" s="51">
        <v>3</v>
      </c>
      <c r="I83" s="52">
        <v>0.35</v>
      </c>
      <c r="J83" s="53" t="s">
        <v>189</v>
      </c>
      <c r="K83" s="54" t="s">
        <v>186</v>
      </c>
      <c r="L83" s="50">
        <v>38.133790601453107</v>
      </c>
      <c r="M83" s="50">
        <v>38.133790601453107</v>
      </c>
      <c r="N83" s="50">
        <v>18.227920611013488</v>
      </c>
      <c r="O83" s="50" t="s">
        <v>187</v>
      </c>
      <c r="P83" s="51">
        <v>20</v>
      </c>
      <c r="Q83" s="53">
        <v>0.67</v>
      </c>
      <c r="R83" s="50">
        <v>0.79</v>
      </c>
      <c r="S83" s="54">
        <v>635.81566153601432</v>
      </c>
      <c r="T83" s="51">
        <v>10</v>
      </c>
      <c r="U83" s="51">
        <v>33.974965669779493</v>
      </c>
      <c r="V83" s="53">
        <v>6.8</v>
      </c>
      <c r="W83" s="50">
        <v>0.78</v>
      </c>
      <c r="X83" s="50">
        <v>10</v>
      </c>
      <c r="Y83" s="50">
        <v>7.5</v>
      </c>
      <c r="Z83" s="50">
        <v>6.7</v>
      </c>
      <c r="AA83" s="54">
        <v>80</v>
      </c>
      <c r="AB83" s="54">
        <v>32</v>
      </c>
      <c r="AC83" s="55">
        <v>4.9000000000000004</v>
      </c>
      <c r="AD83" s="56">
        <v>4.9000000000000004</v>
      </c>
      <c r="AL83" s="46"/>
      <c r="AM83" s="46"/>
    </row>
    <row r="84" spans="1:39" x14ac:dyDescent="0.15">
      <c r="D84" s="57"/>
      <c r="E84" s="58" t="s">
        <v>191</v>
      </c>
      <c r="F84" s="59">
        <v>2295.6101694915255</v>
      </c>
      <c r="G84" s="60">
        <v>1.7</v>
      </c>
      <c r="H84" s="61">
        <v>3</v>
      </c>
      <c r="I84" s="62">
        <v>0.35</v>
      </c>
      <c r="J84" s="63" t="s">
        <v>189</v>
      </c>
      <c r="K84" s="64" t="s">
        <v>186</v>
      </c>
      <c r="L84" s="60">
        <v>38.133790601453107</v>
      </c>
      <c r="M84" s="60">
        <v>38.133790601453107</v>
      </c>
      <c r="N84" s="60">
        <v>18.227920611013488</v>
      </c>
      <c r="O84" s="60" t="s">
        <v>187</v>
      </c>
      <c r="P84" s="61">
        <v>20</v>
      </c>
      <c r="Q84" s="63">
        <v>0.67</v>
      </c>
      <c r="R84" s="60">
        <v>0.79</v>
      </c>
      <c r="S84" s="64">
        <v>635.78729711039205</v>
      </c>
      <c r="T84" s="61">
        <v>13</v>
      </c>
      <c r="U84" s="61">
        <v>33.973450009746159</v>
      </c>
      <c r="V84" s="63">
        <v>7.7</v>
      </c>
      <c r="W84" s="60">
        <v>0.78</v>
      </c>
      <c r="X84" s="60">
        <v>10</v>
      </c>
      <c r="Y84" s="60">
        <v>7.5</v>
      </c>
      <c r="Z84" s="60">
        <v>6.7</v>
      </c>
      <c r="AA84" s="64">
        <v>80</v>
      </c>
      <c r="AB84" s="64">
        <v>32</v>
      </c>
      <c r="AC84" s="65">
        <v>4.9000000000000004</v>
      </c>
      <c r="AD84" s="66">
        <v>4.9000000000000004</v>
      </c>
      <c r="AL84" s="46"/>
      <c r="AM84" s="46"/>
    </row>
  </sheetData>
  <dataConsolidate/>
  <pageMargins left="0.5" right="0.5" top="0.55000000000000004" bottom="0.55000000000000004" header="0.35" footer="0.35"/>
  <pageSetup scale="70" orientation="landscape" r:id="rId1"/>
  <headerFooter alignWithMargins="0">
    <oddHeader>&amp;L&amp;F&amp;R&amp;A</oddHeader>
    <oddFooter>&amp;L&amp;D&amp;R&amp;P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C31"/>
  <sheetViews>
    <sheetView workbookViewId="0">
      <selection activeCell="D16" sqref="D16"/>
    </sheetView>
  </sheetViews>
  <sheetFormatPr defaultRowHeight="12.75" x14ac:dyDescent="0.2"/>
  <cols>
    <col min="2" max="2" width="21.140625" bestFit="1" customWidth="1"/>
  </cols>
  <sheetData>
    <row r="2" spans="1:3" x14ac:dyDescent="0.2">
      <c r="A2" t="s">
        <v>32</v>
      </c>
      <c r="B2" t="s">
        <v>43</v>
      </c>
    </row>
    <row r="3" spans="1:3" x14ac:dyDescent="0.2">
      <c r="A3" t="s">
        <v>38</v>
      </c>
      <c r="B3" t="s">
        <v>44</v>
      </c>
    </row>
    <row r="4" spans="1:3" x14ac:dyDescent="0.2">
      <c r="A4" t="s">
        <v>39</v>
      </c>
      <c r="B4" t="s">
        <v>45</v>
      </c>
    </row>
    <row r="5" spans="1:3" x14ac:dyDescent="0.2">
      <c r="A5" t="s">
        <v>47</v>
      </c>
      <c r="B5" t="s">
        <v>46</v>
      </c>
    </row>
    <row r="6" spans="1:3" x14ac:dyDescent="0.2">
      <c r="A6" t="s">
        <v>40</v>
      </c>
      <c r="B6" t="s">
        <v>48</v>
      </c>
    </row>
    <row r="7" spans="1:3" x14ac:dyDescent="0.2">
      <c r="A7" t="s">
        <v>50</v>
      </c>
      <c r="B7" t="s">
        <v>49</v>
      </c>
    </row>
    <row r="9" spans="1:3" x14ac:dyDescent="0.2">
      <c r="A9" t="s">
        <v>33</v>
      </c>
      <c r="B9" t="s">
        <v>51</v>
      </c>
    </row>
    <row r="10" spans="1:3" x14ac:dyDescent="0.2">
      <c r="A10" t="s">
        <v>37</v>
      </c>
      <c r="B10" t="s">
        <v>52</v>
      </c>
    </row>
    <row r="15" spans="1:3" x14ac:dyDescent="0.2">
      <c r="A15" t="s">
        <v>101</v>
      </c>
      <c r="B15" t="s">
        <v>102</v>
      </c>
      <c r="C15" t="s">
        <v>103</v>
      </c>
    </row>
    <row r="16" spans="1:3" x14ac:dyDescent="0.2">
      <c r="A16">
        <v>1</v>
      </c>
      <c r="B16" t="s">
        <v>43</v>
      </c>
      <c r="C16" t="s">
        <v>32</v>
      </c>
    </row>
    <row r="17" spans="1:3" x14ac:dyDescent="0.2">
      <c r="A17">
        <v>2</v>
      </c>
      <c r="B17" t="s">
        <v>97</v>
      </c>
      <c r="C17" t="s">
        <v>39</v>
      </c>
    </row>
    <row r="18" spans="1:3" x14ac:dyDescent="0.2">
      <c r="A18">
        <v>3</v>
      </c>
      <c r="B18" t="s">
        <v>43</v>
      </c>
      <c r="C18" t="s">
        <v>32</v>
      </c>
    </row>
    <row r="19" spans="1:3" x14ac:dyDescent="0.2">
      <c r="A19">
        <v>4</v>
      </c>
      <c r="B19" t="s">
        <v>97</v>
      </c>
      <c r="C19" t="s">
        <v>39</v>
      </c>
    </row>
    <row r="20" spans="1:3" x14ac:dyDescent="0.2">
      <c r="A20">
        <v>5</v>
      </c>
      <c r="B20" t="s">
        <v>43</v>
      </c>
      <c r="C20" t="s">
        <v>32</v>
      </c>
    </row>
    <row r="21" spans="1:3" x14ac:dyDescent="0.2">
      <c r="A21">
        <v>6</v>
      </c>
      <c r="B21" t="s">
        <v>44</v>
      </c>
      <c r="C21" t="s">
        <v>38</v>
      </c>
    </row>
    <row r="22" spans="1:3" x14ac:dyDescent="0.2">
      <c r="A22">
        <v>7</v>
      </c>
      <c r="B22" t="s">
        <v>44</v>
      </c>
      <c r="C22" t="s">
        <v>38</v>
      </c>
    </row>
    <row r="23" spans="1:3" x14ac:dyDescent="0.2">
      <c r="A23">
        <v>8</v>
      </c>
      <c r="B23" t="s">
        <v>44</v>
      </c>
      <c r="C23" t="s">
        <v>38</v>
      </c>
    </row>
    <row r="24" spans="1:3" x14ac:dyDescent="0.2">
      <c r="A24">
        <v>9</v>
      </c>
      <c r="B24" t="s">
        <v>98</v>
      </c>
      <c r="C24" t="s">
        <v>40</v>
      </c>
    </row>
    <row r="25" spans="1:3" x14ac:dyDescent="0.2">
      <c r="A25">
        <v>10</v>
      </c>
      <c r="B25" t="s">
        <v>98</v>
      </c>
      <c r="C25" t="s">
        <v>40</v>
      </c>
    </row>
    <row r="26" spans="1:3" x14ac:dyDescent="0.2">
      <c r="A26">
        <v>11</v>
      </c>
      <c r="B26" t="s">
        <v>99</v>
      </c>
      <c r="C26" t="s">
        <v>50</v>
      </c>
    </row>
    <row r="27" spans="1:3" x14ac:dyDescent="0.2">
      <c r="A27">
        <v>12</v>
      </c>
      <c r="B27" t="s">
        <v>100</v>
      </c>
      <c r="C27" t="s">
        <v>47</v>
      </c>
    </row>
    <row r="28" spans="1:3" x14ac:dyDescent="0.2">
      <c r="A28">
        <v>13</v>
      </c>
      <c r="B28" t="s">
        <v>99</v>
      </c>
      <c r="C28" t="s">
        <v>50</v>
      </c>
    </row>
    <row r="29" spans="1:3" x14ac:dyDescent="0.2">
      <c r="A29">
        <v>14</v>
      </c>
      <c r="B29" t="s">
        <v>99</v>
      </c>
      <c r="C29" t="s">
        <v>50</v>
      </c>
    </row>
    <row r="30" spans="1:3" x14ac:dyDescent="0.2">
      <c r="A30">
        <v>15</v>
      </c>
      <c r="B30" t="s">
        <v>99</v>
      </c>
      <c r="C30" t="s">
        <v>50</v>
      </c>
    </row>
    <row r="31" spans="1:3" x14ac:dyDescent="0.2">
      <c r="A31">
        <v>16</v>
      </c>
      <c r="B31" t="s">
        <v>100</v>
      </c>
      <c r="C31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K8" sqref="K8"/>
    </sheetView>
  </sheetViews>
  <sheetFormatPr defaultRowHeight="12.75" x14ac:dyDescent="0.2"/>
  <cols>
    <col min="2" max="2" width="6.42578125" bestFit="1" customWidth="1"/>
    <col min="3" max="3" width="6.42578125" customWidth="1"/>
    <col min="4" max="4" width="7.42578125" customWidth="1"/>
    <col min="7" max="7" width="11.42578125" customWidth="1"/>
  </cols>
  <sheetData>
    <row r="1" spans="1:7" ht="25.5" x14ac:dyDescent="0.2">
      <c r="B1" t="s">
        <v>60</v>
      </c>
      <c r="C1" t="s">
        <v>62</v>
      </c>
      <c r="D1" t="s">
        <v>61</v>
      </c>
      <c r="E1" t="s">
        <v>59</v>
      </c>
      <c r="F1" t="s">
        <v>58</v>
      </c>
      <c r="G1" s="22" t="s">
        <v>159</v>
      </c>
    </row>
    <row r="2" spans="1:7" x14ac:dyDescent="0.2">
      <c r="A2" t="s">
        <v>35</v>
      </c>
      <c r="B2">
        <v>1</v>
      </c>
      <c r="C2" t="str">
        <f>A2&amp;B2</f>
        <v>pre781</v>
      </c>
      <c r="D2">
        <v>1600</v>
      </c>
      <c r="E2">
        <v>1230</v>
      </c>
      <c r="F2">
        <v>1870</v>
      </c>
      <c r="G2" s="75">
        <f>VLOOKUP(A3,'Single Family Characteristics'!$A$5:$F$9,6,FALSE)</f>
        <v>1591</v>
      </c>
    </row>
    <row r="3" spans="1:7" x14ac:dyDescent="0.2">
      <c r="A3" t="s">
        <v>35</v>
      </c>
      <c r="B3">
        <v>2</v>
      </c>
      <c r="C3" t="str">
        <f t="shared" ref="C3:C7" si="0">A3&amp;B3</f>
        <v>pre782</v>
      </c>
      <c r="D3">
        <v>1990</v>
      </c>
      <c r="E3">
        <v>1580</v>
      </c>
      <c r="F3">
        <v>2390</v>
      </c>
      <c r="G3" s="75"/>
    </row>
    <row r="4" spans="1:7" x14ac:dyDescent="0.2">
      <c r="A4" t="s">
        <v>41</v>
      </c>
      <c r="B4">
        <v>1</v>
      </c>
      <c r="C4" t="str">
        <f t="shared" si="0"/>
        <v>78-921</v>
      </c>
      <c r="D4">
        <v>1810</v>
      </c>
      <c r="E4">
        <v>1440</v>
      </c>
      <c r="F4">
        <v>2060</v>
      </c>
      <c r="G4" s="75">
        <f>VLOOKUP(A5,'Single Family Characteristics'!$A$5:$F$9,6,FALSE)</f>
        <v>1904</v>
      </c>
    </row>
    <row r="5" spans="1:7" x14ac:dyDescent="0.2">
      <c r="A5" t="s">
        <v>41</v>
      </c>
      <c r="B5">
        <v>2</v>
      </c>
      <c r="C5" t="str">
        <f t="shared" si="0"/>
        <v>78-922</v>
      </c>
      <c r="D5">
        <v>2400</v>
      </c>
      <c r="E5">
        <v>1940</v>
      </c>
      <c r="F5">
        <v>2850</v>
      </c>
      <c r="G5" s="75"/>
    </row>
    <row r="6" spans="1:7" x14ac:dyDescent="0.2">
      <c r="A6" t="s">
        <v>42</v>
      </c>
      <c r="B6">
        <v>1</v>
      </c>
      <c r="C6" t="str">
        <f t="shared" si="0"/>
        <v>93-011</v>
      </c>
      <c r="D6">
        <v>1910</v>
      </c>
      <c r="E6">
        <v>1470</v>
      </c>
      <c r="F6">
        <v>2300</v>
      </c>
      <c r="G6" s="75">
        <f>VLOOKUP(A7,'Single Family Characteristics'!$A$5:$F$9,6,FALSE)</f>
        <v>2193.24670433145</v>
      </c>
    </row>
    <row r="7" spans="1:7" x14ac:dyDescent="0.2">
      <c r="A7" t="s">
        <v>42</v>
      </c>
      <c r="B7">
        <v>2</v>
      </c>
      <c r="C7" t="str">
        <f t="shared" si="0"/>
        <v>93-012</v>
      </c>
      <c r="D7">
        <v>2730</v>
      </c>
      <c r="E7">
        <v>1960</v>
      </c>
      <c r="F7">
        <v>3500</v>
      </c>
      <c r="G7" s="75"/>
    </row>
    <row r="9" spans="1:7" x14ac:dyDescent="0.2">
      <c r="D9" t="s">
        <v>74</v>
      </c>
    </row>
  </sheetData>
  <mergeCells count="3">
    <mergeCell ref="G6:G7"/>
    <mergeCell ref="G4:G5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B8"/>
  <sheetViews>
    <sheetView workbookViewId="0">
      <selection activeCell="N25" sqref="N25"/>
    </sheetView>
  </sheetViews>
  <sheetFormatPr defaultRowHeight="12.75" x14ac:dyDescent="0.2"/>
  <sheetData>
    <row r="1" spans="1:2" x14ac:dyDescent="0.2">
      <c r="B1" t="s">
        <v>67</v>
      </c>
    </row>
    <row r="2" spans="1:2" x14ac:dyDescent="0.2">
      <c r="A2" t="s">
        <v>35</v>
      </c>
      <c r="B2" s="12">
        <v>0.14016341923318668</v>
      </c>
    </row>
    <row r="3" spans="1:2" x14ac:dyDescent="0.2">
      <c r="A3" t="s">
        <v>41</v>
      </c>
      <c r="B3" s="12">
        <v>0.11502100840336134</v>
      </c>
    </row>
    <row r="4" spans="1:2" x14ac:dyDescent="0.2">
      <c r="A4" t="s">
        <v>42</v>
      </c>
      <c r="B4" s="12">
        <v>0.2</v>
      </c>
    </row>
    <row r="6" spans="1:2" x14ac:dyDescent="0.2">
      <c r="A6" t="s">
        <v>64</v>
      </c>
    </row>
    <row r="7" spans="1:2" x14ac:dyDescent="0.2">
      <c r="A7" t="s">
        <v>65</v>
      </c>
    </row>
    <row r="8" spans="1:2" x14ac:dyDescent="0.2">
      <c r="A8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"/>
  <sheetViews>
    <sheetView workbookViewId="0">
      <selection activeCell="T17" sqref="T17"/>
    </sheetView>
  </sheetViews>
  <sheetFormatPr defaultRowHeight="12.75" x14ac:dyDescent="0.2"/>
  <cols>
    <col min="2" max="2" width="9.7109375" customWidth="1"/>
    <col min="3" max="3" width="10.140625" customWidth="1"/>
    <col min="4" max="4" width="11.140625" bestFit="1" customWidth="1"/>
  </cols>
  <sheetData>
    <row r="1" spans="1:4" ht="38.25" x14ac:dyDescent="0.2">
      <c r="A1" t="s">
        <v>25</v>
      </c>
      <c r="B1" t="s">
        <v>54</v>
      </c>
      <c r="C1" s="22" t="s">
        <v>196</v>
      </c>
      <c r="D1" s="22" t="s">
        <v>195</v>
      </c>
    </row>
    <row r="2" spans="1:4" x14ac:dyDescent="0.2">
      <c r="A2" t="s">
        <v>35</v>
      </c>
      <c r="B2">
        <v>7.1357303575703178E-4</v>
      </c>
      <c r="C2" s="12">
        <v>0.66</v>
      </c>
      <c r="D2">
        <v>0.35</v>
      </c>
    </row>
    <row r="3" spans="1:4" x14ac:dyDescent="0.2">
      <c r="A3" t="s">
        <v>41</v>
      </c>
      <c r="B3">
        <v>5.1608452609801366E-4</v>
      </c>
      <c r="C3" s="12">
        <v>0.48</v>
      </c>
      <c r="D3">
        <v>0.35</v>
      </c>
    </row>
    <row r="4" spans="1:4" x14ac:dyDescent="0.2">
      <c r="A4" t="s">
        <v>42</v>
      </c>
      <c r="B4">
        <v>4.6411397360087065E-4</v>
      </c>
      <c r="C4" s="12">
        <v>0.43</v>
      </c>
      <c r="D4">
        <v>0.35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T15" sqref="T15"/>
    </sheetView>
  </sheetViews>
  <sheetFormatPr defaultRowHeight="12.75" x14ac:dyDescent="0.2"/>
  <cols>
    <col min="2" max="2" width="9.7109375" customWidth="1"/>
    <col min="3" max="3" width="11.140625" bestFit="1" customWidth="1"/>
  </cols>
  <sheetData>
    <row r="1" spans="1:3" ht="25.5" x14ac:dyDescent="0.2">
      <c r="A1" t="s">
        <v>25</v>
      </c>
      <c r="B1" t="s">
        <v>197</v>
      </c>
      <c r="C1" s="22" t="s">
        <v>159</v>
      </c>
    </row>
    <row r="2" spans="1:3" x14ac:dyDescent="0.2">
      <c r="A2" t="s">
        <v>35</v>
      </c>
      <c r="B2" s="17">
        <v>0.33</v>
      </c>
      <c r="C2" s="73">
        <f>AVERAGE(VLOOKUP(A2,'Single Family Characteristics'!$A$5:$Z$9,25,FALSE),VLOOKUP(A2,'Single Family Characteristics'!$A$5:$Z$9,26,FALSE))/100*2</f>
        <v>0.28399999999999997</v>
      </c>
    </row>
    <row r="3" spans="1:3" x14ac:dyDescent="0.2">
      <c r="A3" t="s">
        <v>41</v>
      </c>
      <c r="B3" s="17">
        <v>0.26</v>
      </c>
      <c r="C3" s="73">
        <f>AVERAGE(VLOOKUP(A3,'Single Family Characteristics'!$A$5:$Z$9,25,FALSE),VLOOKUP(A3,'Single Family Characteristics'!$A$5:$Z$9,26,FALSE))/100*2</f>
        <v>0.21299999999999999</v>
      </c>
    </row>
    <row r="4" spans="1:3" x14ac:dyDescent="0.2">
      <c r="A4" t="s">
        <v>42</v>
      </c>
      <c r="B4" s="17">
        <v>0.22</v>
      </c>
      <c r="C4" s="73">
        <f>AVERAGE(VLOOKUP(A4,'Single Family Characteristics'!$A$5:$Z$9,25,FALSE),VLOOKUP(A4,'Single Family Characteristics'!$A$5:$Z$9,26,FALSE))/100*2</f>
        <v>0.14199999999999999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9"/>
  <sheetViews>
    <sheetView workbookViewId="0">
      <selection activeCell="C2" sqref="C2"/>
    </sheetView>
  </sheetViews>
  <sheetFormatPr defaultRowHeight="12.75" x14ac:dyDescent="0.2"/>
  <cols>
    <col min="4" max="4" width="11.85546875" bestFit="1" customWidth="1"/>
    <col min="5" max="5" width="13" customWidth="1"/>
  </cols>
  <sheetData>
    <row r="1" spans="1:5" ht="25.5" x14ac:dyDescent="0.2">
      <c r="A1" t="s">
        <v>25</v>
      </c>
      <c r="B1" t="s">
        <v>53</v>
      </c>
      <c r="C1" t="s">
        <v>62</v>
      </c>
      <c r="D1" t="s">
        <v>55</v>
      </c>
      <c r="E1" s="22" t="s">
        <v>159</v>
      </c>
    </row>
    <row r="2" spans="1:5" x14ac:dyDescent="0.2">
      <c r="A2" t="s">
        <v>35</v>
      </c>
      <c r="B2" t="s">
        <v>32</v>
      </c>
      <c r="C2" t="str">
        <f>A2&amp;B2</f>
        <v>pre78NC</v>
      </c>
      <c r="D2" s="71">
        <v>6.6787658802177861</v>
      </c>
      <c r="E2" s="71">
        <f>VLOOKUP(C2,'Single Family Characteristics'!$C$4:$L$84,10,FALSE)</f>
        <v>6.7128181406152754</v>
      </c>
    </row>
    <row r="3" spans="1:5" x14ac:dyDescent="0.2">
      <c r="A3" t="s">
        <v>41</v>
      </c>
      <c r="B3" t="s">
        <v>32</v>
      </c>
      <c r="C3" t="str">
        <f>A3&amp;B3</f>
        <v>78-92NC</v>
      </c>
      <c r="D3" s="71">
        <v>10.314814814814815</v>
      </c>
      <c r="E3" s="71">
        <f>VLOOKUP(C3,'Single Family Characteristics'!$C$4:$L$84,10,FALSE)</f>
        <v>24.133790601453107</v>
      </c>
    </row>
    <row r="4" spans="1:5" x14ac:dyDescent="0.2">
      <c r="A4" t="s">
        <v>42</v>
      </c>
      <c r="B4" t="s">
        <v>32</v>
      </c>
      <c r="C4" t="str">
        <f t="shared" ref="C4:C19" si="0">A4&amp;B4</f>
        <v>93-01NC</v>
      </c>
      <c r="D4" s="71">
        <v>10.314814814814815</v>
      </c>
      <c r="E4" s="71">
        <f>VLOOKUP(C4,'Single Family Characteristics'!$C$4:$L$84,10,FALSE)</f>
        <v>38.133790601453107</v>
      </c>
    </row>
    <row r="5" spans="1:5" x14ac:dyDescent="0.2">
      <c r="A5" t="s">
        <v>35</v>
      </c>
      <c r="B5" t="s">
        <v>38</v>
      </c>
      <c r="C5" t="str">
        <f>A5&amp;B5</f>
        <v>pre78SC</v>
      </c>
      <c r="D5" s="71">
        <v>9.1170398009925382</v>
      </c>
      <c r="E5" s="71">
        <f>VLOOKUP(C5,'Single Family Characteristics'!$C$4:$L$84,10,FALSE)</f>
        <v>7.394866173652761</v>
      </c>
    </row>
    <row r="6" spans="1:5" x14ac:dyDescent="0.2">
      <c r="A6" t="s">
        <v>41</v>
      </c>
      <c r="B6" t="s">
        <v>38</v>
      </c>
      <c r="C6" t="str">
        <f t="shared" si="0"/>
        <v>78-92SC</v>
      </c>
      <c r="D6" s="71">
        <v>11.475862068965517</v>
      </c>
      <c r="E6" s="71">
        <f>VLOOKUP(C6,'Single Family Characteristics'!$C$4:$L$84,10,FALSE)</f>
        <v>18.533790601453106</v>
      </c>
    </row>
    <row r="7" spans="1:5" x14ac:dyDescent="0.2">
      <c r="A7" t="s">
        <v>42</v>
      </c>
      <c r="B7" t="s">
        <v>38</v>
      </c>
      <c r="C7" t="str">
        <f t="shared" si="0"/>
        <v>93-01SC</v>
      </c>
      <c r="D7" s="71">
        <v>16.545454545454547</v>
      </c>
      <c r="E7" s="71">
        <f>VLOOKUP(C7,'Single Family Characteristics'!$C$4:$L$84,10,FALSE)</f>
        <v>30.133790601453111</v>
      </c>
    </row>
    <row r="8" spans="1:5" x14ac:dyDescent="0.2">
      <c r="A8" t="s">
        <v>35</v>
      </c>
      <c r="B8" t="s">
        <v>40</v>
      </c>
      <c r="C8" t="str">
        <f>A8&amp;B8</f>
        <v>pre78SI</v>
      </c>
      <c r="D8" s="71">
        <v>11.11751269035533</v>
      </c>
      <c r="E8" s="71">
        <f>VLOOKUP(C8,'Single Family Characteristics'!$C$4:$L$84,10,FALSE)</f>
        <v>6.8854030331813147</v>
      </c>
    </row>
    <row r="9" spans="1:5" x14ac:dyDescent="0.2">
      <c r="A9" t="s">
        <v>41</v>
      </c>
      <c r="B9" t="s">
        <v>40</v>
      </c>
      <c r="C9" t="str">
        <f t="shared" si="0"/>
        <v>78-92SI</v>
      </c>
      <c r="D9" s="71">
        <v>14.276729559735848</v>
      </c>
      <c r="E9" s="71">
        <f>VLOOKUP(C9,'Single Family Characteristics'!$C$4:$L$84,10,FALSE)</f>
        <v>18.133790601453107</v>
      </c>
    </row>
    <row r="10" spans="1:5" x14ac:dyDescent="0.2">
      <c r="A10" t="s">
        <v>42</v>
      </c>
      <c r="B10" t="s">
        <v>40</v>
      </c>
      <c r="C10" t="str">
        <f t="shared" si="0"/>
        <v>93-01SI</v>
      </c>
      <c r="D10" s="71">
        <v>17.333333333333332</v>
      </c>
      <c r="E10" s="71">
        <f>VLOOKUP(C10,'Single Family Characteristics'!$C$4:$L$84,10,FALSE)</f>
        <v>30.133790601453111</v>
      </c>
    </row>
    <row r="11" spans="1:5" x14ac:dyDescent="0.2">
      <c r="A11" t="s">
        <v>35</v>
      </c>
      <c r="B11" t="s">
        <v>39</v>
      </c>
      <c r="C11" t="str">
        <f>A11&amp;B11</f>
        <v>pre78CM</v>
      </c>
      <c r="D11" s="71">
        <v>11.046153846153846</v>
      </c>
      <c r="E11" s="71">
        <f>VLOOKUP(C11,'Single Family Characteristics'!$C$4:$L$84,10,FALSE)</f>
        <v>6.7128181406152754</v>
      </c>
    </row>
    <row r="12" spans="1:5" x14ac:dyDescent="0.2">
      <c r="A12" t="s">
        <v>41</v>
      </c>
      <c r="B12" t="s">
        <v>39</v>
      </c>
      <c r="C12" t="str">
        <f t="shared" si="0"/>
        <v>78-92CM</v>
      </c>
      <c r="D12" s="71">
        <v>13.868421052631579</v>
      </c>
      <c r="E12" s="71">
        <f>VLOOKUP(C12,'Single Family Characteristics'!$C$4:$L$84,10,FALSE)</f>
        <v>24.133790601453107</v>
      </c>
    </row>
    <row r="13" spans="1:5" x14ac:dyDescent="0.2">
      <c r="A13" t="s">
        <v>42</v>
      </c>
      <c r="B13" t="s">
        <v>39</v>
      </c>
      <c r="C13" t="str">
        <f t="shared" si="0"/>
        <v>93-01CM</v>
      </c>
      <c r="D13" s="71">
        <v>19.333333333333332</v>
      </c>
      <c r="E13" s="71">
        <f>VLOOKUP(C13,'Single Family Characteristics'!$C$4:$L$84,10,FALSE)</f>
        <v>38.133790601453107</v>
      </c>
    </row>
    <row r="14" spans="1:5" x14ac:dyDescent="0.2">
      <c r="A14" t="s">
        <v>35</v>
      </c>
      <c r="B14" t="s">
        <v>47</v>
      </c>
      <c r="C14" t="str">
        <f>A14&amp;B14</f>
        <v>pre78CVS</v>
      </c>
      <c r="D14" s="71">
        <v>11.931567328918323</v>
      </c>
      <c r="E14" s="71">
        <f>VLOOKUP(C14,'Single Family Characteristics'!$C$4:$L$84,10,FALSE)</f>
        <v>6.8854030331813147</v>
      </c>
    </row>
    <row r="15" spans="1:5" x14ac:dyDescent="0.2">
      <c r="A15" t="s">
        <v>41</v>
      </c>
      <c r="B15" t="s">
        <v>47</v>
      </c>
      <c r="C15" t="str">
        <f t="shared" si="0"/>
        <v>78-92CVS</v>
      </c>
      <c r="D15" s="71">
        <v>15.904477611940299</v>
      </c>
      <c r="E15" s="71">
        <f>VLOOKUP(C15,'Single Family Characteristics'!$C$4:$L$84,10,FALSE)</f>
        <v>19.733790601453109</v>
      </c>
    </row>
    <row r="16" spans="1:5" x14ac:dyDescent="0.2">
      <c r="A16" t="s">
        <v>42</v>
      </c>
      <c r="B16" t="s">
        <v>47</v>
      </c>
      <c r="C16" t="str">
        <f t="shared" si="0"/>
        <v>93-01CVS</v>
      </c>
      <c r="D16" s="71">
        <v>17.742857142857144</v>
      </c>
      <c r="E16" s="71">
        <f>VLOOKUP(C16,'Single Family Characteristics'!$C$4:$L$84,10,FALSE)</f>
        <v>38.133790601453107</v>
      </c>
    </row>
    <row r="17" spans="1:5" x14ac:dyDescent="0.2">
      <c r="A17" t="s">
        <v>35</v>
      </c>
      <c r="B17" t="s">
        <v>50</v>
      </c>
      <c r="C17" t="str">
        <f>A17&amp;B17</f>
        <v>pre78CVD</v>
      </c>
      <c r="D17" s="71">
        <v>15.408695652173913</v>
      </c>
      <c r="E17" s="71">
        <f>VLOOKUP(C17,'Single Family Characteristics'!$C$4:$L$84,10,FALSE)</f>
        <v>6.8854030331813147</v>
      </c>
    </row>
    <row r="18" spans="1:5" x14ac:dyDescent="0.2">
      <c r="A18" t="s">
        <v>41</v>
      </c>
      <c r="B18" t="s">
        <v>50</v>
      </c>
      <c r="C18" t="str">
        <f t="shared" si="0"/>
        <v>78-92CVD</v>
      </c>
      <c r="D18" s="71">
        <v>18.171171171171171</v>
      </c>
      <c r="E18" s="71">
        <f>VLOOKUP(C18,'Single Family Characteristics'!$C$4:$L$84,10,FALSE)</f>
        <v>19.733790601453109</v>
      </c>
    </row>
    <row r="19" spans="1:5" x14ac:dyDescent="0.2">
      <c r="A19" t="s">
        <v>42</v>
      </c>
      <c r="B19" t="s">
        <v>50</v>
      </c>
      <c r="C19" t="str">
        <f t="shared" si="0"/>
        <v>93-01CVD</v>
      </c>
      <c r="D19" s="71">
        <v>22.911764705882351</v>
      </c>
      <c r="E19" s="71">
        <f>VLOOKUP(C19,'Single Family Characteristics'!$C$4:$L$84,10,FALSE)</f>
        <v>38.133790601453107</v>
      </c>
    </row>
  </sheetData>
  <sortState ref="A2:C19">
    <sortCondition ref="B2:B19" customList="NC,SC,SI,CM,CVS,CVD"/>
    <sortCondition ref="A2:A1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"/>
  <sheetViews>
    <sheetView workbookViewId="0">
      <selection activeCell="W22" sqref="W22"/>
    </sheetView>
  </sheetViews>
  <sheetFormatPr defaultRowHeight="12.75" x14ac:dyDescent="0.2"/>
  <cols>
    <col min="1" max="1" width="8.7109375" customWidth="1"/>
    <col min="2" max="2" width="10" bestFit="1" customWidth="1"/>
  </cols>
  <sheetData>
    <row r="1" spans="1:3" ht="38.25" x14ac:dyDescent="0.2">
      <c r="A1" t="s">
        <v>53</v>
      </c>
      <c r="B1" t="s">
        <v>56</v>
      </c>
      <c r="C1" s="22" t="s">
        <v>159</v>
      </c>
    </row>
    <row r="2" spans="1:3" x14ac:dyDescent="0.2">
      <c r="A2" t="s">
        <v>35</v>
      </c>
      <c r="B2" s="12">
        <v>3.32</v>
      </c>
      <c r="C2" s="12">
        <f>VLOOKUP(A2,'Single Family Characteristics'!$A$5:$AC$84,29,FALSE)</f>
        <v>2.8</v>
      </c>
    </row>
    <row r="3" spans="1:3" x14ac:dyDescent="0.2">
      <c r="A3" t="s">
        <v>41</v>
      </c>
      <c r="B3" s="12">
        <v>3.67</v>
      </c>
      <c r="C3" s="12">
        <f>VLOOKUP(A3,'Single Family Characteristics'!$A$5:$AC$84,29,FALSE)</f>
        <v>2.8</v>
      </c>
    </row>
    <row r="4" spans="1:3" x14ac:dyDescent="0.2">
      <c r="A4" t="s">
        <v>42</v>
      </c>
      <c r="B4" s="12">
        <v>4.26</v>
      </c>
      <c r="C4" s="12">
        <f>VLOOKUP(A4,'Single Family Characteristics'!$A$5:$AC$84,29,FALSE)</f>
        <v>4.9000000000000004</v>
      </c>
    </row>
    <row r="5" spans="1:3" x14ac:dyDescent="0.2">
      <c r="B5" s="12"/>
      <c r="C5" s="12"/>
    </row>
    <row r="6" spans="1:3" x14ac:dyDescent="0.2">
      <c r="B6" s="12"/>
      <c r="C6" s="12"/>
    </row>
    <row r="7" spans="1:3" x14ac:dyDescent="0.2">
      <c r="B7" s="12"/>
      <c r="C7" s="1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"/>
  <sheetViews>
    <sheetView workbookViewId="0">
      <selection activeCell="F11" sqref="F11"/>
    </sheetView>
  </sheetViews>
  <sheetFormatPr defaultRowHeight="12.75" x14ac:dyDescent="0.2"/>
  <cols>
    <col min="2" max="2" width="10.5703125" bestFit="1" customWidth="1"/>
    <col min="3" max="3" width="11.28515625" customWidth="1"/>
  </cols>
  <sheetData>
    <row r="1" spans="1:3" ht="25.5" x14ac:dyDescent="0.2">
      <c r="A1" t="s">
        <v>25</v>
      </c>
      <c r="B1" t="s">
        <v>57</v>
      </c>
      <c r="C1" s="22" t="s">
        <v>159</v>
      </c>
    </row>
    <row r="2" spans="1:3" x14ac:dyDescent="0.2">
      <c r="A2" t="s">
        <v>35</v>
      </c>
      <c r="B2">
        <v>1.3361692000000001</v>
      </c>
      <c r="C2" s="70">
        <f>VLOOKUP(A2,'Single Family Characteristics'!$A$5:$O$84,15,FALSE)</f>
        <v>5.5093753123438303</v>
      </c>
    </row>
    <row r="3" spans="1:3" x14ac:dyDescent="0.2">
      <c r="A3" t="s">
        <v>41</v>
      </c>
      <c r="B3">
        <v>5.9551821</v>
      </c>
      <c r="C3" s="72" t="str">
        <f>VLOOKUP(A3,'Single Family Characteristics'!$A$5:$O$84,15,FALSE)</f>
        <v>- n/a -</v>
      </c>
    </row>
    <row r="4" spans="1:3" x14ac:dyDescent="0.2">
      <c r="A4" t="s">
        <v>42</v>
      </c>
      <c r="B4">
        <v>5.9551821</v>
      </c>
      <c r="C4" s="72" t="str">
        <f>VLOOKUP(A4,'Single Family Characteristics'!$A$5:$O$84,15,FALSE)</f>
        <v>- n/a -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B6"/>
  <sheetViews>
    <sheetView workbookViewId="0">
      <selection activeCell="B15" sqref="B15"/>
    </sheetView>
  </sheetViews>
  <sheetFormatPr defaultRowHeight="12.75" x14ac:dyDescent="0.2"/>
  <sheetData>
    <row r="1" spans="1:2" x14ac:dyDescent="0.2">
      <c r="B1" t="s">
        <v>71</v>
      </c>
    </row>
    <row r="2" spans="1:2" x14ac:dyDescent="0.2">
      <c r="A2" t="s">
        <v>35</v>
      </c>
      <c r="B2" t="s">
        <v>69</v>
      </c>
    </row>
    <row r="3" spans="1:2" x14ac:dyDescent="0.2">
      <c r="A3" t="s">
        <v>41</v>
      </c>
      <c r="B3" t="s">
        <v>69</v>
      </c>
    </row>
    <row r="4" spans="1:2" x14ac:dyDescent="0.2">
      <c r="A4" t="s">
        <v>42</v>
      </c>
      <c r="B4" t="s">
        <v>69</v>
      </c>
    </row>
    <row r="6" spans="1:2" x14ac:dyDescent="0.2">
      <c r="A6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5</vt:i4>
      </vt:variant>
    </vt:vector>
  </HeadingPairs>
  <TitlesOfParts>
    <vt:vector size="20" baseType="lpstr">
      <vt:lpstr>Defaults</vt:lpstr>
      <vt:lpstr>FloorArea</vt:lpstr>
      <vt:lpstr>WindowFloorRatio</vt:lpstr>
      <vt:lpstr>BuildingLeakage</vt:lpstr>
      <vt:lpstr>DuctLeakage</vt:lpstr>
      <vt:lpstr>CeilingRValue</vt:lpstr>
      <vt:lpstr>DuctRValue</vt:lpstr>
      <vt:lpstr>FloorRValue</vt:lpstr>
      <vt:lpstr>AC</vt:lpstr>
      <vt:lpstr>Furn</vt:lpstr>
      <vt:lpstr>WallFurn</vt:lpstr>
      <vt:lpstr>WallRValue</vt:lpstr>
      <vt:lpstr>HighPWin</vt:lpstr>
      <vt:lpstr>Single Family Characteristics</vt:lpstr>
      <vt:lpstr>legend</vt:lpstr>
      <vt:lpstr>'Single Family Characteristics'!Climate_Zone_1</vt:lpstr>
      <vt:lpstr>'Single Family Characteristics'!Climate_Zone_2</vt:lpstr>
      <vt:lpstr>'Single Family Characteristics'!Climate_Zone_3</vt:lpstr>
      <vt:lpstr>'Single Family Characteristics'!Climate_Zone_4</vt:lpstr>
      <vt:lpstr>'Single Family Characteristics'!Print_Titles</vt:lpstr>
    </vt:vector>
  </TitlesOfParts>
  <Company>PECI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Russell</dc:creator>
  <cp:lastModifiedBy>Mary Hinkle</cp:lastModifiedBy>
  <dcterms:created xsi:type="dcterms:W3CDTF">2013-09-10T19:07:19Z</dcterms:created>
  <dcterms:modified xsi:type="dcterms:W3CDTF">2017-10-20T00:09:03Z</dcterms:modified>
</cp:coreProperties>
</file>