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bookViews>
    <workbookView xWindow="0" yWindow="570" windowWidth="13590" windowHeight="8055"/>
  </bookViews>
  <sheets>
    <sheet name="Measure Summary Table" sheetId="15" r:id="rId1"/>
    <sheet name="Tub Spout Water Calculation" sheetId="10" r:id="rId2"/>
    <sheet name="Water Gal to Energy Savigns" sheetId="2" r:id="rId3"/>
    <sheet name="ED_WaterConsumption" sheetId="8" r:id="rId4"/>
    <sheet name="Low_FlowShowerHeads_Savings" sheetId="7" r:id="rId5"/>
    <sheet name="Mixed Daily Water Calculator" sheetId="11" r:id="rId6"/>
    <sheet name="SF Weather Data" sheetId="12" r:id="rId7"/>
    <sheet name="MF Weather Data" sheetId="13" r:id="rId8"/>
  </sheets>
  <definedNames>
    <definedName name="_AMO_UniqueIdentifier" hidden="1">"'5583824b-8023-4340-9f5a-2a0dc512f9e9'"</definedName>
    <definedName name="_xlnm._FilterDatabase" localSheetId="0" hidden="1">'Measure Summary Table'!$A$1:$AA$257</definedName>
    <definedName name="AMO" hidden="1">"'ccf04171-7489-418b-a845-c33f6d8a1902'"</definedName>
  </definedNames>
  <calcPr calcId="171027"/>
</workbook>
</file>

<file path=xl/calcChain.xml><?xml version="1.0" encoding="utf-8"?>
<calcChain xmlns="http://schemas.openxmlformats.org/spreadsheetml/2006/main">
  <c r="P18" i="12" l="1"/>
  <c r="P17" i="12"/>
  <c r="P16" i="12"/>
  <c r="P15" i="12"/>
  <c r="P14" i="12"/>
  <c r="P13" i="12"/>
  <c r="P12" i="12"/>
  <c r="P11" i="12"/>
  <c r="P10" i="12"/>
  <c r="P9" i="12"/>
  <c r="P8" i="12"/>
  <c r="P7" i="12"/>
  <c r="P6" i="12"/>
  <c r="P5" i="12"/>
  <c r="P4" i="12"/>
  <c r="P3" i="12"/>
  <c r="H19" i="11"/>
  <c r="H20" i="11" s="1"/>
  <c r="D19" i="11"/>
  <c r="D20" i="11" s="1"/>
  <c r="G9" i="11"/>
  <c r="G10" i="11" s="1"/>
  <c r="C9" i="11"/>
  <c r="C10" i="11" s="1"/>
  <c r="G8" i="11"/>
  <c r="F8" i="11"/>
  <c r="F9" i="11" s="1"/>
  <c r="F10" i="11" s="1"/>
  <c r="D8" i="11"/>
  <c r="D9" i="11" s="1"/>
  <c r="D10" i="11" s="1"/>
  <c r="C8" i="11"/>
  <c r="H19" i="7"/>
  <c r="H20" i="7" s="1"/>
  <c r="H21" i="7" s="1"/>
  <c r="D19" i="7"/>
  <c r="D20" i="7" s="1"/>
  <c r="D21" i="7" s="1"/>
  <c r="I10" i="7"/>
  <c r="E9" i="7"/>
  <c r="D9" i="7"/>
  <c r="D10" i="7" s="1"/>
  <c r="I8" i="7"/>
  <c r="I9" i="7" s="1"/>
  <c r="D8" i="7"/>
  <c r="C35" i="8"/>
  <c r="D23" i="8"/>
  <c r="H9" i="11" s="1"/>
  <c r="C23" i="8"/>
  <c r="E9" i="11" s="1"/>
  <c r="E10" i="11" s="1"/>
  <c r="D22" i="8"/>
  <c r="C22" i="8"/>
  <c r="D21" i="8"/>
  <c r="D35" i="8" s="1"/>
  <c r="C21" i="8"/>
  <c r="Z32" i="2"/>
  <c r="V32" i="2"/>
  <c r="Z31" i="2"/>
  <c r="V31" i="2"/>
  <c r="Z30" i="2"/>
  <c r="V30" i="2"/>
  <c r="Z29" i="2"/>
  <c r="V29" i="2"/>
  <c r="Z28" i="2"/>
  <c r="V28" i="2"/>
  <c r="Z27" i="2"/>
  <c r="V27" i="2"/>
  <c r="Z26" i="2"/>
  <c r="V26" i="2"/>
  <c r="Z25" i="2"/>
  <c r="V25" i="2"/>
  <c r="Z24" i="2"/>
  <c r="V24" i="2"/>
  <c r="Z23" i="2"/>
  <c r="V23" i="2"/>
  <c r="Z22" i="2"/>
  <c r="V22" i="2"/>
  <c r="Z21" i="2"/>
  <c r="V21" i="2"/>
  <c r="Z20" i="2"/>
  <c r="V20" i="2"/>
  <c r="Z19" i="2"/>
  <c r="V19" i="2"/>
  <c r="Z18" i="2"/>
  <c r="V18" i="2"/>
  <c r="Z17" i="2"/>
  <c r="V17" i="2"/>
  <c r="V34" i="2" s="1"/>
  <c r="AF8" i="2"/>
  <c r="AE8" i="2"/>
  <c r="G38" i="10"/>
  <c r="G36" i="10"/>
  <c r="AX22" i="10"/>
  <c r="AX19" i="10"/>
  <c r="AX16" i="10"/>
  <c r="L15" i="10"/>
  <c r="G15" i="10"/>
  <c r="AX13" i="10"/>
  <c r="AS13" i="10"/>
  <c r="Z13" i="10"/>
  <c r="Z16" i="10" s="1"/>
  <c r="G13" i="10"/>
  <c r="AX10" i="10"/>
  <c r="AS10" i="10"/>
  <c r="AX7" i="10"/>
  <c r="AS7" i="10"/>
  <c r="Z7" i="10"/>
  <c r="Z22" i="10" s="1"/>
  <c r="AX4" i="10"/>
  <c r="AS4" i="10"/>
  <c r="AE4" i="10"/>
  <c r="AE7" i="10" s="1"/>
  <c r="Z4" i="10"/>
  <c r="Z10" i="10" s="1"/>
  <c r="AE13" i="10" s="1"/>
  <c r="AE16" i="10" s="1"/>
  <c r="AE19" i="10" s="1"/>
  <c r="Z321" i="15"/>
  <c r="AA321" i="15" s="1"/>
  <c r="W321" i="15"/>
  <c r="V321" i="15"/>
  <c r="Q321" i="15"/>
  <c r="P321" i="15"/>
  <c r="Z320" i="15"/>
  <c r="AA320" i="15" s="1"/>
  <c r="W320" i="15"/>
  <c r="V320" i="15"/>
  <c r="Q320" i="15"/>
  <c r="P320" i="15"/>
  <c r="Z319" i="15"/>
  <c r="AA319" i="15" s="1"/>
  <c r="W319" i="15"/>
  <c r="V319" i="15"/>
  <c r="Q319" i="15"/>
  <c r="P319" i="15"/>
  <c r="AA318" i="15"/>
  <c r="Z318" i="15"/>
  <c r="W318" i="15"/>
  <c r="V318" i="15"/>
  <c r="Q318" i="15"/>
  <c r="P318" i="15"/>
  <c r="Z317" i="15"/>
  <c r="AA317" i="15" s="1"/>
  <c r="W317" i="15"/>
  <c r="V317" i="15"/>
  <c r="Q317" i="15"/>
  <c r="P317" i="15"/>
  <c r="Z316" i="15"/>
  <c r="AA316" i="15" s="1"/>
  <c r="W316" i="15"/>
  <c r="V316" i="15"/>
  <c r="Q316" i="15"/>
  <c r="P316" i="15"/>
  <c r="Z315" i="15"/>
  <c r="AA315" i="15" s="1"/>
  <c r="W315" i="15"/>
  <c r="V315" i="15"/>
  <c r="Q315" i="15"/>
  <c r="P315" i="15"/>
  <c r="AA314" i="15"/>
  <c r="Z314" i="15"/>
  <c r="W314" i="15"/>
  <c r="V314" i="15"/>
  <c r="Q314" i="15"/>
  <c r="P314" i="15"/>
  <c r="Z313" i="15"/>
  <c r="AA313" i="15" s="1"/>
  <c r="W313" i="15"/>
  <c r="V313" i="15"/>
  <c r="Q313" i="15"/>
  <c r="P313" i="15"/>
  <c r="Z312" i="15"/>
  <c r="AA312" i="15" s="1"/>
  <c r="W312" i="15"/>
  <c r="V312" i="15"/>
  <c r="Q312" i="15"/>
  <c r="P312" i="15"/>
  <c r="Z311" i="15"/>
  <c r="AA311" i="15" s="1"/>
  <c r="W311" i="15"/>
  <c r="V311" i="15"/>
  <c r="Q311" i="15"/>
  <c r="P311" i="15"/>
  <c r="AA310" i="15"/>
  <c r="Z310" i="15"/>
  <c r="W310" i="15"/>
  <c r="V310" i="15"/>
  <c r="Q310" i="15"/>
  <c r="P310" i="15"/>
  <c r="Z309" i="15"/>
  <c r="AA309" i="15" s="1"/>
  <c r="W309" i="15"/>
  <c r="V309" i="15"/>
  <c r="Q309" i="15"/>
  <c r="P309" i="15"/>
  <c r="Z308" i="15"/>
  <c r="AA308" i="15" s="1"/>
  <c r="W308" i="15"/>
  <c r="V308" i="15"/>
  <c r="Q308" i="15"/>
  <c r="P308" i="15"/>
  <c r="Z307" i="15"/>
  <c r="AA307" i="15" s="1"/>
  <c r="W307" i="15"/>
  <c r="V307" i="15"/>
  <c r="Q307" i="15"/>
  <c r="P307" i="15"/>
  <c r="AA306" i="15"/>
  <c r="Z306" i="15"/>
  <c r="W306" i="15"/>
  <c r="V306" i="15"/>
  <c r="Q306" i="15"/>
  <c r="P306" i="15"/>
  <c r="Z305" i="15"/>
  <c r="AA305" i="15" s="1"/>
  <c r="W305" i="15"/>
  <c r="V305" i="15"/>
  <c r="Q305" i="15"/>
  <c r="P305" i="15"/>
  <c r="Z304" i="15"/>
  <c r="AA304" i="15" s="1"/>
  <c r="W304" i="15"/>
  <c r="V304" i="15"/>
  <c r="Q304" i="15"/>
  <c r="P304" i="15"/>
  <c r="Z303" i="15"/>
  <c r="AA303" i="15" s="1"/>
  <c r="W303" i="15"/>
  <c r="V303" i="15"/>
  <c r="Q303" i="15"/>
  <c r="P303" i="15"/>
  <c r="AA302" i="15"/>
  <c r="Z302" i="15"/>
  <c r="W302" i="15"/>
  <c r="V302" i="15"/>
  <c r="Q302" i="15"/>
  <c r="P302" i="15"/>
  <c r="Z301" i="15"/>
  <c r="AA301" i="15" s="1"/>
  <c r="W301" i="15"/>
  <c r="V301" i="15"/>
  <c r="Q301" i="15"/>
  <c r="P301" i="15"/>
  <c r="Z300" i="15"/>
  <c r="AA300" i="15" s="1"/>
  <c r="W300" i="15"/>
  <c r="V300" i="15"/>
  <c r="Q300" i="15"/>
  <c r="P300" i="15"/>
  <c r="Z299" i="15"/>
  <c r="AA299" i="15" s="1"/>
  <c r="W299" i="15"/>
  <c r="V299" i="15"/>
  <c r="Q299" i="15"/>
  <c r="P299" i="15"/>
  <c r="AA298" i="15"/>
  <c r="Z298" i="15"/>
  <c r="W298" i="15"/>
  <c r="V298" i="15"/>
  <c r="Q298" i="15"/>
  <c r="P298" i="15"/>
  <c r="Z297" i="15"/>
  <c r="AA297" i="15" s="1"/>
  <c r="W297" i="15"/>
  <c r="V297" i="15"/>
  <c r="Q297" i="15"/>
  <c r="P297" i="15"/>
  <c r="Z296" i="15"/>
  <c r="AA296" i="15" s="1"/>
  <c r="W296" i="15"/>
  <c r="V296" i="15"/>
  <c r="Q296" i="15"/>
  <c r="P296" i="15"/>
  <c r="Z295" i="15"/>
  <c r="AA295" i="15" s="1"/>
  <c r="W295" i="15"/>
  <c r="V295" i="15"/>
  <c r="Q295" i="15"/>
  <c r="P295" i="15"/>
  <c r="AA294" i="15"/>
  <c r="Z294" i="15"/>
  <c r="W294" i="15"/>
  <c r="V294" i="15"/>
  <c r="Q294" i="15"/>
  <c r="P294" i="15"/>
  <c r="Z293" i="15"/>
  <c r="AA293" i="15" s="1"/>
  <c r="W293" i="15"/>
  <c r="V293" i="15"/>
  <c r="Q293" i="15"/>
  <c r="P293" i="15"/>
  <c r="Z292" i="15"/>
  <c r="AA292" i="15" s="1"/>
  <c r="W292" i="15"/>
  <c r="V292" i="15"/>
  <c r="Q292" i="15"/>
  <c r="P292" i="15"/>
  <c r="Z291" i="15"/>
  <c r="AA291" i="15" s="1"/>
  <c r="W291" i="15"/>
  <c r="V291" i="15"/>
  <c r="Q291" i="15"/>
  <c r="P291" i="15"/>
  <c r="AA290" i="15"/>
  <c r="Z290" i="15"/>
  <c r="W290" i="15"/>
  <c r="V290" i="15"/>
  <c r="Q290" i="15"/>
  <c r="P290" i="15"/>
  <c r="Z289" i="15"/>
  <c r="AA289" i="15" s="1"/>
  <c r="X289" i="15"/>
  <c r="R289" i="15"/>
  <c r="Z288" i="15"/>
  <c r="AA288" i="15" s="1"/>
  <c r="X288" i="15"/>
  <c r="R288" i="15"/>
  <c r="Z287" i="15"/>
  <c r="AA287" i="15" s="1"/>
  <c r="X287" i="15"/>
  <c r="R287" i="15"/>
  <c r="Z286" i="15"/>
  <c r="AA286" i="15" s="1"/>
  <c r="X286" i="15"/>
  <c r="R286" i="15"/>
  <c r="Z285" i="15"/>
  <c r="AA285" i="15" s="1"/>
  <c r="X285" i="15"/>
  <c r="R285" i="15"/>
  <c r="Z284" i="15"/>
  <c r="AA284" i="15" s="1"/>
  <c r="X284" i="15"/>
  <c r="R284" i="15"/>
  <c r="Z283" i="15"/>
  <c r="AA283" i="15" s="1"/>
  <c r="X283" i="15"/>
  <c r="R283" i="15"/>
  <c r="Z282" i="15"/>
  <c r="AA282" i="15" s="1"/>
  <c r="X282" i="15"/>
  <c r="R282" i="15"/>
  <c r="Z281" i="15"/>
  <c r="AA281" i="15" s="1"/>
  <c r="X281" i="15"/>
  <c r="R281" i="15"/>
  <c r="Z280" i="15"/>
  <c r="AA280" i="15" s="1"/>
  <c r="X280" i="15"/>
  <c r="R280" i="15"/>
  <c r="Z279" i="15"/>
  <c r="AA279" i="15" s="1"/>
  <c r="X279" i="15"/>
  <c r="R279" i="15"/>
  <c r="Z278" i="15"/>
  <c r="AA278" i="15" s="1"/>
  <c r="X278" i="15"/>
  <c r="R278" i="15"/>
  <c r="Z277" i="15"/>
  <c r="AA277" i="15" s="1"/>
  <c r="X277" i="15"/>
  <c r="R277" i="15"/>
  <c r="Z276" i="15"/>
  <c r="AA276" i="15" s="1"/>
  <c r="X276" i="15"/>
  <c r="R276" i="15"/>
  <c r="Z275" i="15"/>
  <c r="AA275" i="15" s="1"/>
  <c r="X275" i="15"/>
  <c r="R275" i="15"/>
  <c r="Z274" i="15"/>
  <c r="AA274" i="15" s="1"/>
  <c r="X274" i="15"/>
  <c r="R274" i="15"/>
  <c r="Z273" i="15"/>
  <c r="AA273" i="15" s="1"/>
  <c r="X273" i="15"/>
  <c r="R273" i="15"/>
  <c r="Z272" i="15"/>
  <c r="AA272" i="15" s="1"/>
  <c r="X272" i="15"/>
  <c r="R272" i="15"/>
  <c r="Z271" i="15"/>
  <c r="AA271" i="15" s="1"/>
  <c r="X271" i="15"/>
  <c r="R271" i="15"/>
  <c r="Z270" i="15"/>
  <c r="AA270" i="15" s="1"/>
  <c r="X270" i="15"/>
  <c r="R270" i="15"/>
  <c r="Z269" i="15"/>
  <c r="AA269" i="15" s="1"/>
  <c r="X269" i="15"/>
  <c r="R269" i="15"/>
  <c r="Z268" i="15"/>
  <c r="AA268" i="15" s="1"/>
  <c r="X268" i="15"/>
  <c r="R268" i="15"/>
  <c r="Z267" i="15"/>
  <c r="AA267" i="15" s="1"/>
  <c r="X267" i="15"/>
  <c r="R267" i="15"/>
  <c r="Z266" i="15"/>
  <c r="AA266" i="15" s="1"/>
  <c r="X266" i="15"/>
  <c r="R266" i="15"/>
  <c r="Z265" i="15"/>
  <c r="AA265" i="15" s="1"/>
  <c r="X265" i="15"/>
  <c r="R265" i="15"/>
  <c r="Z264" i="15"/>
  <c r="AA264" i="15" s="1"/>
  <c r="X264" i="15"/>
  <c r="R264" i="15"/>
  <c r="Z263" i="15"/>
  <c r="AA263" i="15" s="1"/>
  <c r="X263" i="15"/>
  <c r="R263" i="15"/>
  <c r="Z262" i="15"/>
  <c r="AA262" i="15" s="1"/>
  <c r="X262" i="15"/>
  <c r="R262" i="15"/>
  <c r="Z261" i="15"/>
  <c r="AA261" i="15" s="1"/>
  <c r="X261" i="15"/>
  <c r="R261" i="15"/>
  <c r="Z260" i="15"/>
  <c r="AA260" i="15" s="1"/>
  <c r="X260" i="15"/>
  <c r="R260" i="15"/>
  <c r="Z259" i="15"/>
  <c r="AA259" i="15" s="1"/>
  <c r="X259" i="15"/>
  <c r="R259" i="15"/>
  <c r="Z258" i="15"/>
  <c r="AA258" i="15" s="1"/>
  <c r="X258" i="15"/>
  <c r="R258" i="15"/>
  <c r="Z257" i="15"/>
  <c r="AA257" i="15" s="1"/>
  <c r="Z256" i="15"/>
  <c r="AA256" i="15" s="1"/>
  <c r="Z255" i="15"/>
  <c r="AA255" i="15" s="1"/>
  <c r="Z254" i="15"/>
  <c r="AA254" i="15" s="1"/>
  <c r="Z253" i="15"/>
  <c r="AA253" i="15" s="1"/>
  <c r="Z252" i="15"/>
  <c r="AA252" i="15" s="1"/>
  <c r="Z251" i="15"/>
  <c r="AA251" i="15" s="1"/>
  <c r="Z250" i="15"/>
  <c r="AA250" i="15" s="1"/>
  <c r="Z249" i="15"/>
  <c r="AA249" i="15" s="1"/>
  <c r="Z248" i="15"/>
  <c r="AA248" i="15" s="1"/>
  <c r="Z247" i="15"/>
  <c r="AA247" i="15" s="1"/>
  <c r="Z246" i="15"/>
  <c r="AA246" i="15" s="1"/>
  <c r="Z245" i="15"/>
  <c r="AA245" i="15" s="1"/>
  <c r="Z244" i="15"/>
  <c r="AA244" i="15" s="1"/>
  <c r="Z243" i="15"/>
  <c r="AA243" i="15" s="1"/>
  <c r="Z242" i="15"/>
  <c r="AA242" i="15" s="1"/>
  <c r="Z241" i="15"/>
  <c r="AA241" i="15" s="1"/>
  <c r="Z240" i="15"/>
  <c r="AA240" i="15" s="1"/>
  <c r="Z239" i="15"/>
  <c r="AA239" i="15" s="1"/>
  <c r="Z238" i="15"/>
  <c r="AA238" i="15" s="1"/>
  <c r="Z237" i="15"/>
  <c r="AA237" i="15" s="1"/>
  <c r="Z236" i="15"/>
  <c r="AA236" i="15" s="1"/>
  <c r="Z235" i="15"/>
  <c r="AA235" i="15" s="1"/>
  <c r="Z234" i="15"/>
  <c r="AA234" i="15" s="1"/>
  <c r="Z233" i="15"/>
  <c r="AA233" i="15" s="1"/>
  <c r="Z232" i="15"/>
  <c r="AA232" i="15" s="1"/>
  <c r="Z231" i="15"/>
  <c r="AA231" i="15" s="1"/>
  <c r="Z230" i="15"/>
  <c r="AA230" i="15" s="1"/>
  <c r="Z229" i="15"/>
  <c r="AA229" i="15" s="1"/>
  <c r="Z228" i="15"/>
  <c r="AA228" i="15" s="1"/>
  <c r="Z227" i="15"/>
  <c r="AA227" i="15" s="1"/>
  <c r="Z226" i="15"/>
  <c r="AA226" i="15" s="1"/>
  <c r="Z225" i="15"/>
  <c r="AA225" i="15" s="1"/>
  <c r="Z224" i="15"/>
  <c r="AA224" i="15" s="1"/>
  <c r="Z223" i="15"/>
  <c r="AA223" i="15" s="1"/>
  <c r="Z222" i="15"/>
  <c r="AA222" i="15" s="1"/>
  <c r="Z221" i="15"/>
  <c r="AA221" i="15" s="1"/>
  <c r="Z220" i="15"/>
  <c r="AA220" i="15" s="1"/>
  <c r="Z219" i="15"/>
  <c r="AA219" i="15" s="1"/>
  <c r="Z218" i="15"/>
  <c r="AA218" i="15" s="1"/>
  <c r="Z217" i="15"/>
  <c r="AA217" i="15" s="1"/>
  <c r="Z216" i="15"/>
  <c r="AA216" i="15" s="1"/>
  <c r="Z215" i="15"/>
  <c r="AA215" i="15" s="1"/>
  <c r="Z214" i="15"/>
  <c r="AA214" i="15" s="1"/>
  <c r="Z213" i="15"/>
  <c r="AA213" i="15" s="1"/>
  <c r="Z212" i="15"/>
  <c r="AA212" i="15" s="1"/>
  <c r="Z211" i="15"/>
  <c r="AA211" i="15" s="1"/>
  <c r="Z210" i="15"/>
  <c r="AA210" i="15" s="1"/>
  <c r="Z209" i="15"/>
  <c r="AA209" i="15" s="1"/>
  <c r="Z208" i="15"/>
  <c r="AA208" i="15" s="1"/>
  <c r="Z207" i="15"/>
  <c r="AA207" i="15" s="1"/>
  <c r="Z206" i="15"/>
  <c r="AA206" i="15" s="1"/>
  <c r="Z205" i="15"/>
  <c r="AA205" i="15" s="1"/>
  <c r="Z204" i="15"/>
  <c r="AA204" i="15" s="1"/>
  <c r="Z203" i="15"/>
  <c r="AA203" i="15" s="1"/>
  <c r="Z202" i="15"/>
  <c r="AA202" i="15" s="1"/>
  <c r="Z201" i="15"/>
  <c r="AA201" i="15" s="1"/>
  <c r="Z200" i="15"/>
  <c r="AA200" i="15" s="1"/>
  <c r="Z199" i="15"/>
  <c r="AA199" i="15" s="1"/>
  <c r="Z198" i="15"/>
  <c r="AA198" i="15" s="1"/>
  <c r="Z197" i="15"/>
  <c r="AA197" i="15" s="1"/>
  <c r="Z196" i="15"/>
  <c r="AA196" i="15" s="1"/>
  <c r="Z195" i="15"/>
  <c r="AA195" i="15" s="1"/>
  <c r="Z194" i="15"/>
  <c r="AA194" i="15" s="1"/>
  <c r="Z193" i="15"/>
  <c r="AA193" i="15" s="1"/>
  <c r="Z192" i="15"/>
  <c r="AA192" i="15" s="1"/>
  <c r="Z191" i="15"/>
  <c r="AA191" i="15" s="1"/>
  <c r="Z190" i="15"/>
  <c r="AA190" i="15" s="1"/>
  <c r="Z189" i="15"/>
  <c r="AA189" i="15" s="1"/>
  <c r="Z188" i="15"/>
  <c r="AA188" i="15" s="1"/>
  <c r="Z187" i="15"/>
  <c r="AA187" i="15" s="1"/>
  <c r="Z186" i="15"/>
  <c r="AA186" i="15" s="1"/>
  <c r="Z185" i="15"/>
  <c r="AA185" i="15" s="1"/>
  <c r="Z184" i="15"/>
  <c r="AA184" i="15" s="1"/>
  <c r="Z183" i="15"/>
  <c r="AA183" i="15" s="1"/>
  <c r="Z182" i="15"/>
  <c r="AA182" i="15" s="1"/>
  <c r="Z181" i="15"/>
  <c r="AA181" i="15" s="1"/>
  <c r="Z180" i="15"/>
  <c r="AA180" i="15" s="1"/>
  <c r="Z179" i="15"/>
  <c r="AA179" i="15" s="1"/>
  <c r="Z178" i="15"/>
  <c r="AA178" i="15" s="1"/>
  <c r="Z177" i="15"/>
  <c r="AA177" i="15" s="1"/>
  <c r="Z176" i="15"/>
  <c r="AA176" i="15" s="1"/>
  <c r="Z175" i="15"/>
  <c r="AA175" i="15" s="1"/>
  <c r="Z174" i="15"/>
  <c r="AA174" i="15" s="1"/>
  <c r="Z173" i="15"/>
  <c r="AA173" i="15" s="1"/>
  <c r="Z172" i="15"/>
  <c r="AA172" i="15" s="1"/>
  <c r="Z171" i="15"/>
  <c r="AA171" i="15" s="1"/>
  <c r="Z170" i="15"/>
  <c r="AA170" i="15" s="1"/>
  <c r="Z169" i="15"/>
  <c r="AA169" i="15" s="1"/>
  <c r="Z168" i="15"/>
  <c r="AA168" i="15" s="1"/>
  <c r="Z167" i="15"/>
  <c r="AA167" i="15" s="1"/>
  <c r="Z166" i="15"/>
  <c r="AA166" i="15" s="1"/>
  <c r="Z165" i="15"/>
  <c r="AA165" i="15" s="1"/>
  <c r="Z164" i="15"/>
  <c r="AA164" i="15" s="1"/>
  <c r="Z163" i="15"/>
  <c r="AA163" i="15" s="1"/>
  <c r="Z162" i="15"/>
  <c r="AA162" i="15" s="1"/>
  <c r="Z161" i="15"/>
  <c r="AA161" i="15" s="1"/>
  <c r="Z160" i="15"/>
  <c r="AA160" i="15" s="1"/>
  <c r="Z159" i="15"/>
  <c r="AA159" i="15" s="1"/>
  <c r="Z158" i="15"/>
  <c r="AA158" i="15" s="1"/>
  <c r="Z157" i="15"/>
  <c r="AA157" i="15" s="1"/>
  <c r="Z156" i="15"/>
  <c r="AA156" i="15" s="1"/>
  <c r="Z155" i="15"/>
  <c r="AA155" i="15" s="1"/>
  <c r="Z154" i="15"/>
  <c r="AA154" i="15" s="1"/>
  <c r="Z153" i="15"/>
  <c r="AA153" i="15" s="1"/>
  <c r="Z152" i="15"/>
  <c r="AA152" i="15" s="1"/>
  <c r="Z151" i="15"/>
  <c r="AA151" i="15" s="1"/>
  <c r="Z150" i="15"/>
  <c r="AA150" i="15" s="1"/>
  <c r="Z149" i="15"/>
  <c r="AA149" i="15" s="1"/>
  <c r="Z148" i="15"/>
  <c r="AA148" i="15" s="1"/>
  <c r="Z147" i="15"/>
  <c r="AA147" i="15" s="1"/>
  <c r="Z146" i="15"/>
  <c r="AA146" i="15" s="1"/>
  <c r="Z145" i="15"/>
  <c r="AA145" i="15" s="1"/>
  <c r="Z144" i="15"/>
  <c r="AA144" i="15" s="1"/>
  <c r="Z143" i="15"/>
  <c r="AA143" i="15" s="1"/>
  <c r="Z142" i="15"/>
  <c r="AA142" i="15" s="1"/>
  <c r="Z141" i="15"/>
  <c r="AA141" i="15" s="1"/>
  <c r="Z140" i="15"/>
  <c r="AA140" i="15" s="1"/>
  <c r="Z139" i="15"/>
  <c r="AA139" i="15" s="1"/>
  <c r="Z138" i="15"/>
  <c r="AA138" i="15" s="1"/>
  <c r="Z137" i="15"/>
  <c r="AA137" i="15" s="1"/>
  <c r="Z136" i="15"/>
  <c r="AA136" i="15" s="1"/>
  <c r="Z135" i="15"/>
  <c r="AA135" i="15" s="1"/>
  <c r="Z134" i="15"/>
  <c r="AA134" i="15" s="1"/>
  <c r="Z133" i="15"/>
  <c r="AA133" i="15" s="1"/>
  <c r="Z132" i="15"/>
  <c r="AA132" i="15" s="1"/>
  <c r="Z131" i="15"/>
  <c r="AA131" i="15" s="1"/>
  <c r="Z130" i="15"/>
  <c r="AA130" i="15" s="1"/>
  <c r="Z129" i="15"/>
  <c r="AA129" i="15" s="1"/>
  <c r="AA128" i="15"/>
  <c r="Z128" i="15"/>
  <c r="AA127" i="15"/>
  <c r="Z127" i="15"/>
  <c r="Z126" i="15"/>
  <c r="AA126" i="15" s="1"/>
  <c r="Z125" i="15"/>
  <c r="AA125" i="15" s="1"/>
  <c r="AA124" i="15"/>
  <c r="Z124" i="15"/>
  <c r="AA123" i="15"/>
  <c r="Z123" i="15"/>
  <c r="Z122" i="15"/>
  <c r="AA122" i="15" s="1"/>
  <c r="Z121" i="15"/>
  <c r="AA121" i="15" s="1"/>
  <c r="AA120" i="15"/>
  <c r="Z120" i="15"/>
  <c r="AA119" i="15"/>
  <c r="Z119" i="15"/>
  <c r="Z118" i="15"/>
  <c r="AA118" i="15" s="1"/>
  <c r="Z117" i="15"/>
  <c r="AA117" i="15" s="1"/>
  <c r="AA116" i="15"/>
  <c r="Z116" i="15"/>
  <c r="AA115" i="15"/>
  <c r="Z115" i="15"/>
  <c r="Z114" i="15"/>
  <c r="AA114" i="15" s="1"/>
  <c r="Z113" i="15"/>
  <c r="AA113" i="15" s="1"/>
  <c r="AA112" i="15"/>
  <c r="Z112" i="15"/>
  <c r="AA111" i="15"/>
  <c r="Z111" i="15"/>
  <c r="Z110" i="15"/>
  <c r="AA110" i="15" s="1"/>
  <c r="Z109" i="15"/>
  <c r="AA109" i="15" s="1"/>
  <c r="AA108" i="15"/>
  <c r="Z108" i="15"/>
  <c r="AA107" i="15"/>
  <c r="Z107" i="15"/>
  <c r="Z106" i="15"/>
  <c r="AA106" i="15" s="1"/>
  <c r="Z105" i="15"/>
  <c r="AA105" i="15" s="1"/>
  <c r="AA104" i="15"/>
  <c r="Z104" i="15"/>
  <c r="AA103" i="15"/>
  <c r="Z103" i="15"/>
  <c r="Z102" i="15"/>
  <c r="AA102" i="15" s="1"/>
  <c r="Z101" i="15"/>
  <c r="AA101" i="15" s="1"/>
  <c r="AA100" i="15"/>
  <c r="Z100" i="15"/>
  <c r="AA99" i="15"/>
  <c r="Z99" i="15"/>
  <c r="Z98" i="15"/>
  <c r="AA98" i="15" s="1"/>
  <c r="Z97" i="15"/>
  <c r="AA97" i="15" s="1"/>
  <c r="AA96" i="15"/>
  <c r="Z96" i="15"/>
  <c r="AA95" i="15"/>
  <c r="Z95" i="15"/>
  <c r="Z94" i="15"/>
  <c r="AA94" i="15" s="1"/>
  <c r="Z93" i="15"/>
  <c r="AA93" i="15" s="1"/>
  <c r="AA92" i="15"/>
  <c r="Z92" i="15"/>
  <c r="AA91" i="15"/>
  <c r="Z91" i="15"/>
  <c r="Z90" i="15"/>
  <c r="AA90" i="15" s="1"/>
  <c r="Z89" i="15"/>
  <c r="AA89" i="15" s="1"/>
  <c r="AA88" i="15"/>
  <c r="Z88" i="15"/>
  <c r="Z87" i="15"/>
  <c r="AA87" i="15" s="1"/>
  <c r="Z86" i="15"/>
  <c r="AA86" i="15" s="1"/>
  <c r="Z85" i="15"/>
  <c r="AA85" i="15" s="1"/>
  <c r="AA84" i="15"/>
  <c r="Z84" i="15"/>
  <c r="Z83" i="15"/>
  <c r="AA83" i="15" s="1"/>
  <c r="Z82" i="15"/>
  <c r="AA82" i="15" s="1"/>
  <c r="Z81" i="15"/>
  <c r="AA81" i="15" s="1"/>
  <c r="AA80" i="15"/>
  <c r="Z80" i="15"/>
  <c r="Z79" i="15"/>
  <c r="AA79" i="15" s="1"/>
  <c r="Z78" i="15"/>
  <c r="AA78" i="15" s="1"/>
  <c r="Z77" i="15"/>
  <c r="AA77" i="15" s="1"/>
  <c r="AA76" i="15"/>
  <c r="Z76" i="15"/>
  <c r="Z75" i="15"/>
  <c r="AA75" i="15" s="1"/>
  <c r="Z74" i="15"/>
  <c r="AA74" i="15" s="1"/>
  <c r="Z73" i="15"/>
  <c r="AA73" i="15" s="1"/>
  <c r="AA72" i="15"/>
  <c r="Z72" i="15"/>
  <c r="Z71" i="15"/>
  <c r="AA71" i="15" s="1"/>
  <c r="Z70" i="15"/>
  <c r="AA70" i="15" s="1"/>
  <c r="Z69" i="15"/>
  <c r="AA69" i="15" s="1"/>
  <c r="AA68" i="15"/>
  <c r="Z68" i="15"/>
  <c r="Z67" i="15"/>
  <c r="AA67" i="15" s="1"/>
  <c r="Z66" i="15"/>
  <c r="AA66" i="15" s="1"/>
  <c r="Z65" i="15"/>
  <c r="AA65" i="15" s="1"/>
  <c r="AA64" i="15"/>
  <c r="Z64" i="15"/>
  <c r="Z63" i="15"/>
  <c r="AA63" i="15" s="1"/>
  <c r="Z62" i="15"/>
  <c r="AA62" i="15" s="1"/>
  <c r="Z61" i="15"/>
  <c r="AA61" i="15" s="1"/>
  <c r="AA60" i="15"/>
  <c r="Z60" i="15"/>
  <c r="Z59" i="15"/>
  <c r="AA59" i="15" s="1"/>
  <c r="Z58" i="15"/>
  <c r="AA58" i="15" s="1"/>
  <c r="Z57" i="15"/>
  <c r="AA57" i="15" s="1"/>
  <c r="AA56" i="15"/>
  <c r="Z56" i="15"/>
  <c r="Z55" i="15"/>
  <c r="AA55" i="15" s="1"/>
  <c r="Z54" i="15"/>
  <c r="AA54" i="15" s="1"/>
  <c r="Z53" i="15"/>
  <c r="AA53" i="15" s="1"/>
  <c r="AA52" i="15"/>
  <c r="Z52" i="15"/>
  <c r="Z51" i="15"/>
  <c r="AA51" i="15" s="1"/>
  <c r="Z50" i="15"/>
  <c r="AA50" i="15" s="1"/>
  <c r="Z49" i="15"/>
  <c r="AA49" i="15" s="1"/>
  <c r="AA48" i="15"/>
  <c r="Z48" i="15"/>
  <c r="Z47" i="15"/>
  <c r="AA47" i="15" s="1"/>
  <c r="Z46" i="15"/>
  <c r="AA46" i="15" s="1"/>
  <c r="Z45" i="15"/>
  <c r="AA45" i="15" s="1"/>
  <c r="AA44" i="15"/>
  <c r="Z44" i="15"/>
  <c r="Z43" i="15"/>
  <c r="AA43" i="15" s="1"/>
  <c r="Z42" i="15"/>
  <c r="AA42" i="15" s="1"/>
  <c r="Z41" i="15"/>
  <c r="AA41" i="15" s="1"/>
  <c r="AA40" i="15"/>
  <c r="Z40" i="15"/>
  <c r="Z39" i="15"/>
  <c r="AA39" i="15" s="1"/>
  <c r="Z38" i="15"/>
  <c r="AA38" i="15" s="1"/>
  <c r="Z37" i="15"/>
  <c r="AA37" i="15" s="1"/>
  <c r="AA36" i="15"/>
  <c r="Z36" i="15"/>
  <c r="Z35" i="15"/>
  <c r="AA35" i="15" s="1"/>
  <c r="Z34" i="15"/>
  <c r="AA34" i="15" s="1"/>
  <c r="Z33" i="15"/>
  <c r="AA33" i="15" s="1"/>
  <c r="AA32" i="15"/>
  <c r="Z32" i="15"/>
  <c r="Z31" i="15"/>
  <c r="AA31" i="15" s="1"/>
  <c r="Z30" i="15"/>
  <c r="AA30" i="15" s="1"/>
  <c r="Z29" i="15"/>
  <c r="AA29" i="15" s="1"/>
  <c r="AA28" i="15"/>
  <c r="Z28" i="15"/>
  <c r="Z27" i="15"/>
  <c r="AA27" i="15" s="1"/>
  <c r="Z26" i="15"/>
  <c r="AA26" i="15" s="1"/>
  <c r="Z25" i="15"/>
  <c r="AA25" i="15" s="1"/>
  <c r="AA24" i="15"/>
  <c r="Z24" i="15"/>
  <c r="Z23" i="15"/>
  <c r="AA23" i="15" s="1"/>
  <c r="Z22" i="15"/>
  <c r="AA22" i="15" s="1"/>
  <c r="Z21" i="15"/>
  <c r="AA21" i="15" s="1"/>
  <c r="AA20" i="15"/>
  <c r="Z20" i="15"/>
  <c r="Z19" i="15"/>
  <c r="AA19" i="15" s="1"/>
  <c r="Z18" i="15"/>
  <c r="AA18" i="15" s="1"/>
  <c r="Z17" i="15"/>
  <c r="AA17" i="15" s="1"/>
  <c r="AA16" i="15"/>
  <c r="Z16" i="15"/>
  <c r="Z15" i="15"/>
  <c r="AA15" i="15" s="1"/>
  <c r="Z14" i="15"/>
  <c r="AA14" i="15" s="1"/>
  <c r="Z13" i="15"/>
  <c r="AA13" i="15" s="1"/>
  <c r="AA12" i="15"/>
  <c r="Z12" i="15"/>
  <c r="Z11" i="15"/>
  <c r="AA11" i="15" s="1"/>
  <c r="Z10" i="15"/>
  <c r="AA10" i="15" s="1"/>
  <c r="Z9" i="15"/>
  <c r="AA9" i="15" s="1"/>
  <c r="AA8" i="15"/>
  <c r="Z8" i="15"/>
  <c r="Z7" i="15"/>
  <c r="AA7" i="15" s="1"/>
  <c r="Z6" i="15"/>
  <c r="AA6" i="15" s="1"/>
  <c r="Z5" i="15"/>
  <c r="AA5" i="15" s="1"/>
  <c r="AA4" i="15"/>
  <c r="Z4" i="15"/>
  <c r="Z3" i="15"/>
  <c r="AA3" i="15" s="1"/>
  <c r="Z2" i="15"/>
  <c r="AA2" i="15" s="1"/>
  <c r="AS19" i="10" l="1"/>
  <c r="BC19" i="10" s="1"/>
  <c r="AS22" i="10"/>
  <c r="BC22" i="10" s="1"/>
  <c r="AS16" i="10"/>
  <c r="BC16" i="10" s="1"/>
  <c r="Z25" i="10"/>
  <c r="BM4" i="10"/>
  <c r="Z19" i="10"/>
  <c r="AE22" i="10"/>
  <c r="AE25" i="10"/>
  <c r="Z35" i="2"/>
  <c r="Z34" i="2"/>
  <c r="V35" i="2"/>
  <c r="E20" i="7"/>
  <c r="E10" i="7"/>
  <c r="E8" i="7"/>
  <c r="E20" i="11"/>
  <c r="D21" i="11"/>
  <c r="E8" i="11"/>
  <c r="C36" i="8"/>
  <c r="I20" i="11"/>
  <c r="H21" i="11"/>
  <c r="H10" i="11"/>
  <c r="H8" i="11"/>
  <c r="D36" i="8"/>
  <c r="J9" i="7"/>
  <c r="BR4" i="10" l="1"/>
  <c r="BM10" i="10"/>
  <c r="BM7" i="10"/>
  <c r="BM13" i="10"/>
  <c r="J8" i="7"/>
  <c r="J10" i="7"/>
  <c r="I21" i="11"/>
  <c r="I19" i="11"/>
  <c r="E21" i="11"/>
  <c r="E19" i="11"/>
  <c r="E21" i="7"/>
  <c r="E19" i="7"/>
  <c r="G53" i="10"/>
  <c r="AJ25" i="10"/>
  <c r="F18" i="2" s="1"/>
  <c r="AJ22" i="10"/>
  <c r="I20" i="7"/>
  <c r="F8" i="7"/>
  <c r="D26" i="7"/>
  <c r="G8" i="7"/>
  <c r="C8" i="7"/>
  <c r="G47" i="10"/>
  <c r="AJ19" i="10"/>
  <c r="F12" i="2" s="1"/>
  <c r="Q47" i="10" l="1"/>
  <c r="F3" i="2" s="1"/>
  <c r="F15" i="2"/>
  <c r="L8" i="7"/>
  <c r="H8" i="7"/>
  <c r="K8" i="7"/>
  <c r="BR13" i="10"/>
  <c r="L53" i="10" s="1"/>
  <c r="BR10" i="10"/>
  <c r="L50" i="10" s="1"/>
  <c r="BR7" i="10"/>
  <c r="L47" i="10" s="1"/>
  <c r="D25" i="7"/>
  <c r="C9" i="7"/>
  <c r="C10" i="7" s="1"/>
  <c r="C19" i="7"/>
  <c r="C25" i="7" s="1"/>
  <c r="F19" i="7"/>
  <c r="E25" i="7" s="1"/>
  <c r="G34" i="11"/>
  <c r="E34" i="11" s="1"/>
  <c r="G33" i="11"/>
  <c r="E33" i="11" s="1"/>
  <c r="G32" i="11"/>
  <c r="E32" i="11" s="1"/>
  <c r="G31" i="11"/>
  <c r="E31" i="11" s="1"/>
  <c r="G30" i="11"/>
  <c r="E30" i="11" s="1"/>
  <c r="G29" i="11"/>
  <c r="E29" i="11" s="1"/>
  <c r="G28" i="11"/>
  <c r="E28" i="11" s="1"/>
  <c r="AE10" i="2" s="1"/>
  <c r="Y11" i="2" s="1"/>
  <c r="L12" i="2" s="1"/>
  <c r="G27" i="11"/>
  <c r="E27" i="11" s="1"/>
  <c r="G26" i="11"/>
  <c r="E26" i="11" s="1"/>
  <c r="J19" i="11"/>
  <c r="J20" i="11" s="1"/>
  <c r="J21" i="11" s="1"/>
  <c r="G19" i="11"/>
  <c r="G20" i="11" s="1"/>
  <c r="G21" i="11" s="1"/>
  <c r="BW13" i="10"/>
  <c r="E28" i="7"/>
  <c r="D28" i="7"/>
  <c r="C28" i="7"/>
  <c r="D27" i="7"/>
  <c r="C27" i="7"/>
  <c r="E27" i="7"/>
  <c r="L18" i="2"/>
  <c r="BW7" i="10"/>
  <c r="I12" i="2"/>
  <c r="I21" i="7"/>
  <c r="I19" i="7"/>
  <c r="G26" i="7" s="1"/>
  <c r="Q53" i="10"/>
  <c r="F9" i="2" s="1"/>
  <c r="F19" i="11"/>
  <c r="F20" i="11" s="1"/>
  <c r="F21" i="11" s="1"/>
  <c r="F34" i="11"/>
  <c r="D34" i="11" s="1"/>
  <c r="F33" i="11"/>
  <c r="D33" i="11" s="1"/>
  <c r="F32" i="11"/>
  <c r="D32" i="11" s="1"/>
  <c r="F31" i="11"/>
  <c r="D31" i="11" s="1"/>
  <c r="F30" i="11"/>
  <c r="D30" i="11" s="1"/>
  <c r="F29" i="11"/>
  <c r="D29" i="11" s="1"/>
  <c r="F28" i="11"/>
  <c r="D28" i="11" s="1"/>
  <c r="AE9" i="2" s="1"/>
  <c r="Y8" i="2" s="1"/>
  <c r="I18" i="2" s="1"/>
  <c r="F27" i="11"/>
  <c r="D27" i="11" s="1"/>
  <c r="F26" i="11"/>
  <c r="D26" i="11" s="1"/>
  <c r="C19" i="11"/>
  <c r="C20" i="11" s="1"/>
  <c r="C21" i="11" s="1"/>
  <c r="BW10" i="10"/>
  <c r="Q51" i="10" s="1"/>
  <c r="G50" i="10"/>
  <c r="Q50" i="10" s="1"/>
  <c r="F6" i="2" s="1"/>
  <c r="D68" i="7"/>
  <c r="D66" i="7"/>
  <c r="D64" i="7"/>
  <c r="D62" i="7"/>
  <c r="D60" i="7"/>
  <c r="D58" i="7"/>
  <c r="D69" i="7"/>
  <c r="D67" i="7"/>
  <c r="D65" i="7"/>
  <c r="D63" i="7"/>
  <c r="D61" i="7"/>
  <c r="D59" i="7"/>
  <c r="D56" i="7"/>
  <c r="D54" i="7"/>
  <c r="D57" i="7"/>
  <c r="D55" i="7"/>
  <c r="H37" i="2" l="1"/>
  <c r="H58" i="2" s="1"/>
  <c r="H79" i="2" s="1"/>
  <c r="H36" i="2"/>
  <c r="H57" i="2" s="1"/>
  <c r="H78" i="2" s="1"/>
  <c r="H35" i="2"/>
  <c r="H56" i="2" s="1"/>
  <c r="H77" i="2" s="1"/>
  <c r="H32" i="2"/>
  <c r="H53" i="2" s="1"/>
  <c r="H74" i="2" s="1"/>
  <c r="H30" i="2"/>
  <c r="H51" i="2" s="1"/>
  <c r="H72" i="2" s="1"/>
  <c r="H28" i="2"/>
  <c r="H49" i="2" s="1"/>
  <c r="H70" i="2" s="1"/>
  <c r="H26" i="2"/>
  <c r="H47" i="2" s="1"/>
  <c r="H68" i="2" s="1"/>
  <c r="H24" i="2"/>
  <c r="H45" i="2" s="1"/>
  <c r="H66" i="2" s="1"/>
  <c r="H38" i="2"/>
  <c r="H59" i="2" s="1"/>
  <c r="H80" i="2" s="1"/>
  <c r="H34" i="2"/>
  <c r="H55" i="2" s="1"/>
  <c r="H76" i="2" s="1"/>
  <c r="H33" i="2"/>
  <c r="H54" i="2" s="1"/>
  <c r="H75" i="2" s="1"/>
  <c r="H31" i="2"/>
  <c r="H52" i="2" s="1"/>
  <c r="H73" i="2" s="1"/>
  <c r="H29" i="2"/>
  <c r="H50" i="2" s="1"/>
  <c r="H71" i="2" s="1"/>
  <c r="H27" i="2"/>
  <c r="H48" i="2" s="1"/>
  <c r="H69" i="2" s="1"/>
  <c r="H25" i="2"/>
  <c r="H46" i="2" s="1"/>
  <c r="H67" i="2" s="1"/>
  <c r="H23" i="2"/>
  <c r="H44" i="2" s="1"/>
  <c r="H65" i="2" s="1"/>
  <c r="O18" i="2"/>
  <c r="O19" i="2" s="1"/>
  <c r="O20" i="2" s="1"/>
  <c r="E52" i="7"/>
  <c r="E50" i="7"/>
  <c r="E48" i="7"/>
  <c r="E46" i="7"/>
  <c r="E44" i="7"/>
  <c r="E42" i="7"/>
  <c r="E40" i="7"/>
  <c r="E38" i="7"/>
  <c r="E45" i="7"/>
  <c r="E37" i="7"/>
  <c r="E47" i="7"/>
  <c r="E39" i="7"/>
  <c r="E49" i="7"/>
  <c r="E41" i="7"/>
  <c r="E51" i="7"/>
  <c r="E43" i="7"/>
  <c r="G68" i="7"/>
  <c r="G66" i="7"/>
  <c r="G64" i="7"/>
  <c r="G62" i="7"/>
  <c r="G60" i="7"/>
  <c r="G58" i="7"/>
  <c r="G67" i="7"/>
  <c r="G59" i="7"/>
  <c r="G69" i="7"/>
  <c r="G61" i="7"/>
  <c r="G56" i="7"/>
  <c r="G54" i="7"/>
  <c r="G63" i="7"/>
  <c r="G65" i="7"/>
  <c r="G55" i="7"/>
  <c r="G57" i="7"/>
  <c r="L38" i="2"/>
  <c r="L59" i="2" s="1"/>
  <c r="L80" i="2" s="1"/>
  <c r="L37" i="2"/>
  <c r="L58" i="2" s="1"/>
  <c r="L79" i="2" s="1"/>
  <c r="L35" i="2"/>
  <c r="L56" i="2" s="1"/>
  <c r="L77" i="2" s="1"/>
  <c r="L32" i="2"/>
  <c r="L53" i="2" s="1"/>
  <c r="L74" i="2" s="1"/>
  <c r="L30" i="2"/>
  <c r="L51" i="2" s="1"/>
  <c r="L72" i="2" s="1"/>
  <c r="L28" i="2"/>
  <c r="L49" i="2" s="1"/>
  <c r="L70" i="2" s="1"/>
  <c r="L26" i="2"/>
  <c r="L47" i="2" s="1"/>
  <c r="L68" i="2" s="1"/>
  <c r="L24" i="2"/>
  <c r="L45" i="2" s="1"/>
  <c r="L66" i="2" s="1"/>
  <c r="L36" i="2"/>
  <c r="L57" i="2" s="1"/>
  <c r="L78" i="2" s="1"/>
  <c r="L34" i="2"/>
  <c r="L55" i="2" s="1"/>
  <c r="L76" i="2" s="1"/>
  <c r="L33" i="2"/>
  <c r="L54" i="2" s="1"/>
  <c r="L75" i="2" s="1"/>
  <c r="L31" i="2"/>
  <c r="L52" i="2" s="1"/>
  <c r="L73" i="2" s="1"/>
  <c r="L29" i="2"/>
  <c r="L50" i="2" s="1"/>
  <c r="L71" i="2" s="1"/>
  <c r="L27" i="2"/>
  <c r="L48" i="2" s="1"/>
  <c r="L69" i="2" s="1"/>
  <c r="L25" i="2"/>
  <c r="L46" i="2" s="1"/>
  <c r="L67" i="2" s="1"/>
  <c r="L23" i="2"/>
  <c r="L44" i="2" s="1"/>
  <c r="L65" i="2" s="1"/>
  <c r="R12" i="2"/>
  <c r="R13" i="2" s="1"/>
  <c r="R14" i="2" s="1"/>
  <c r="C51" i="7"/>
  <c r="C49" i="7"/>
  <c r="C47" i="7"/>
  <c r="C45" i="7"/>
  <c r="C43" i="7"/>
  <c r="C41" i="7"/>
  <c r="C39" i="7"/>
  <c r="C37" i="7"/>
  <c r="C48" i="7"/>
  <c r="C40" i="7"/>
  <c r="C50" i="7"/>
  <c r="C42" i="7"/>
  <c r="C52" i="7"/>
  <c r="C44" i="7"/>
  <c r="C46" i="7"/>
  <c r="C38" i="7"/>
  <c r="F38" i="2"/>
  <c r="F59" i="2" s="1"/>
  <c r="F80" i="2" s="1"/>
  <c r="F37" i="2"/>
  <c r="F58" i="2" s="1"/>
  <c r="F79" i="2" s="1"/>
  <c r="F36" i="2"/>
  <c r="F57" i="2" s="1"/>
  <c r="F78" i="2" s="1"/>
  <c r="F34" i="2"/>
  <c r="F55" i="2" s="1"/>
  <c r="F76" i="2" s="1"/>
  <c r="F33" i="2"/>
  <c r="F54" i="2" s="1"/>
  <c r="F75" i="2" s="1"/>
  <c r="F31" i="2"/>
  <c r="F52" i="2" s="1"/>
  <c r="F73" i="2" s="1"/>
  <c r="F29" i="2"/>
  <c r="F50" i="2" s="1"/>
  <c r="F71" i="2" s="1"/>
  <c r="F27" i="2"/>
  <c r="F48" i="2" s="1"/>
  <c r="F69" i="2" s="1"/>
  <c r="F25" i="2"/>
  <c r="F46" i="2" s="1"/>
  <c r="F67" i="2" s="1"/>
  <c r="F23" i="2"/>
  <c r="F44" i="2" s="1"/>
  <c r="F65" i="2" s="1"/>
  <c r="F35" i="2"/>
  <c r="F56" i="2" s="1"/>
  <c r="F77" i="2" s="1"/>
  <c r="F32" i="2"/>
  <c r="F53" i="2" s="1"/>
  <c r="F74" i="2" s="1"/>
  <c r="F30" i="2"/>
  <c r="F51" i="2" s="1"/>
  <c r="F72" i="2" s="1"/>
  <c r="F28" i="2"/>
  <c r="F49" i="2" s="1"/>
  <c r="F70" i="2" s="1"/>
  <c r="F26" i="2"/>
  <c r="F47" i="2" s="1"/>
  <c r="F68" i="2" s="1"/>
  <c r="F24" i="2"/>
  <c r="F45" i="2" s="1"/>
  <c r="F66" i="2" s="1"/>
  <c r="O12" i="2"/>
  <c r="O13" i="2" s="1"/>
  <c r="O14" i="2" s="1"/>
  <c r="L9" i="2"/>
  <c r="I9" i="2"/>
  <c r="E86" i="7"/>
  <c r="E84" i="7"/>
  <c r="E82" i="7"/>
  <c r="E80" i="7"/>
  <c r="E78" i="7"/>
  <c r="E76" i="7"/>
  <c r="E74" i="7"/>
  <c r="E72" i="7"/>
  <c r="E79" i="7"/>
  <c r="E71" i="7"/>
  <c r="E81" i="7"/>
  <c r="E73" i="7"/>
  <c r="E83" i="7"/>
  <c r="E75" i="7"/>
  <c r="E77" i="7"/>
  <c r="E85" i="7"/>
  <c r="D102" i="7"/>
  <c r="D100" i="7"/>
  <c r="D98" i="7"/>
  <c r="D96" i="7"/>
  <c r="D94" i="7"/>
  <c r="D92" i="7"/>
  <c r="D90" i="7"/>
  <c r="D88" i="7"/>
  <c r="D103" i="7"/>
  <c r="D101" i="7"/>
  <c r="D99" i="7"/>
  <c r="D97" i="7"/>
  <c r="D95" i="7"/>
  <c r="D93" i="7"/>
  <c r="D91" i="7"/>
  <c r="D89" i="7"/>
  <c r="G19" i="7"/>
  <c r="J19" i="7"/>
  <c r="H25" i="7" s="1"/>
  <c r="E103" i="7"/>
  <c r="E101" i="7"/>
  <c r="E99" i="7"/>
  <c r="E97" i="7"/>
  <c r="E95" i="7"/>
  <c r="E93" i="7"/>
  <c r="E91" i="7"/>
  <c r="E89" i="7"/>
  <c r="E96" i="7"/>
  <c r="E88" i="7"/>
  <c r="E98" i="7"/>
  <c r="E90" i="7"/>
  <c r="E100" i="7"/>
  <c r="E92" i="7"/>
  <c r="E94" i="7"/>
  <c r="E102" i="7"/>
  <c r="G25" i="7"/>
  <c r="F25" i="7"/>
  <c r="H9" i="7"/>
  <c r="H10" i="7" s="1"/>
  <c r="I15" i="2"/>
  <c r="L15" i="2"/>
  <c r="C85" i="7"/>
  <c r="C83" i="7"/>
  <c r="C81" i="7"/>
  <c r="C79" i="7"/>
  <c r="C77" i="7"/>
  <c r="C75" i="7"/>
  <c r="C73" i="7"/>
  <c r="C71" i="7"/>
  <c r="C82" i="7"/>
  <c r="C74" i="7"/>
  <c r="C84" i="7"/>
  <c r="C76" i="7"/>
  <c r="C86" i="7"/>
  <c r="C78" i="7"/>
  <c r="C72" i="7"/>
  <c r="C80" i="7"/>
  <c r="D85" i="7"/>
  <c r="D83" i="7"/>
  <c r="D81" i="7"/>
  <c r="D79" i="7"/>
  <c r="D77" i="7"/>
  <c r="D75" i="7"/>
  <c r="D73" i="7"/>
  <c r="D71" i="7"/>
  <c r="D86" i="7"/>
  <c r="D84" i="7"/>
  <c r="D82" i="7"/>
  <c r="D80" i="7"/>
  <c r="D78" i="7"/>
  <c r="D76" i="7"/>
  <c r="D74" i="7"/>
  <c r="D72" i="7"/>
  <c r="F20" i="7"/>
  <c r="F21" i="7" s="1"/>
  <c r="E26" i="7"/>
  <c r="F28" i="7"/>
  <c r="H28" i="7"/>
  <c r="G28" i="7"/>
  <c r="I6" i="2"/>
  <c r="L6" i="2"/>
  <c r="N38" i="2"/>
  <c r="N59" i="2" s="1"/>
  <c r="N80" i="2" s="1"/>
  <c r="N37" i="2"/>
  <c r="N58" i="2" s="1"/>
  <c r="N79" i="2" s="1"/>
  <c r="N36" i="2"/>
  <c r="N57" i="2" s="1"/>
  <c r="N78" i="2" s="1"/>
  <c r="N34" i="2"/>
  <c r="N55" i="2" s="1"/>
  <c r="N76" i="2" s="1"/>
  <c r="N33" i="2"/>
  <c r="N54" i="2" s="1"/>
  <c r="N75" i="2" s="1"/>
  <c r="N31" i="2"/>
  <c r="N52" i="2" s="1"/>
  <c r="N73" i="2" s="1"/>
  <c r="N29" i="2"/>
  <c r="N50" i="2" s="1"/>
  <c r="N71" i="2" s="1"/>
  <c r="N27" i="2"/>
  <c r="N48" i="2" s="1"/>
  <c r="N69" i="2" s="1"/>
  <c r="N25" i="2"/>
  <c r="N46" i="2" s="1"/>
  <c r="N67" i="2" s="1"/>
  <c r="N23" i="2"/>
  <c r="N44" i="2" s="1"/>
  <c r="N65" i="2" s="1"/>
  <c r="N35" i="2"/>
  <c r="N56" i="2" s="1"/>
  <c r="N77" i="2" s="1"/>
  <c r="N32" i="2"/>
  <c r="N53" i="2" s="1"/>
  <c r="N74" i="2" s="1"/>
  <c r="N30" i="2"/>
  <c r="N51" i="2" s="1"/>
  <c r="N72" i="2" s="1"/>
  <c r="N28" i="2"/>
  <c r="N49" i="2" s="1"/>
  <c r="N70" i="2" s="1"/>
  <c r="N26" i="2"/>
  <c r="N47" i="2" s="1"/>
  <c r="N68" i="2" s="1"/>
  <c r="N24" i="2"/>
  <c r="N45" i="2" s="1"/>
  <c r="N66" i="2" s="1"/>
  <c r="R18" i="2"/>
  <c r="R19" i="2" s="1"/>
  <c r="R20" i="2" s="1"/>
  <c r="C102" i="7"/>
  <c r="C100" i="7"/>
  <c r="C98" i="7"/>
  <c r="C96" i="7"/>
  <c r="C94" i="7"/>
  <c r="C92" i="7"/>
  <c r="C90" i="7"/>
  <c r="C88" i="7"/>
  <c r="C99" i="7"/>
  <c r="C91" i="7"/>
  <c r="C101" i="7"/>
  <c r="C93" i="7"/>
  <c r="C103" i="7"/>
  <c r="C95" i="7"/>
  <c r="C89" i="7"/>
  <c r="C97" i="7"/>
  <c r="C20" i="7"/>
  <c r="C21" i="7" s="1"/>
  <c r="C26" i="7"/>
  <c r="D51" i="7"/>
  <c r="D49" i="7"/>
  <c r="D47" i="7"/>
  <c r="D45" i="7"/>
  <c r="D43" i="7"/>
  <c r="D41" i="7"/>
  <c r="D39" i="7"/>
  <c r="D37" i="7"/>
  <c r="D52" i="7"/>
  <c r="D50" i="7"/>
  <c r="D48" i="7"/>
  <c r="D46" i="7"/>
  <c r="D44" i="7"/>
  <c r="D42" i="7"/>
  <c r="D40" i="7"/>
  <c r="D38" i="7"/>
  <c r="H27" i="7"/>
  <c r="G27" i="7"/>
  <c r="F27" i="7"/>
  <c r="L3" i="2"/>
  <c r="I3" i="2"/>
  <c r="H51" i="7" l="1"/>
  <c r="H49" i="7"/>
  <c r="H47" i="7"/>
  <c r="H45" i="7"/>
  <c r="H43" i="7"/>
  <c r="H41" i="7"/>
  <c r="H39" i="7"/>
  <c r="H37" i="7"/>
  <c r="H52" i="7"/>
  <c r="H50" i="7"/>
  <c r="H48" i="7"/>
  <c r="H46" i="7"/>
  <c r="H44" i="7"/>
  <c r="H42" i="7"/>
  <c r="H40" i="7"/>
  <c r="H38" i="7"/>
  <c r="G85" i="7"/>
  <c r="G83" i="7"/>
  <c r="G81" i="7"/>
  <c r="G79" i="7"/>
  <c r="G77" i="7"/>
  <c r="G75" i="7"/>
  <c r="G73" i="7"/>
  <c r="G71" i="7"/>
  <c r="G84" i="7"/>
  <c r="G76" i="7"/>
  <c r="G86" i="7"/>
  <c r="G78" i="7"/>
  <c r="G80" i="7"/>
  <c r="G72" i="7"/>
  <c r="G74" i="7"/>
  <c r="G82" i="7"/>
  <c r="C37" i="2"/>
  <c r="C58" i="2" s="1"/>
  <c r="C79" i="2" s="1"/>
  <c r="C34" i="2"/>
  <c r="C55" i="2" s="1"/>
  <c r="C76" i="2" s="1"/>
  <c r="C33" i="2"/>
  <c r="C54" i="2" s="1"/>
  <c r="C75" i="2" s="1"/>
  <c r="C31" i="2"/>
  <c r="C52" i="2" s="1"/>
  <c r="C73" i="2" s="1"/>
  <c r="C29" i="2"/>
  <c r="C50" i="2" s="1"/>
  <c r="C71" i="2" s="1"/>
  <c r="C27" i="2"/>
  <c r="C48" i="2" s="1"/>
  <c r="C69" i="2" s="1"/>
  <c r="C25" i="2"/>
  <c r="C46" i="2" s="1"/>
  <c r="C67" i="2" s="1"/>
  <c r="C36" i="2"/>
  <c r="C57" i="2" s="1"/>
  <c r="C78" i="2" s="1"/>
  <c r="C35" i="2"/>
  <c r="C56" i="2" s="1"/>
  <c r="C77" i="2" s="1"/>
  <c r="C32" i="2"/>
  <c r="C53" i="2" s="1"/>
  <c r="C74" i="2" s="1"/>
  <c r="C30" i="2"/>
  <c r="C51" i="2" s="1"/>
  <c r="C72" i="2" s="1"/>
  <c r="C28" i="2"/>
  <c r="C49" i="2" s="1"/>
  <c r="C70" i="2" s="1"/>
  <c r="C26" i="2"/>
  <c r="C47" i="2" s="1"/>
  <c r="C68" i="2" s="1"/>
  <c r="C38" i="2"/>
  <c r="C59" i="2" s="1"/>
  <c r="C80" i="2" s="1"/>
  <c r="C24" i="2"/>
  <c r="C45" i="2" s="1"/>
  <c r="C66" i="2" s="1"/>
  <c r="C23" i="2"/>
  <c r="C44" i="2" s="1"/>
  <c r="C65" i="2" s="1"/>
  <c r="O3" i="2"/>
  <c r="O4" i="2" s="1"/>
  <c r="O5" i="2" s="1"/>
  <c r="H85" i="7"/>
  <c r="H83" i="7"/>
  <c r="H81" i="7"/>
  <c r="H79" i="7"/>
  <c r="H77" i="7"/>
  <c r="H75" i="7"/>
  <c r="H73" i="7"/>
  <c r="H71" i="7"/>
  <c r="H86" i="7"/>
  <c r="H84" i="7"/>
  <c r="H82" i="7"/>
  <c r="H80" i="7"/>
  <c r="H78" i="7"/>
  <c r="H76" i="7"/>
  <c r="H74" i="7"/>
  <c r="H72" i="7"/>
  <c r="J38" i="2"/>
  <c r="J37" i="2"/>
  <c r="J36" i="2"/>
  <c r="J34" i="2"/>
  <c r="J33" i="2"/>
  <c r="J31" i="2"/>
  <c r="J29" i="2"/>
  <c r="J27" i="2"/>
  <c r="J25" i="2"/>
  <c r="J23" i="2"/>
  <c r="J35" i="2"/>
  <c r="J32" i="2"/>
  <c r="J30" i="2"/>
  <c r="J28" i="2"/>
  <c r="J26" i="2"/>
  <c r="J24" i="2"/>
  <c r="R6" i="2"/>
  <c r="R7" i="2" s="1"/>
  <c r="R8" i="2" s="1"/>
  <c r="F103" i="7"/>
  <c r="F101" i="7"/>
  <c r="F99" i="7"/>
  <c r="F97" i="7"/>
  <c r="F95" i="7"/>
  <c r="F93" i="7"/>
  <c r="F91" i="7"/>
  <c r="F89" i="7"/>
  <c r="F102" i="7"/>
  <c r="F100" i="7"/>
  <c r="F98" i="7"/>
  <c r="F96" i="7"/>
  <c r="F94" i="7"/>
  <c r="F92" i="7"/>
  <c r="F90" i="7"/>
  <c r="F88" i="7"/>
  <c r="G38" i="2"/>
  <c r="G59" i="2" s="1"/>
  <c r="G80" i="2" s="1"/>
  <c r="G34" i="2"/>
  <c r="G55" i="2" s="1"/>
  <c r="G76" i="2" s="1"/>
  <c r="G33" i="2"/>
  <c r="G54" i="2" s="1"/>
  <c r="G75" i="2" s="1"/>
  <c r="G31" i="2"/>
  <c r="G52" i="2" s="1"/>
  <c r="G73" i="2" s="1"/>
  <c r="G29" i="2"/>
  <c r="G50" i="2" s="1"/>
  <c r="G71" i="2" s="1"/>
  <c r="G27" i="2"/>
  <c r="G48" i="2" s="1"/>
  <c r="G69" i="2" s="1"/>
  <c r="G25" i="2"/>
  <c r="G46" i="2" s="1"/>
  <c r="G67" i="2" s="1"/>
  <c r="G23" i="2"/>
  <c r="G44" i="2" s="1"/>
  <c r="G65" i="2" s="1"/>
  <c r="G37" i="2"/>
  <c r="G58" i="2" s="1"/>
  <c r="G79" i="2" s="1"/>
  <c r="G36" i="2"/>
  <c r="G57" i="2" s="1"/>
  <c r="G78" i="2" s="1"/>
  <c r="G35" i="2"/>
  <c r="G56" i="2" s="1"/>
  <c r="G77" i="2" s="1"/>
  <c r="G32" i="2"/>
  <c r="G53" i="2" s="1"/>
  <c r="G74" i="2" s="1"/>
  <c r="G30" i="2"/>
  <c r="G51" i="2" s="1"/>
  <c r="G72" i="2" s="1"/>
  <c r="G28" i="2"/>
  <c r="G49" i="2" s="1"/>
  <c r="G70" i="2" s="1"/>
  <c r="G26" i="2"/>
  <c r="G47" i="2" s="1"/>
  <c r="G68" i="2" s="1"/>
  <c r="G24" i="2"/>
  <c r="G45" i="2" s="1"/>
  <c r="G66" i="2" s="1"/>
  <c r="O15" i="2"/>
  <c r="O16" i="2" s="1"/>
  <c r="O17" i="2" s="1"/>
  <c r="K34" i="2"/>
  <c r="K55" i="2" s="1"/>
  <c r="K76" i="2" s="1"/>
  <c r="K33" i="2"/>
  <c r="K54" i="2" s="1"/>
  <c r="K75" i="2" s="1"/>
  <c r="K31" i="2"/>
  <c r="K52" i="2" s="1"/>
  <c r="K73" i="2" s="1"/>
  <c r="K29" i="2"/>
  <c r="K50" i="2" s="1"/>
  <c r="K71" i="2" s="1"/>
  <c r="K27" i="2"/>
  <c r="K48" i="2" s="1"/>
  <c r="K69" i="2" s="1"/>
  <c r="K25" i="2"/>
  <c r="K46" i="2" s="1"/>
  <c r="K67" i="2" s="1"/>
  <c r="K23" i="2"/>
  <c r="K44" i="2" s="1"/>
  <c r="K65" i="2" s="1"/>
  <c r="K38" i="2"/>
  <c r="K59" i="2" s="1"/>
  <c r="K80" i="2" s="1"/>
  <c r="K37" i="2"/>
  <c r="K58" i="2" s="1"/>
  <c r="K79" i="2" s="1"/>
  <c r="K35" i="2"/>
  <c r="K56" i="2" s="1"/>
  <c r="K77" i="2" s="1"/>
  <c r="K32" i="2"/>
  <c r="K53" i="2" s="1"/>
  <c r="K74" i="2" s="1"/>
  <c r="K30" i="2"/>
  <c r="K51" i="2" s="1"/>
  <c r="K72" i="2" s="1"/>
  <c r="K28" i="2"/>
  <c r="K49" i="2" s="1"/>
  <c r="K70" i="2" s="1"/>
  <c r="K26" i="2"/>
  <c r="K47" i="2" s="1"/>
  <c r="K68" i="2" s="1"/>
  <c r="K24" i="2"/>
  <c r="K45" i="2" s="1"/>
  <c r="K66" i="2" s="1"/>
  <c r="K36" i="2"/>
  <c r="K57" i="2" s="1"/>
  <c r="K78" i="2" s="1"/>
  <c r="R9" i="2"/>
  <c r="R10" i="2" s="1"/>
  <c r="R11" i="2" s="1"/>
  <c r="D36" i="2"/>
  <c r="D35" i="2"/>
  <c r="D32" i="2"/>
  <c r="D30" i="2"/>
  <c r="D28" i="2"/>
  <c r="D26" i="2"/>
  <c r="D24" i="2"/>
  <c r="D38" i="2"/>
  <c r="D37" i="2"/>
  <c r="D34" i="2"/>
  <c r="D33" i="2"/>
  <c r="D31" i="2"/>
  <c r="D29" i="2"/>
  <c r="D27" i="2"/>
  <c r="D25" i="2"/>
  <c r="D23" i="2"/>
  <c r="O6" i="2"/>
  <c r="O7" i="2" s="1"/>
  <c r="O8" i="2" s="1"/>
  <c r="E69" i="7"/>
  <c r="E67" i="7"/>
  <c r="E65" i="7"/>
  <c r="E63" i="7"/>
  <c r="E61" i="7"/>
  <c r="E59" i="7"/>
  <c r="E62" i="7"/>
  <c r="E64" i="7"/>
  <c r="E57" i="7"/>
  <c r="E55" i="7"/>
  <c r="E66" i="7"/>
  <c r="E58" i="7"/>
  <c r="E54" i="7"/>
  <c r="E56" i="7"/>
  <c r="E60" i="7"/>
  <c r="E68" i="7"/>
  <c r="J20" i="7"/>
  <c r="J21" i="7" s="1"/>
  <c r="H26" i="7"/>
  <c r="I36" i="2"/>
  <c r="I57" i="2" s="1"/>
  <c r="I78" i="2" s="1"/>
  <c r="I35" i="2"/>
  <c r="I56" i="2" s="1"/>
  <c r="I77" i="2" s="1"/>
  <c r="I32" i="2"/>
  <c r="I53" i="2" s="1"/>
  <c r="I74" i="2" s="1"/>
  <c r="I30" i="2"/>
  <c r="I51" i="2" s="1"/>
  <c r="I72" i="2" s="1"/>
  <c r="I28" i="2"/>
  <c r="I49" i="2" s="1"/>
  <c r="I70" i="2" s="1"/>
  <c r="I26" i="2"/>
  <c r="I47" i="2" s="1"/>
  <c r="I68" i="2" s="1"/>
  <c r="I24" i="2"/>
  <c r="I45" i="2" s="1"/>
  <c r="I66" i="2" s="1"/>
  <c r="I38" i="2"/>
  <c r="I59" i="2" s="1"/>
  <c r="I80" i="2" s="1"/>
  <c r="I34" i="2"/>
  <c r="I55" i="2" s="1"/>
  <c r="I76" i="2" s="1"/>
  <c r="I33" i="2"/>
  <c r="I54" i="2" s="1"/>
  <c r="I75" i="2" s="1"/>
  <c r="I31" i="2"/>
  <c r="I52" i="2" s="1"/>
  <c r="I73" i="2" s="1"/>
  <c r="I29" i="2"/>
  <c r="I50" i="2" s="1"/>
  <c r="I71" i="2" s="1"/>
  <c r="I27" i="2"/>
  <c r="I48" i="2" s="1"/>
  <c r="I69" i="2" s="1"/>
  <c r="I25" i="2"/>
  <c r="I46" i="2" s="1"/>
  <c r="I67" i="2" s="1"/>
  <c r="I37" i="2"/>
  <c r="I58" i="2" s="1"/>
  <c r="I79" i="2" s="1"/>
  <c r="I23" i="2"/>
  <c r="I44" i="2" s="1"/>
  <c r="I65" i="2" s="1"/>
  <c r="R3" i="2"/>
  <c r="R4" i="2" s="1"/>
  <c r="R5" i="2" s="1"/>
  <c r="C68" i="7"/>
  <c r="C66" i="7"/>
  <c r="C64" i="7"/>
  <c r="C62" i="7"/>
  <c r="C60" i="7"/>
  <c r="C58" i="7"/>
  <c r="C65" i="7"/>
  <c r="C67" i="7"/>
  <c r="C59" i="7"/>
  <c r="C56" i="7"/>
  <c r="C54" i="7"/>
  <c r="C69" i="7"/>
  <c r="C61" i="7"/>
  <c r="C57" i="7"/>
  <c r="C63" i="7"/>
  <c r="C55" i="7"/>
  <c r="F86" i="7"/>
  <c r="F84" i="7"/>
  <c r="F82" i="7"/>
  <c r="F80" i="7"/>
  <c r="F78" i="7"/>
  <c r="F76" i="7"/>
  <c r="F74" i="7"/>
  <c r="F72" i="7"/>
  <c r="F85" i="7"/>
  <c r="F83" i="7"/>
  <c r="F81" i="7"/>
  <c r="F79" i="7"/>
  <c r="F77" i="7"/>
  <c r="F75" i="7"/>
  <c r="F73" i="7"/>
  <c r="F71" i="7"/>
  <c r="G102" i="7"/>
  <c r="G100" i="7"/>
  <c r="G98" i="7"/>
  <c r="G96" i="7"/>
  <c r="G94" i="7"/>
  <c r="G92" i="7"/>
  <c r="G90" i="7"/>
  <c r="G88" i="7"/>
  <c r="G101" i="7"/>
  <c r="G93" i="7"/>
  <c r="G103" i="7"/>
  <c r="G95" i="7"/>
  <c r="G97" i="7"/>
  <c r="G89" i="7"/>
  <c r="G99" i="7"/>
  <c r="G91" i="7"/>
  <c r="F52" i="7"/>
  <c r="F50" i="7"/>
  <c r="F48" i="7"/>
  <c r="F46" i="7"/>
  <c r="F44" i="7"/>
  <c r="F42" i="7"/>
  <c r="F40" i="7"/>
  <c r="F38" i="7"/>
  <c r="F51" i="7"/>
  <c r="F49" i="7"/>
  <c r="F47" i="7"/>
  <c r="F45" i="7"/>
  <c r="F43" i="7"/>
  <c r="F41" i="7"/>
  <c r="F39" i="7"/>
  <c r="F37" i="7"/>
  <c r="G20" i="7"/>
  <c r="G21" i="7" s="1"/>
  <c r="F26" i="7"/>
  <c r="H102" i="7"/>
  <c r="H100" i="7"/>
  <c r="H98" i="7"/>
  <c r="H96" i="7"/>
  <c r="H94" i="7"/>
  <c r="H92" i="7"/>
  <c r="H90" i="7"/>
  <c r="H88" i="7"/>
  <c r="H103" i="7"/>
  <c r="H101" i="7"/>
  <c r="H99" i="7"/>
  <c r="H97" i="7"/>
  <c r="H95" i="7"/>
  <c r="H93" i="7"/>
  <c r="H91" i="7"/>
  <c r="H89" i="7"/>
  <c r="M37" i="2"/>
  <c r="M58" i="2" s="1"/>
  <c r="M79" i="2" s="1"/>
  <c r="M35" i="2"/>
  <c r="M56" i="2" s="1"/>
  <c r="M77" i="2" s="1"/>
  <c r="M32" i="2"/>
  <c r="M53" i="2" s="1"/>
  <c r="M74" i="2" s="1"/>
  <c r="M30" i="2"/>
  <c r="M51" i="2" s="1"/>
  <c r="M72" i="2" s="1"/>
  <c r="M28" i="2"/>
  <c r="M49" i="2" s="1"/>
  <c r="M70" i="2" s="1"/>
  <c r="M26" i="2"/>
  <c r="M47" i="2" s="1"/>
  <c r="M68" i="2" s="1"/>
  <c r="M24" i="2"/>
  <c r="M45" i="2" s="1"/>
  <c r="M66" i="2" s="1"/>
  <c r="M36" i="2"/>
  <c r="M57" i="2" s="1"/>
  <c r="M78" i="2" s="1"/>
  <c r="M34" i="2"/>
  <c r="M55" i="2" s="1"/>
  <c r="M76" i="2" s="1"/>
  <c r="M33" i="2"/>
  <c r="M54" i="2" s="1"/>
  <c r="M75" i="2" s="1"/>
  <c r="M31" i="2"/>
  <c r="M52" i="2" s="1"/>
  <c r="M73" i="2" s="1"/>
  <c r="M29" i="2"/>
  <c r="M50" i="2" s="1"/>
  <c r="M71" i="2" s="1"/>
  <c r="M27" i="2"/>
  <c r="M48" i="2" s="1"/>
  <c r="M69" i="2" s="1"/>
  <c r="M25" i="2"/>
  <c r="M46" i="2" s="1"/>
  <c r="M67" i="2" s="1"/>
  <c r="M38" i="2"/>
  <c r="M59" i="2" s="1"/>
  <c r="M80" i="2" s="1"/>
  <c r="R15" i="2"/>
  <c r="R16" i="2" s="1"/>
  <c r="R17" i="2" s="1"/>
  <c r="M23" i="2"/>
  <c r="M44" i="2" s="1"/>
  <c r="M65" i="2" s="1"/>
  <c r="G51" i="7"/>
  <c r="G49" i="7"/>
  <c r="G47" i="7"/>
  <c r="G45" i="7"/>
  <c r="G43" i="7"/>
  <c r="G41" i="7"/>
  <c r="G39" i="7"/>
  <c r="G37" i="7"/>
  <c r="G50" i="7"/>
  <c r="G42" i="7"/>
  <c r="G52" i="7"/>
  <c r="G44" i="7"/>
  <c r="G46" i="7"/>
  <c r="G38" i="7"/>
  <c r="G48" i="7"/>
  <c r="G40" i="7"/>
  <c r="E35" i="2"/>
  <c r="E56" i="2" s="1"/>
  <c r="E77" i="2" s="1"/>
  <c r="E32" i="2"/>
  <c r="E53" i="2" s="1"/>
  <c r="E74" i="2" s="1"/>
  <c r="E30" i="2"/>
  <c r="E51" i="2" s="1"/>
  <c r="E72" i="2" s="1"/>
  <c r="E28" i="2"/>
  <c r="E49" i="2" s="1"/>
  <c r="E70" i="2" s="1"/>
  <c r="E26" i="2"/>
  <c r="E47" i="2" s="1"/>
  <c r="E68" i="2" s="1"/>
  <c r="E24" i="2"/>
  <c r="E45" i="2" s="1"/>
  <c r="E66" i="2" s="1"/>
  <c r="E38" i="2"/>
  <c r="E59" i="2" s="1"/>
  <c r="E80" i="2" s="1"/>
  <c r="E37" i="2"/>
  <c r="E58" i="2" s="1"/>
  <c r="E79" i="2" s="1"/>
  <c r="E34" i="2"/>
  <c r="E55" i="2" s="1"/>
  <c r="E76" i="2" s="1"/>
  <c r="E33" i="2"/>
  <c r="E54" i="2" s="1"/>
  <c r="E75" i="2" s="1"/>
  <c r="E31" i="2"/>
  <c r="E52" i="2" s="1"/>
  <c r="E73" i="2" s="1"/>
  <c r="E29" i="2"/>
  <c r="E50" i="2" s="1"/>
  <c r="E71" i="2" s="1"/>
  <c r="E27" i="2"/>
  <c r="E48" i="2" s="1"/>
  <c r="E69" i="2" s="1"/>
  <c r="E25" i="2"/>
  <c r="E46" i="2" s="1"/>
  <c r="E67" i="2" s="1"/>
  <c r="E36" i="2"/>
  <c r="E57" i="2" s="1"/>
  <c r="E78" i="2" s="1"/>
  <c r="E23" i="2"/>
  <c r="E44" i="2" s="1"/>
  <c r="E65" i="2" s="1"/>
  <c r="O9" i="2"/>
  <c r="O10" i="2" s="1"/>
  <c r="O11" i="2" s="1"/>
  <c r="D44" i="2" l="1"/>
  <c r="X2" i="15"/>
  <c r="D52" i="2"/>
  <c r="X10" i="15"/>
  <c r="D59" i="2"/>
  <c r="X17" i="15"/>
  <c r="D51" i="2"/>
  <c r="X9" i="15"/>
  <c r="J47" i="2"/>
  <c r="X21" i="15"/>
  <c r="J56" i="2"/>
  <c r="X30" i="15"/>
  <c r="J50" i="2"/>
  <c r="X24" i="15"/>
  <c r="J57" i="2"/>
  <c r="X31" i="15"/>
  <c r="H68" i="7"/>
  <c r="H66" i="7"/>
  <c r="H64" i="7"/>
  <c r="H62" i="7"/>
  <c r="H60" i="7"/>
  <c r="H58" i="7"/>
  <c r="H69" i="7"/>
  <c r="H67" i="7"/>
  <c r="H65" i="7"/>
  <c r="H63" i="7"/>
  <c r="H61" i="7"/>
  <c r="H59" i="7"/>
  <c r="H57" i="7"/>
  <c r="H56" i="7"/>
  <c r="H54" i="7"/>
  <c r="H55" i="7"/>
  <c r="D46" i="2"/>
  <c r="X4" i="15"/>
  <c r="D54" i="2"/>
  <c r="X12" i="15"/>
  <c r="D45" i="2"/>
  <c r="X3" i="15"/>
  <c r="D53" i="2"/>
  <c r="X11" i="15"/>
  <c r="J49" i="2"/>
  <c r="X23" i="15"/>
  <c r="J44" i="2"/>
  <c r="X18" i="15"/>
  <c r="J52" i="2"/>
  <c r="X26" i="15"/>
  <c r="J58" i="2"/>
  <c r="X32" i="15"/>
  <c r="F69" i="7"/>
  <c r="F67" i="7"/>
  <c r="F65" i="7"/>
  <c r="F63" i="7"/>
  <c r="F61" i="7"/>
  <c r="F59" i="7"/>
  <c r="F68" i="7"/>
  <c r="F66" i="7"/>
  <c r="F64" i="7"/>
  <c r="F62" i="7"/>
  <c r="F60" i="7"/>
  <c r="F58" i="7"/>
  <c r="F57" i="7"/>
  <c r="F55" i="7"/>
  <c r="F56" i="7"/>
  <c r="F54" i="7"/>
  <c r="D48" i="2"/>
  <c r="X6" i="15"/>
  <c r="D55" i="2"/>
  <c r="X13" i="15"/>
  <c r="D47" i="2"/>
  <c r="X5" i="15"/>
  <c r="D56" i="2"/>
  <c r="X14" i="15"/>
  <c r="J51" i="2"/>
  <c r="X25" i="15"/>
  <c r="J46" i="2"/>
  <c r="X20" i="15"/>
  <c r="J54" i="2"/>
  <c r="X28" i="15"/>
  <c r="J59" i="2"/>
  <c r="X33" i="15"/>
  <c r="D50" i="2"/>
  <c r="X8" i="15"/>
  <c r="D58" i="2"/>
  <c r="X16" i="15"/>
  <c r="D49" i="2"/>
  <c r="X7" i="15"/>
  <c r="D57" i="2"/>
  <c r="X15" i="15"/>
  <c r="J45" i="2"/>
  <c r="X19" i="15"/>
  <c r="J53" i="2"/>
  <c r="X27" i="15"/>
  <c r="J48" i="2"/>
  <c r="X22" i="15"/>
  <c r="J55" i="2"/>
  <c r="X29" i="15"/>
  <c r="J69" i="2" l="1"/>
  <c r="V150" i="15" s="1"/>
  <c r="V182" i="15" s="1"/>
  <c r="V214" i="15" s="1"/>
  <c r="V246" i="15" s="1"/>
  <c r="W150" i="15"/>
  <c r="W182" i="15" s="1"/>
  <c r="W214" i="15" s="1"/>
  <c r="W246" i="15" s="1"/>
  <c r="D71" i="2"/>
  <c r="V136" i="15" s="1"/>
  <c r="V168" i="15" s="1"/>
  <c r="V200" i="15" s="1"/>
  <c r="V232" i="15" s="1"/>
  <c r="W136" i="15"/>
  <c r="W168" i="15" s="1"/>
  <c r="W200" i="15" s="1"/>
  <c r="W232" i="15" s="1"/>
  <c r="X93" i="15"/>
  <c r="X61" i="15"/>
  <c r="X125" i="15" s="1"/>
  <c r="X91" i="15"/>
  <c r="X59" i="15"/>
  <c r="X123" i="15" s="1"/>
  <c r="X79" i="15"/>
  <c r="X47" i="15"/>
  <c r="X111" i="15" s="1"/>
  <c r="X80" i="15"/>
  <c r="X48" i="15"/>
  <c r="X112" i="15" s="1"/>
  <c r="X97" i="15"/>
  <c r="X65" i="15"/>
  <c r="X129" i="15" s="1"/>
  <c r="X84" i="15"/>
  <c r="X52" i="15"/>
  <c r="X116" i="15" s="1"/>
  <c r="X78" i="15"/>
  <c r="X46" i="15"/>
  <c r="X110" i="15" s="1"/>
  <c r="X77" i="15"/>
  <c r="X45" i="15"/>
  <c r="X109" i="15" s="1"/>
  <c r="X96" i="15"/>
  <c r="X64" i="15"/>
  <c r="X128" i="15" s="1"/>
  <c r="X82" i="15"/>
  <c r="X50" i="15"/>
  <c r="X114" i="15" s="1"/>
  <c r="X75" i="15"/>
  <c r="X43" i="15"/>
  <c r="X107" i="15" s="1"/>
  <c r="X76" i="15"/>
  <c r="X44" i="15"/>
  <c r="X108" i="15" s="1"/>
  <c r="X95" i="15"/>
  <c r="X63" i="15"/>
  <c r="X127" i="15" s="1"/>
  <c r="X94" i="15"/>
  <c r="X62" i="15"/>
  <c r="X126" i="15" s="1"/>
  <c r="X73" i="15"/>
  <c r="X41" i="15"/>
  <c r="X105" i="15" s="1"/>
  <c r="X74" i="15"/>
  <c r="X42" i="15"/>
  <c r="X106" i="15" s="1"/>
  <c r="J76" i="2"/>
  <c r="V157" i="15" s="1"/>
  <c r="V189" i="15" s="1"/>
  <c r="V221" i="15" s="1"/>
  <c r="V253" i="15" s="1"/>
  <c r="W157" i="15"/>
  <c r="W189" i="15" s="1"/>
  <c r="W221" i="15" s="1"/>
  <c r="W253" i="15" s="1"/>
  <c r="D78" i="2"/>
  <c r="V143" i="15" s="1"/>
  <c r="V175" i="15" s="1"/>
  <c r="V207" i="15" s="1"/>
  <c r="V239" i="15" s="1"/>
  <c r="W143" i="15"/>
  <c r="W175" i="15" s="1"/>
  <c r="W207" i="15" s="1"/>
  <c r="W239" i="15" s="1"/>
  <c r="D79" i="2"/>
  <c r="V144" i="15" s="1"/>
  <c r="V176" i="15" s="1"/>
  <c r="V208" i="15" s="1"/>
  <c r="V240" i="15" s="1"/>
  <c r="W144" i="15"/>
  <c r="W176" i="15" s="1"/>
  <c r="W208" i="15" s="1"/>
  <c r="W240" i="15" s="1"/>
  <c r="J67" i="2"/>
  <c r="V148" i="15" s="1"/>
  <c r="V180" i="15" s="1"/>
  <c r="V212" i="15" s="1"/>
  <c r="V244" i="15" s="1"/>
  <c r="W148" i="15"/>
  <c r="W180" i="15" s="1"/>
  <c r="W212" i="15" s="1"/>
  <c r="W244" i="15" s="1"/>
  <c r="D77" i="2"/>
  <c r="V142" i="15" s="1"/>
  <c r="V174" i="15" s="1"/>
  <c r="V206" i="15" s="1"/>
  <c r="V238" i="15" s="1"/>
  <c r="W142" i="15"/>
  <c r="W174" i="15" s="1"/>
  <c r="W206" i="15" s="1"/>
  <c r="W238" i="15" s="1"/>
  <c r="D76" i="2"/>
  <c r="V141" i="15" s="1"/>
  <c r="V173" i="15" s="1"/>
  <c r="V205" i="15" s="1"/>
  <c r="V237" i="15" s="1"/>
  <c r="W141" i="15"/>
  <c r="W173" i="15" s="1"/>
  <c r="W205" i="15" s="1"/>
  <c r="W237" i="15" s="1"/>
  <c r="J79" i="2"/>
  <c r="V160" i="15" s="1"/>
  <c r="V192" i="15" s="1"/>
  <c r="V224" i="15" s="1"/>
  <c r="V256" i="15" s="1"/>
  <c r="W160" i="15"/>
  <c r="W192" i="15" s="1"/>
  <c r="W224" i="15" s="1"/>
  <c r="W256" i="15" s="1"/>
  <c r="J65" i="2"/>
  <c r="V146" i="15" s="1"/>
  <c r="V178" i="15" s="1"/>
  <c r="V210" i="15" s="1"/>
  <c r="V242" i="15" s="1"/>
  <c r="W146" i="15"/>
  <c r="W178" i="15" s="1"/>
  <c r="W210" i="15" s="1"/>
  <c r="W242" i="15" s="1"/>
  <c r="D74" i="2"/>
  <c r="V139" i="15" s="1"/>
  <c r="V171" i="15" s="1"/>
  <c r="V203" i="15" s="1"/>
  <c r="V235" i="15" s="1"/>
  <c r="W139" i="15"/>
  <c r="W171" i="15" s="1"/>
  <c r="W203" i="15" s="1"/>
  <c r="W235" i="15" s="1"/>
  <c r="D75" i="2"/>
  <c r="V140" i="15" s="1"/>
  <c r="V172" i="15" s="1"/>
  <c r="V204" i="15" s="1"/>
  <c r="V236" i="15" s="1"/>
  <c r="W140" i="15"/>
  <c r="W172" i="15" s="1"/>
  <c r="W204" i="15" s="1"/>
  <c r="W236" i="15" s="1"/>
  <c r="J78" i="2"/>
  <c r="V159" i="15" s="1"/>
  <c r="V191" i="15" s="1"/>
  <c r="V223" i="15" s="1"/>
  <c r="V255" i="15" s="1"/>
  <c r="W159" i="15"/>
  <c r="W191" i="15" s="1"/>
  <c r="W223" i="15" s="1"/>
  <c r="W255" i="15" s="1"/>
  <c r="J77" i="2"/>
  <c r="V158" i="15" s="1"/>
  <c r="V190" i="15" s="1"/>
  <c r="V222" i="15" s="1"/>
  <c r="V254" i="15" s="1"/>
  <c r="W158" i="15"/>
  <c r="W190" i="15" s="1"/>
  <c r="W222" i="15" s="1"/>
  <c r="W254" i="15" s="1"/>
  <c r="D72" i="2"/>
  <c r="V137" i="15" s="1"/>
  <c r="V169" i="15" s="1"/>
  <c r="V201" i="15" s="1"/>
  <c r="V233" i="15" s="1"/>
  <c r="W137" i="15"/>
  <c r="W169" i="15" s="1"/>
  <c r="W201" i="15" s="1"/>
  <c r="W233" i="15" s="1"/>
  <c r="D73" i="2"/>
  <c r="V138" i="15" s="1"/>
  <c r="V170" i="15" s="1"/>
  <c r="V202" i="15" s="1"/>
  <c r="V234" i="15" s="1"/>
  <c r="W138" i="15"/>
  <c r="W170" i="15" s="1"/>
  <c r="W202" i="15" s="1"/>
  <c r="W234" i="15" s="1"/>
  <c r="J74" i="2"/>
  <c r="V155" i="15" s="1"/>
  <c r="V187" i="15" s="1"/>
  <c r="V219" i="15" s="1"/>
  <c r="V251" i="15" s="1"/>
  <c r="W155" i="15"/>
  <c r="W187" i="15" s="1"/>
  <c r="W219" i="15" s="1"/>
  <c r="W251" i="15" s="1"/>
  <c r="J80" i="2"/>
  <c r="V161" i="15" s="1"/>
  <c r="V193" i="15" s="1"/>
  <c r="V225" i="15" s="1"/>
  <c r="V257" i="15" s="1"/>
  <c r="W161" i="15"/>
  <c r="W193" i="15" s="1"/>
  <c r="W225" i="15" s="1"/>
  <c r="W257" i="15" s="1"/>
  <c r="X86" i="15"/>
  <c r="X54" i="15"/>
  <c r="X118" i="15" s="1"/>
  <c r="X83" i="15"/>
  <c r="X51" i="15"/>
  <c r="X115" i="15" s="1"/>
  <c r="X71" i="15"/>
  <c r="X39" i="15"/>
  <c r="X103" i="15" s="1"/>
  <c r="X72" i="15"/>
  <c r="X40" i="15"/>
  <c r="X104" i="15" s="1"/>
  <c r="X92" i="15"/>
  <c r="X60" i="15"/>
  <c r="X124" i="15" s="1"/>
  <c r="X89" i="15"/>
  <c r="X57" i="15"/>
  <c r="X121" i="15" s="1"/>
  <c r="X69" i="15"/>
  <c r="X37" i="15"/>
  <c r="X101" i="15" s="1"/>
  <c r="X70" i="15"/>
  <c r="X38" i="15"/>
  <c r="X102" i="15" s="1"/>
  <c r="X90" i="15"/>
  <c r="X58" i="15"/>
  <c r="X122" i="15" s="1"/>
  <c r="X87" i="15"/>
  <c r="X55" i="15"/>
  <c r="X119" i="15" s="1"/>
  <c r="X67" i="15"/>
  <c r="X35" i="15"/>
  <c r="X99" i="15" s="1"/>
  <c r="X68" i="15"/>
  <c r="X36" i="15"/>
  <c r="X100" i="15" s="1"/>
  <c r="X88" i="15"/>
  <c r="X56" i="15"/>
  <c r="X120" i="15" s="1"/>
  <c r="X85" i="15"/>
  <c r="X53" i="15"/>
  <c r="X117" i="15" s="1"/>
  <c r="X81" i="15"/>
  <c r="X49" i="15"/>
  <c r="X113" i="15" s="1"/>
  <c r="X66" i="15"/>
  <c r="X34" i="15"/>
  <c r="X98" i="15" s="1"/>
  <c r="J66" i="2"/>
  <c r="V147" i="15" s="1"/>
  <c r="V179" i="15" s="1"/>
  <c r="V211" i="15" s="1"/>
  <c r="V243" i="15" s="1"/>
  <c r="W147" i="15"/>
  <c r="W179" i="15" s="1"/>
  <c r="W211" i="15" s="1"/>
  <c r="W243" i="15" s="1"/>
  <c r="D70" i="2"/>
  <c r="V135" i="15" s="1"/>
  <c r="V167" i="15" s="1"/>
  <c r="V199" i="15" s="1"/>
  <c r="V231" i="15" s="1"/>
  <c r="W135" i="15"/>
  <c r="W167" i="15" s="1"/>
  <c r="W199" i="15" s="1"/>
  <c r="W231" i="15" s="1"/>
  <c r="J75" i="2"/>
  <c r="V156" i="15" s="1"/>
  <c r="V188" i="15" s="1"/>
  <c r="V220" i="15" s="1"/>
  <c r="V252" i="15" s="1"/>
  <c r="W156" i="15"/>
  <c r="W188" i="15" s="1"/>
  <c r="W220" i="15" s="1"/>
  <c r="W252" i="15" s="1"/>
  <c r="J72" i="2"/>
  <c r="V153" i="15" s="1"/>
  <c r="V185" i="15" s="1"/>
  <c r="V217" i="15" s="1"/>
  <c r="V249" i="15" s="1"/>
  <c r="W153" i="15"/>
  <c r="W185" i="15" s="1"/>
  <c r="W217" i="15" s="1"/>
  <c r="W249" i="15" s="1"/>
  <c r="D68" i="2"/>
  <c r="V133" i="15" s="1"/>
  <c r="V165" i="15" s="1"/>
  <c r="V197" i="15" s="1"/>
  <c r="V229" i="15" s="1"/>
  <c r="W133" i="15"/>
  <c r="W165" i="15" s="1"/>
  <c r="W197" i="15" s="1"/>
  <c r="W229" i="15" s="1"/>
  <c r="D69" i="2"/>
  <c r="V134" i="15" s="1"/>
  <c r="V166" i="15" s="1"/>
  <c r="V198" i="15" s="1"/>
  <c r="V230" i="15" s="1"/>
  <c r="W134" i="15"/>
  <c r="W166" i="15" s="1"/>
  <c r="W198" i="15" s="1"/>
  <c r="W230" i="15" s="1"/>
  <c r="J73" i="2"/>
  <c r="V154" i="15" s="1"/>
  <c r="V186" i="15" s="1"/>
  <c r="V218" i="15" s="1"/>
  <c r="V250" i="15" s="1"/>
  <c r="W154" i="15"/>
  <c r="W186" i="15" s="1"/>
  <c r="W218" i="15" s="1"/>
  <c r="W250" i="15" s="1"/>
  <c r="J70" i="2"/>
  <c r="V151" i="15" s="1"/>
  <c r="V183" i="15" s="1"/>
  <c r="V215" i="15" s="1"/>
  <c r="V247" i="15" s="1"/>
  <c r="W151" i="15"/>
  <c r="W183" i="15" s="1"/>
  <c r="W215" i="15" s="1"/>
  <c r="W247" i="15" s="1"/>
  <c r="D66" i="2"/>
  <c r="V131" i="15" s="1"/>
  <c r="V163" i="15" s="1"/>
  <c r="V195" i="15" s="1"/>
  <c r="V227" i="15" s="1"/>
  <c r="W131" i="15"/>
  <c r="W163" i="15" s="1"/>
  <c r="W195" i="15" s="1"/>
  <c r="W227" i="15" s="1"/>
  <c r="D67" i="2"/>
  <c r="V132" i="15" s="1"/>
  <c r="V164" i="15" s="1"/>
  <c r="V196" i="15" s="1"/>
  <c r="V228" i="15" s="1"/>
  <c r="W132" i="15"/>
  <c r="W164" i="15" s="1"/>
  <c r="W196" i="15" s="1"/>
  <c r="W228" i="15" s="1"/>
  <c r="J71" i="2"/>
  <c r="V152" i="15" s="1"/>
  <c r="V184" i="15" s="1"/>
  <c r="V216" i="15" s="1"/>
  <c r="V248" i="15" s="1"/>
  <c r="W152" i="15"/>
  <c r="W184" i="15" s="1"/>
  <c r="W216" i="15" s="1"/>
  <c r="W248" i="15" s="1"/>
  <c r="J68" i="2"/>
  <c r="V149" i="15" s="1"/>
  <c r="V181" i="15" s="1"/>
  <c r="V213" i="15" s="1"/>
  <c r="V245" i="15" s="1"/>
  <c r="W149" i="15"/>
  <c r="W181" i="15" s="1"/>
  <c r="W213" i="15" s="1"/>
  <c r="W245" i="15" s="1"/>
  <c r="D80" i="2"/>
  <c r="V145" i="15" s="1"/>
  <c r="V177" i="15" s="1"/>
  <c r="V209" i="15" s="1"/>
  <c r="V241" i="15" s="1"/>
  <c r="W145" i="15"/>
  <c r="W177" i="15" s="1"/>
  <c r="W209" i="15" s="1"/>
  <c r="W241" i="15" s="1"/>
  <c r="D65" i="2"/>
  <c r="V130" i="15" s="1"/>
  <c r="V162" i="15" s="1"/>
  <c r="V194" i="15" s="1"/>
  <c r="V226" i="15" s="1"/>
  <c r="W130" i="15"/>
  <c r="W162" i="15" s="1"/>
  <c r="W194" i="15" s="1"/>
  <c r="W226" i="15" s="1"/>
</calcChain>
</file>

<file path=xl/comments1.xml><?xml version="1.0" encoding="utf-8"?>
<comments xmlns="http://schemas.openxmlformats.org/spreadsheetml/2006/main">
  <authors>
    <author>kjm</author>
  </authors>
  <commentList>
    <comment ref="I61" authorId="0" shapeId="0">
      <text>
        <r>
          <rPr>
            <b/>
            <sz val="9"/>
            <color indexed="81"/>
            <rFont val="Tahoma"/>
            <family val="2"/>
          </rPr>
          <t>DEER 2005</t>
        </r>
      </text>
    </comment>
  </commentList>
</comments>
</file>

<file path=xl/comments2.xml><?xml version="1.0" encoding="utf-8"?>
<comments xmlns="http://schemas.openxmlformats.org/spreadsheetml/2006/main">
  <authors>
    <author>CPaek</author>
  </authors>
  <commentList>
    <comment ref="D2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2.25 gpm is the average of existing showerhead's flow rate, according to SCG/SDG&amp;E survey study.  PG&amp;E used only Fedral guidline 2.5 gpm as a baseline.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2.25 gpm is the average of existing showerhead's flow rate, according to SCG/SDG&amp;E survey study.  PG&amp;E used only Fedral guidline 2.5 gpm as a baseline.</t>
        </r>
      </text>
    </comment>
    <comment ref="C3" authorId="0" shapeId="0">
      <text>
        <r>
          <rPr>
            <b/>
            <sz val="8"/>
            <color indexed="81"/>
            <rFont val="Tahoma"/>
            <family val="2"/>
          </rPr>
          <t xml:space="preserve">CPaek: </t>
        </r>
        <r>
          <rPr>
            <sz val="8"/>
            <color indexed="81"/>
            <rFont val="Tahoma"/>
            <family val="2"/>
          </rPr>
          <t xml:space="preserve">Shower duration in minute.
PG&amp;E asseumed this to be 8.2 min/shower.  Sempra Utility survey by ASW shows that to be 11.2 minutes/shower.
</t>
        </r>
      </text>
    </comment>
    <comment ref="D3" authorId="0" shapeId="0">
      <text>
        <r>
          <rPr>
            <b/>
            <sz val="8"/>
            <color indexed="81"/>
            <rFont val="Tahoma"/>
            <family val="2"/>
          </rPr>
          <t xml:space="preserve">CPaek: </t>
        </r>
        <r>
          <rPr>
            <sz val="8"/>
            <color indexed="81"/>
            <rFont val="Tahoma"/>
            <family val="2"/>
          </rPr>
          <t xml:space="preserve">Shower duration in minute.
PG&amp;E asseumed this to be 8.2 min/shower.  Sempra Utility survey by ASW shows that to be 11.2 minutes/shower.
</t>
        </r>
      </text>
    </comment>
    <comment ref="C4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PG&amp;E used 2.52 showers per day in a household for single family. 
2.79 showers/day/household is the average result from reduced SCG/SDG&amp;E survey data.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2.5 showerheads per single-family household was used by PG&amp;E.  SCG survey resulted in 1.9 showerheads per household.</t>
        </r>
      </text>
    </comment>
  </commentList>
</comments>
</file>

<file path=xl/comments3.xml><?xml version="1.0" encoding="utf-8"?>
<comments xmlns="http://schemas.openxmlformats.org/spreadsheetml/2006/main">
  <authors>
    <author>CPaek</author>
  </authors>
  <commentList>
    <comment ref="D2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2.25 gpm is the average of existing showerhead's flow rate, according to SCG/SDG&amp;E survey study.  PG&amp;E used only Fedral guidline 2.5 gpm as a baseline.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2.25 gpm is the average of existing showerhead's flow rate, according to SCG/SDG&amp;E survey study.  PG&amp;E used only Fedral guidline 2.5 gpm as a baseline.</t>
        </r>
      </text>
    </comment>
    <comment ref="C3" authorId="0" shapeId="0">
      <text>
        <r>
          <rPr>
            <b/>
            <sz val="8"/>
            <color indexed="81"/>
            <rFont val="Tahoma"/>
            <family val="2"/>
          </rPr>
          <t xml:space="preserve">CPaek: </t>
        </r>
        <r>
          <rPr>
            <sz val="8"/>
            <color indexed="81"/>
            <rFont val="Tahoma"/>
            <family val="2"/>
          </rPr>
          <t xml:space="preserve">Shower duration in minute.
PG&amp;E asseumed this to be 8.2 min/shower.  Sempra Utility survey by ASW shows that to be 11.2 minutes/shower.
</t>
        </r>
      </text>
    </comment>
    <comment ref="C4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PG&amp;E used 2.52 showers per day in a household for single family. 
2.79 showers/day/household is the average result from reduced SCG/SDG&amp;E survey data.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2.5 showerheads per single-family household was used by PG&amp;E.  SCG survey resulted in 1.9 showerheads per household.</t>
        </r>
      </text>
    </comment>
  </commentList>
</comments>
</file>

<file path=xl/sharedStrings.xml><?xml version="1.0" encoding="utf-8"?>
<sst xmlns="http://schemas.openxmlformats.org/spreadsheetml/2006/main" count="3653" uniqueCount="423">
  <si>
    <t>gpm</t>
  </si>
  <si>
    <t>%</t>
  </si>
  <si>
    <t>sec/min</t>
  </si>
  <si>
    <t>sec/shower</t>
  </si>
  <si>
    <t>gal/shower</t>
  </si>
  <si>
    <t>Shower</t>
  </si>
  <si>
    <t>Sherman 2014 - pg 5</t>
  </si>
  <si>
    <t>gal</t>
  </si>
  <si>
    <t>Taitem 2011 - pg 2</t>
  </si>
  <si>
    <t>min</t>
  </si>
  <si>
    <t>Color Legend</t>
  </si>
  <si>
    <t>Constants</t>
  </si>
  <si>
    <t>Calculated Values</t>
  </si>
  <si>
    <t>Base Case</t>
  </si>
  <si>
    <t>Proposed Case</t>
  </si>
  <si>
    <t>Data from  Study</t>
  </si>
  <si>
    <t>(TFr)</t>
  </si>
  <si>
    <t>Source</t>
  </si>
  <si>
    <t>Assumptions</t>
  </si>
  <si>
    <r>
      <t>gpm</t>
    </r>
    <r>
      <rPr>
        <vertAlign val="superscript"/>
        <sz val="11"/>
        <color theme="1"/>
        <rFont val="Calibri"/>
        <family val="2"/>
        <scheme val="minor"/>
      </rPr>
      <t>1</t>
    </r>
  </si>
  <si>
    <t>Sherman 2014, pg 5</t>
  </si>
  <si>
    <t>Sherman 2014, pg 8</t>
  </si>
  <si>
    <t>Proposed Case Set-up</t>
  </si>
  <si>
    <t>(SP)</t>
  </si>
  <si>
    <t>Koeller 2007, pg 44‐45</t>
  </si>
  <si>
    <t>Sherman 2014, pg 11</t>
  </si>
  <si>
    <t>(BWt)</t>
  </si>
  <si>
    <t>(BWp)</t>
  </si>
  <si>
    <t>Showerhead Warm-up pipe water purged =</t>
  </si>
  <si>
    <t xml:space="preserve">Tub Spout Warm-up pipe water purged = </t>
  </si>
  <si>
    <t>Structural Waste (Time) =</t>
  </si>
  <si>
    <t>BWt / BWp - BWt =</t>
  </si>
  <si>
    <r>
      <t>(C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</si>
  <si>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t xml:space="preserve">Tub Spout Leak (Percentage) = </t>
  </si>
  <si>
    <t>Shower Structure Waste =</t>
  </si>
  <si>
    <t>Amount of Water in Pipe =</t>
  </si>
  <si>
    <t>Shower Behavioral Waste =</t>
  </si>
  <si>
    <t>Water Savings</t>
  </si>
  <si>
    <r>
      <t>BWt / C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* TSFr =</t>
    </r>
  </si>
  <si>
    <t>Tub Structure Waste =</t>
  </si>
  <si>
    <t>Tub Behavioral Waste =</t>
  </si>
  <si>
    <t>(TMWu)</t>
  </si>
  <si>
    <t>Tub Multitasking Warmup =</t>
  </si>
  <si>
    <t>Tub Spout Leak (Rate) =</t>
  </si>
  <si>
    <t>Tub Spout Leak during Structual Waste Time</t>
  </si>
  <si>
    <t>Total Shower Water Usage =</t>
  </si>
  <si>
    <t>N/A</t>
  </si>
  <si>
    <t>Actual Shower Time =</t>
  </si>
  <si>
    <t>Baseline Calculation</t>
    <phoneticPr fontId="0" type="noConversion"/>
  </si>
  <si>
    <t>Ratio SF Code</t>
  </si>
  <si>
    <t>SF Avg</t>
    <phoneticPr fontId="0" type="noConversion"/>
  </si>
  <si>
    <t>Adjusted SF Avg</t>
  </si>
  <si>
    <t>Ratio SF 2.2</t>
  </si>
  <si>
    <t>Ratio SF 1.8</t>
  </si>
  <si>
    <t>Ratio MF Code</t>
  </si>
  <si>
    <t>MF Avg</t>
    <phoneticPr fontId="0" type="noConversion"/>
  </si>
  <si>
    <t>Adjusted MF Avg</t>
  </si>
  <si>
    <t>Ratio MF 2.2</t>
  </si>
  <si>
    <t>Ratio MF 1.8</t>
  </si>
  <si>
    <t>SF = Single Family</t>
    <phoneticPr fontId="0" type="noConversion"/>
  </si>
  <si>
    <t>Baseline Flow rate</t>
    <phoneticPr fontId="0" type="noConversion"/>
  </si>
  <si>
    <t>gpm</t>
    <phoneticPr fontId="0" type="noConversion"/>
  </si>
  <si>
    <t>MF = Multi Family</t>
    <phoneticPr fontId="0" type="noConversion"/>
  </si>
  <si>
    <t>Average shower time</t>
    <phoneticPr fontId="0" type="noConversion"/>
  </si>
  <si>
    <t>min</t>
    <phoneticPr fontId="0" type="noConversion"/>
  </si>
  <si>
    <t>Number of showers taken per day per household</t>
    <phoneticPr fontId="0" type="noConversion"/>
  </si>
  <si>
    <t>Showers/household/day</t>
    <phoneticPr fontId="0" type="noConversion"/>
  </si>
  <si>
    <t>Cold temp</t>
    <phoneticPr fontId="0" type="noConversion"/>
  </si>
  <si>
    <t>See Weighted Averages</t>
  </si>
  <si>
    <t>Throttling factor</t>
    <phoneticPr fontId="0" type="noConversion"/>
  </si>
  <si>
    <t>-</t>
    <phoneticPr fontId="0" type="noConversion"/>
  </si>
  <si>
    <t>Shower water temp</t>
    <phoneticPr fontId="0" type="noConversion"/>
  </si>
  <si>
    <t>days/year</t>
    <phoneticPr fontId="0" type="noConversion"/>
  </si>
  <si>
    <t>Hot temp</t>
    <phoneticPr fontId="0" type="noConversion"/>
  </si>
  <si>
    <t>Number of showerheads per household</t>
    <phoneticPr fontId="0" type="noConversion"/>
  </si>
  <si>
    <t>showerhead/household</t>
    <phoneticPr fontId="0" type="noConversion"/>
  </si>
  <si>
    <t>Baseline Water consumption</t>
    <phoneticPr fontId="0" type="noConversion"/>
  </si>
  <si>
    <t>Gallons / showerhead / year</t>
    <phoneticPr fontId="0" type="noConversion"/>
  </si>
  <si>
    <t>Mixed water daily use for shower</t>
    <phoneticPr fontId="0" type="noConversion"/>
  </si>
  <si>
    <t>Gallons / household / day</t>
    <phoneticPr fontId="0" type="noConversion"/>
  </si>
  <si>
    <t>Hot water daily use for shower</t>
    <phoneticPr fontId="0" type="noConversion"/>
  </si>
  <si>
    <t xml:space="preserve">Measure Calculation </t>
    <phoneticPr fontId="0" type="noConversion"/>
  </si>
  <si>
    <t>SF 1.5 gpm</t>
  </si>
  <si>
    <t>SF 1.6 gpm</t>
  </si>
  <si>
    <t>Adjusted SF 1.6 gpm</t>
  </si>
  <si>
    <t>SF 1.7 gpm</t>
  </si>
  <si>
    <t>MF 1.5 gpm</t>
  </si>
  <si>
    <t>MF 1.6 gpm</t>
  </si>
  <si>
    <t>Adjusted MF 1.6 gpm</t>
  </si>
  <si>
    <t>MF 1.7 gpm</t>
  </si>
  <si>
    <t>Low Flow rate</t>
    <phoneticPr fontId="0" type="noConversion"/>
  </si>
  <si>
    <t>Measure Water consumption</t>
    <phoneticPr fontId="0" type="noConversion"/>
  </si>
  <si>
    <t>Gallons / showerhead / day</t>
    <phoneticPr fontId="0" type="noConversion"/>
  </si>
  <si>
    <t>Annual Water Savings Summary</t>
    <phoneticPr fontId="0" type="noConversion"/>
  </si>
  <si>
    <t>SF</t>
  </si>
  <si>
    <t>MF</t>
  </si>
  <si>
    <r>
      <t>1</t>
    </r>
    <r>
      <rPr>
        <sz val="11"/>
        <color theme="1"/>
        <rFont val="Calibri"/>
        <family val="2"/>
        <scheme val="minor"/>
      </rPr>
      <t>.5 gpm</t>
    </r>
  </si>
  <si>
    <r>
      <t>1</t>
    </r>
    <r>
      <rPr>
        <sz val="11"/>
        <color theme="1"/>
        <rFont val="Calibri"/>
        <family val="2"/>
        <scheme val="minor"/>
      </rPr>
      <t>.6 gpm</t>
    </r>
  </si>
  <si>
    <r>
      <t>1</t>
    </r>
    <r>
      <rPr>
        <sz val="11"/>
        <color theme="1"/>
        <rFont val="Calibri"/>
        <family val="2"/>
        <scheme val="minor"/>
      </rPr>
      <t>.7 gpm</t>
    </r>
  </si>
  <si>
    <t>2.5 gpm Baseline Ratio of 2.25</t>
  </si>
  <si>
    <t>2.25 gpm Baseline Avg</t>
    <phoneticPr fontId="0" type="noConversion"/>
  </si>
  <si>
    <t>2.2 gpm Baseline Ratio of 2.25</t>
  </si>
  <si>
    <t>1.8 gpm Baseline Ratio of 2.25</t>
  </si>
  <si>
    <t>Unit =  gallons per showerhead per year</t>
    <phoneticPr fontId="0" type="noConversion"/>
  </si>
  <si>
    <t>Water volume conversion</t>
    <phoneticPr fontId="0" type="noConversion"/>
  </si>
  <si>
    <t xml:space="preserve"> Water density @ 60°F</t>
    <phoneticPr fontId="0" type="noConversion"/>
  </si>
  <si>
    <t>Cp of water</t>
    <phoneticPr fontId="0" type="noConversion"/>
  </si>
  <si>
    <t>Cold water temperature</t>
    <phoneticPr fontId="0" type="noConversion"/>
  </si>
  <si>
    <t>water temp @ showerhead</t>
    <phoneticPr fontId="0" type="noConversion"/>
  </si>
  <si>
    <t>Water heater min. efficiency</t>
    <phoneticPr fontId="0" type="noConversion"/>
  </si>
  <si>
    <t>CZ2010 Weather Files (weather files for 2013 Title-24)</t>
  </si>
  <si>
    <r>
      <t>gal / ft</t>
    </r>
    <r>
      <rPr>
        <vertAlign val="superscript"/>
        <sz val="8"/>
        <rFont val="Arial"/>
        <family val="2"/>
      </rPr>
      <t>3</t>
    </r>
  </si>
  <si>
    <r>
      <t>lbm / ft</t>
    </r>
    <r>
      <rPr>
        <vertAlign val="superscript"/>
        <sz val="8"/>
        <rFont val="Arial"/>
        <family val="2"/>
      </rPr>
      <t>3</t>
    </r>
  </si>
  <si>
    <t>btu / lbm / °F</t>
    <phoneticPr fontId="0" type="noConversion"/>
  </si>
  <si>
    <t>° F</t>
    <phoneticPr fontId="0" type="noConversion"/>
  </si>
  <si>
    <t>unitless</t>
    <phoneticPr fontId="0" type="noConversion"/>
  </si>
  <si>
    <t>Weighted Average</t>
  </si>
  <si>
    <t>CZ01</t>
  </si>
  <si>
    <t>Therms Saved</t>
    <phoneticPr fontId="0" type="noConversion"/>
  </si>
  <si>
    <t>CZ02</t>
  </si>
  <si>
    <t>Baseline Fed - 2.50 gpm</t>
    <phoneticPr fontId="0" type="noConversion"/>
  </si>
  <si>
    <t>1.5 gpm</t>
    <phoneticPr fontId="0" type="noConversion"/>
  </si>
  <si>
    <t>1.6 gpm</t>
    <phoneticPr fontId="0" type="noConversion"/>
  </si>
  <si>
    <t>1.7 gpm</t>
    <phoneticPr fontId="0" type="noConversion"/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</si>
  <si>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</si>
  <si>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</si>
  <si>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</si>
  <si>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</si>
  <si>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</si>
  <si>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</si>
  <si>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</si>
  <si>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</si>
  <si>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</si>
  <si>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</si>
  <si>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</si>
  <si>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</si>
  <si>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</si>
  <si>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</si>
  <si>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Baseline SCG - 2.25 gpm</t>
    <phoneticPr fontId="0" type="noConversion"/>
  </si>
  <si>
    <t>1.5 gpm</t>
  </si>
  <si>
    <t>1.6 gpm</t>
  </si>
  <si>
    <t>1.7 gpm</t>
  </si>
  <si>
    <t>Baseline SCG - 2.2 gpm</t>
  </si>
  <si>
    <t>Baseline SCG - 1.8 gpm</t>
  </si>
  <si>
    <t>Unit = therms/year</t>
    <phoneticPr fontId="0" type="noConversion"/>
  </si>
  <si>
    <t>showers/day</t>
  </si>
  <si>
    <t>Temp</t>
  </si>
  <si>
    <t>C0</t>
  </si>
  <si>
    <t>C1</t>
  </si>
  <si>
    <t>C2</t>
  </si>
  <si>
    <t>Sinks</t>
  </si>
  <si>
    <t>Bath</t>
  </si>
  <si>
    <t>Dishwasher</t>
  </si>
  <si>
    <t>Tank</t>
  </si>
  <si>
    <t>Clotheswasher</t>
  </si>
  <si>
    <t>Building Type</t>
  </si>
  <si>
    <t>Code</t>
  </si>
  <si>
    <t># Bedrms</t>
  </si>
  <si>
    <t>Single-Family</t>
  </si>
  <si>
    <t>Multi-Family</t>
  </si>
  <si>
    <t>Mobile Home</t>
  </si>
  <si>
    <t>Daily Water Usage : DEER Assumptions</t>
  </si>
  <si>
    <t>Daily Water Usage : SCG/SDGE Survey</t>
  </si>
  <si>
    <t>Kitchen Sink</t>
  </si>
  <si>
    <t>Lavatory Sink</t>
  </si>
  <si>
    <t>Total Sinks</t>
  </si>
  <si>
    <t>Ratio DEER/SCG/SDGE</t>
  </si>
  <si>
    <t xml:space="preserve">SF Water Savings </t>
  </si>
  <si>
    <t xml:space="preserve">MF Water Savings </t>
  </si>
  <si>
    <t>gal/year</t>
  </si>
  <si>
    <t>Climate Zone</t>
  </si>
  <si>
    <t>gal/day</t>
  </si>
  <si>
    <t>gal/showertime</t>
  </si>
  <si>
    <t>Calculations for Tub Spout Replacement - Shower Time</t>
  </si>
  <si>
    <t>Calculations for Tub Spout Replacement - Structural Waste</t>
  </si>
  <si>
    <t>(ShFr)</t>
  </si>
  <si>
    <t>(StWt)</t>
  </si>
  <si>
    <t>StWt / C1 * ShFr  =</t>
  </si>
  <si>
    <t>Weighted Structural Waste =</t>
  </si>
  <si>
    <t>Weighted Structural Waste w/ Tub Spout Leak=</t>
  </si>
  <si>
    <t>Weighted Structural Waste w/ Tub Spout Leak Weighted=</t>
  </si>
  <si>
    <t>(WStw)</t>
  </si>
  <si>
    <t>(WStwTsl)</t>
  </si>
  <si>
    <t>(WStwTslW)</t>
  </si>
  <si>
    <t>(ShStw)</t>
  </si>
  <si>
    <t>ShStw / SP =</t>
  </si>
  <si>
    <t>(TsStw)</t>
  </si>
  <si>
    <t>ShStw * ShWu + TsStw * TsWu =</t>
  </si>
  <si>
    <t>(ShWu)</t>
  </si>
  <si>
    <t>(TShWu)</t>
  </si>
  <si>
    <t>(TsWu)</t>
  </si>
  <si>
    <t>TMWu * TsWu =</t>
  </si>
  <si>
    <t>(TslStw)</t>
  </si>
  <si>
    <t>(WtP)</t>
  </si>
  <si>
    <t>WtP * TsWuPWt =</t>
  </si>
  <si>
    <t>(TsWuPWt)</t>
  </si>
  <si>
    <t>Source/Comments</t>
  </si>
  <si>
    <t>Due to forced tub Spout Warm up</t>
  </si>
  <si>
    <t>(ShStw + TslStw) * ShWu + TsStw * TsWu =</t>
  </si>
  <si>
    <t>(ShStw + TslStw * TslP) * ShWu + TsStw * TsWu =</t>
  </si>
  <si>
    <t>(TslP)</t>
  </si>
  <si>
    <t>(TslR)</t>
  </si>
  <si>
    <t>StWt / C1 * TslR  =</t>
  </si>
  <si>
    <t>BWt / C1 * TslR  =</t>
  </si>
  <si>
    <t>(ShBw)</t>
  </si>
  <si>
    <t>BWt / C1 * ShFr =</t>
  </si>
  <si>
    <t>Weighted Behavioral Waste =</t>
  </si>
  <si>
    <t>Weighted Behavioral Waste w/ Tub Spout Leak Weighted=</t>
  </si>
  <si>
    <t>Weighted Behavioral Waste w/ Tub Spout Leak=</t>
  </si>
  <si>
    <t>(WBw)</t>
  </si>
  <si>
    <t>(WBwTslW)</t>
  </si>
  <si>
    <t>(WBwTsl)</t>
  </si>
  <si>
    <t>(TsBw)</t>
  </si>
  <si>
    <t>(TslBw)</t>
  </si>
  <si>
    <t>(TsBwP)</t>
  </si>
  <si>
    <t>ShBw * ShWu + TsBw * TsBwp =</t>
  </si>
  <si>
    <t>(ShBw + TslBw * TslP) * ShWu + TsBw * Bwp =</t>
  </si>
  <si>
    <t>(ShBw + TslBw) * ShWu + TsBw * TsBwP =</t>
  </si>
  <si>
    <t>sec/Warm-up</t>
  </si>
  <si>
    <t>gal/Warm-up</t>
  </si>
  <si>
    <t>(SFSh)</t>
  </si>
  <si>
    <t>(MFSh)</t>
  </si>
  <si>
    <t xml:space="preserve">Single Family Showerheads = </t>
  </si>
  <si>
    <t xml:space="preserve">Multifamily Showerheads = </t>
  </si>
  <si>
    <t>ASW study</t>
  </si>
  <si>
    <t>(Sht)</t>
  </si>
  <si>
    <t xml:space="preserve">Shower Time = </t>
  </si>
  <si>
    <t>showerheads</t>
  </si>
  <si>
    <t>(MFSpD)</t>
  </si>
  <si>
    <t>(SFSpD)</t>
  </si>
  <si>
    <r>
      <t>Sht - (StWt + BWt) / C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=</t>
    </r>
  </si>
  <si>
    <t xml:space="preserve">Asht * ShFr = </t>
  </si>
  <si>
    <t>(ASht)</t>
  </si>
  <si>
    <t>Actual Shower Time Water Usage =</t>
  </si>
  <si>
    <t>(AShtWu)</t>
  </si>
  <si>
    <t>Actual Shower Time Water Usage W/ Tub Spout Leak Weighted=</t>
  </si>
  <si>
    <t>Actual Shower Time Water Usage W/ Tub Spout Leak =</t>
  </si>
  <si>
    <t xml:space="preserve">Asht * (ShFr + TslR) = </t>
  </si>
  <si>
    <t xml:space="preserve">Asht * (ShFr + TslR * TslP) = </t>
  </si>
  <si>
    <t>Calculations for Tub Spout Replacement - Usage Summary</t>
  </si>
  <si>
    <t>(TShWuTslw)</t>
  </si>
  <si>
    <t>(TShWuTsl)</t>
  </si>
  <si>
    <t>Total Shower Water Usage w/ Tub Spout Leak=</t>
  </si>
  <si>
    <t>Total Shower Water Usage w/ Tub Spout Leak Weighted=</t>
  </si>
  <si>
    <t>WStw + WBw + AShtWu</t>
  </si>
  <si>
    <t>WStwTslW + WBwTslW + AShtWu</t>
  </si>
  <si>
    <t>WStwTsl + WBwTsl + AShtWu</t>
  </si>
  <si>
    <t>MF Showers per Day - Showerhead =</t>
  </si>
  <si>
    <t>SF Showers per Day - Showerhead =</t>
  </si>
  <si>
    <t>(TShWS)</t>
  </si>
  <si>
    <t>(TShWSTslw)</t>
  </si>
  <si>
    <t>(TShWSTsl)</t>
  </si>
  <si>
    <t>Total Shower Water Savings w/ Tub Spout Leak Weighted=</t>
  </si>
  <si>
    <t>Total Shower Water Savings w/ Tub Spout Leak=</t>
  </si>
  <si>
    <t>TShWS</t>
  </si>
  <si>
    <t>TShWSTslw</t>
  </si>
  <si>
    <t>TShWSTsl</t>
  </si>
  <si>
    <t xml:space="preserve">Warm-up w Tub Spout Leak Weighted = </t>
  </si>
  <si>
    <t xml:space="preserve">Warm-up w Tub Spout Leak= </t>
  </si>
  <si>
    <t>(WuWS)</t>
  </si>
  <si>
    <t>Warm-up Water Savings =</t>
  </si>
  <si>
    <t>WuWS</t>
  </si>
  <si>
    <t>(WuWSTslw)</t>
  </si>
  <si>
    <t>(WuWSTsl)</t>
  </si>
  <si>
    <t>WuWSTslw</t>
  </si>
  <si>
    <t>WuWSTsl</t>
  </si>
  <si>
    <t>Single Family</t>
  </si>
  <si>
    <t>Multifamily</t>
  </si>
  <si>
    <t>Therms/year</t>
  </si>
  <si>
    <t>Showerhead Flow Rate =</t>
  </si>
  <si>
    <t>Tub Spout Flow Rate =</t>
  </si>
  <si>
    <t>Seconds to Minutes =</t>
  </si>
  <si>
    <t>Single Family Mixed Daily Water for Showers =</t>
  </si>
  <si>
    <t>Multifamily Mixed Daily Water for Showers =</t>
  </si>
  <si>
    <t>% of Showerhead Warm-up =</t>
  </si>
  <si>
    <t>% of Tub Spout Warm-up =</t>
  </si>
  <si>
    <t>SF Code</t>
    <phoneticPr fontId="0" type="noConversion"/>
  </si>
  <si>
    <t>MF Code</t>
    <phoneticPr fontId="0" type="noConversion"/>
  </si>
  <si>
    <t>Baseline Flow rate</t>
    <phoneticPr fontId="0" type="noConversion"/>
  </si>
  <si>
    <t>gpm</t>
    <phoneticPr fontId="0" type="noConversion"/>
  </si>
  <si>
    <t>Number of showerheads per household</t>
    <phoneticPr fontId="0" type="noConversion"/>
  </si>
  <si>
    <t>Gallons / showerhead / year</t>
    <phoneticPr fontId="0" type="noConversion"/>
  </si>
  <si>
    <t>Hot water daily use for shower</t>
    <phoneticPr fontId="0" type="noConversion"/>
  </si>
  <si>
    <t xml:space="preserve">Measure Calculation </t>
    <phoneticPr fontId="0" type="noConversion"/>
  </si>
  <si>
    <t xml:space="preserve">*From Disposition </t>
  </si>
  <si>
    <t>Annual Consumption and GPM adjustment</t>
  </si>
  <si>
    <t>flow rate
(GPM)</t>
  </si>
  <si>
    <t>SF
(Gal/day)</t>
  </si>
  <si>
    <t>MF
(Gal/day)</t>
  </si>
  <si>
    <t>Annual SF
Volume(Gal)</t>
  </si>
  <si>
    <t>Annual MF
Volume(Gal)</t>
  </si>
  <si>
    <t>(SFMDW - 2.25 gpm)</t>
  </si>
  <si>
    <t>(MFMDW - 2.25 gpm)</t>
  </si>
  <si>
    <t>REUWS 1999 - pg 102 Table 5.6</t>
  </si>
  <si>
    <t>Aquacraft, Inc., 2000</t>
  </si>
  <si>
    <t>US Census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</si>
  <si>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</si>
  <si>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</si>
  <si>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</si>
  <si>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</si>
  <si>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</si>
  <si>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</si>
  <si>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</si>
  <si>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</si>
  <si>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</si>
  <si>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</si>
  <si>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</si>
  <si>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</si>
  <si>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</t>
  </si>
  <si>
    <t>Weighted Average For SF</t>
  </si>
  <si>
    <t>Total Shower Water Savings w/out Tub Spout Leak=</t>
  </si>
  <si>
    <t>SFMDW</t>
  </si>
  <si>
    <t>MFMDW</t>
  </si>
  <si>
    <t>Showerhead Flow Rate</t>
  </si>
  <si>
    <t>kWh/year</t>
  </si>
  <si>
    <t>unitless</t>
  </si>
  <si>
    <t>Btu/kWh</t>
  </si>
  <si>
    <t>energy conversion constant from Btu's to kilowatt hours =</t>
  </si>
  <si>
    <t>Electric water heater recovery efficiency (excludes standby efficiency) =</t>
  </si>
  <si>
    <t xml:space="preserve">Percentage of daily DHW energy consumption during peak period = </t>
  </si>
  <si>
    <t>Unitless</t>
  </si>
  <si>
    <t>kW/year</t>
  </si>
  <si>
    <t xml:space="preserve"> SF Energy Savings</t>
  </si>
  <si>
    <t xml:space="preserve"> MF Energy Savings</t>
  </si>
  <si>
    <t>Title 20 (2015) Section 1605.3</t>
  </si>
  <si>
    <t>Aquacraft, Inc., 2000 - pg 8</t>
  </si>
  <si>
    <t>(StWtrS)</t>
  </si>
  <si>
    <t>(BWtrS)</t>
  </si>
  <si>
    <t>(AShtWuTslW)</t>
  </si>
  <si>
    <t>(AShtWuTsl)</t>
  </si>
  <si>
    <t>(ShtWtrS)</t>
  </si>
  <si>
    <t>(AShtWuP)</t>
  </si>
  <si>
    <t>(TShWtrS)</t>
  </si>
  <si>
    <t>(MFWtrS)</t>
  </si>
  <si>
    <t>(SFWtrS)</t>
  </si>
  <si>
    <t>Weighted Average For MF</t>
  </si>
  <si>
    <t>Water volume conversion</t>
  </si>
  <si>
    <t>Cp of water</t>
  </si>
  <si>
    <t>Cold water temperature</t>
  </si>
  <si>
    <t>Water heater min. efficiency</t>
  </si>
  <si>
    <t>gal / ft3</t>
  </si>
  <si>
    <t>lbm / ft3</t>
  </si>
  <si>
    <t>btu / lbm / °F</t>
  </si>
  <si>
    <t>° F</t>
  </si>
  <si>
    <t>Median</t>
  </si>
  <si>
    <t>Average</t>
  </si>
  <si>
    <t>Water temp @ showerhead</t>
  </si>
  <si>
    <t>Water heater min. efficiency (Recover Efficiency)</t>
  </si>
  <si>
    <t>Water temperature exiting showerhead. ASW survey data</t>
  </si>
  <si>
    <t>Recovery Efficiency (Title 20 gas-fired residential water heaters)</t>
  </si>
  <si>
    <r>
      <t>C</t>
    </r>
    <r>
      <rPr>
        <vertAlign val="subscript"/>
        <sz val="11"/>
        <color theme="1"/>
        <rFont val="Calibri"/>
        <family val="2"/>
        <scheme val="minor"/>
      </rPr>
      <t>volume</t>
    </r>
  </si>
  <si>
    <t>Water density @ 60°F</t>
  </si>
  <si>
    <r>
      <t>C</t>
    </r>
    <r>
      <rPr>
        <vertAlign val="subscript"/>
        <sz val="11"/>
        <color theme="1"/>
        <rFont val="Calibri"/>
        <family val="2"/>
        <scheme val="minor"/>
      </rPr>
      <t>p</t>
    </r>
  </si>
  <si>
    <r>
      <t>T</t>
    </r>
    <r>
      <rPr>
        <vertAlign val="subscript"/>
        <sz val="11"/>
        <color theme="1"/>
        <rFont val="Calibri"/>
        <family val="2"/>
        <scheme val="minor"/>
      </rPr>
      <t>in</t>
    </r>
  </si>
  <si>
    <r>
      <t>T</t>
    </r>
    <r>
      <rPr>
        <vertAlign val="subscript"/>
        <sz val="11"/>
        <color theme="1"/>
        <rFont val="Calibri"/>
        <family val="2"/>
        <scheme val="minor"/>
      </rPr>
      <t>out</t>
    </r>
  </si>
  <si>
    <t>ρ</t>
  </si>
  <si>
    <r>
      <t>RE</t>
    </r>
    <r>
      <rPr>
        <vertAlign val="subscript"/>
        <sz val="11"/>
        <color theme="1"/>
        <rFont val="Calibri"/>
        <family val="2"/>
        <scheme val="minor"/>
      </rPr>
      <t xml:space="preserve">gas </t>
    </r>
  </si>
  <si>
    <r>
      <t>RE</t>
    </r>
    <r>
      <rPr>
        <vertAlign val="subscript"/>
        <sz val="11"/>
        <color theme="1"/>
        <rFont val="Calibri"/>
        <family val="2"/>
        <scheme val="minor"/>
      </rPr>
      <t>elec</t>
    </r>
  </si>
  <si>
    <r>
      <t>C</t>
    </r>
    <r>
      <rPr>
        <vertAlign val="subscript"/>
        <sz val="11"/>
        <color theme="1"/>
        <rFont val="Calibri"/>
        <family val="2"/>
        <scheme val="minor"/>
      </rPr>
      <t>kWh</t>
    </r>
  </si>
  <si>
    <r>
      <t>E</t>
    </r>
    <r>
      <rPr>
        <vertAlign val="subscript"/>
        <sz val="10"/>
        <color indexed="8"/>
        <rFont val="Arial"/>
        <family val="2"/>
      </rPr>
      <t>pp</t>
    </r>
  </si>
  <si>
    <t>2013-2014 Water Fixture Disposition</t>
  </si>
  <si>
    <t>Measure Name</t>
  </si>
  <si>
    <t>Applied To</t>
  </si>
  <si>
    <t>Target Sector</t>
  </si>
  <si>
    <t>Measure Type</t>
  </si>
  <si>
    <t>Delivery Method</t>
  </si>
  <si>
    <t>Vintage</t>
  </si>
  <si>
    <t>Units</t>
  </si>
  <si>
    <t>Dual Baseline</t>
  </si>
  <si>
    <t>RUL</t>
  </si>
  <si>
    <t>EUL</t>
  </si>
  <si>
    <t>NTG Savings</t>
  </si>
  <si>
    <t>NTG IMC</t>
  </si>
  <si>
    <t>GRR</t>
  </si>
  <si>
    <t xml:space="preserve"> 1st Baseline - PDR</t>
  </si>
  <si>
    <t xml:space="preserve"> 1st Baseline - Kwh Savings</t>
  </si>
  <si>
    <t xml:space="preserve"> 1st Baseline - Gas Savings</t>
  </si>
  <si>
    <t xml:space="preserve"> 1st Baseline - BCC</t>
  </si>
  <si>
    <t xml:space="preserve"> 1st Baseline - MC</t>
  </si>
  <si>
    <t xml:space="preserve"> 1st Baseline - IMC</t>
  </si>
  <si>
    <t xml:space="preserve"> 2nd Baseline - PDR</t>
  </si>
  <si>
    <t xml:space="preserve"> 2nd Baseline - Kwh Savings</t>
  </si>
  <si>
    <t xml:space="preserve"> 2nd Baseline - Gas Savings</t>
  </si>
  <si>
    <t xml:space="preserve"> 2nd Baseline - BCC</t>
  </si>
  <si>
    <t xml:space="preserve"> 2nd Baseline - MC</t>
  </si>
  <si>
    <t xml:space="preserve"> 2nd Baseline - IMC</t>
  </si>
  <si>
    <t>RES</t>
  </si>
  <si>
    <t>ROB</t>
  </si>
  <si>
    <t>Ex</t>
  </si>
  <si>
    <t>NC</t>
  </si>
  <si>
    <t>ShwFLr005</t>
  </si>
  <si>
    <t>ShwFLr006</t>
  </si>
  <si>
    <t>MFm</t>
  </si>
  <si>
    <t>PreRebDown</t>
  </si>
  <si>
    <t>PreRebDI</t>
  </si>
  <si>
    <t>Each</t>
  </si>
  <si>
    <t>New</t>
  </si>
  <si>
    <t>Calculations for Tub Spout Replacement - Behavioral Waste</t>
  </si>
  <si>
    <t>Behavioral Waste (Time) =</t>
  </si>
  <si>
    <t>Behavioral Waste (% of Warm-up Waste) =</t>
  </si>
  <si>
    <t>Tub Spout Behavioral Waste (Percentage) =</t>
  </si>
  <si>
    <t>Tub Spout Leak during Behavioral Waste</t>
  </si>
  <si>
    <t>SFm</t>
  </si>
  <si>
    <t>Total Shower Water Usage Pre-existing =</t>
  </si>
  <si>
    <t>(TShWuPr)</t>
  </si>
  <si>
    <t>SFMDW / (TShWuPr * SFSh) =</t>
  </si>
  <si>
    <t>MFMDW / (TShWuPr * MFSh)=</t>
  </si>
  <si>
    <t>2.0 gpm Baseline Showerhead</t>
  </si>
  <si>
    <t>REelec</t>
  </si>
  <si>
    <t>CkWh</t>
  </si>
  <si>
    <t>Epp</t>
  </si>
  <si>
    <t>2.25 gpm Baseline Showerhead</t>
  </si>
  <si>
    <t>1.8 gpm Baseline Showerhead</t>
  </si>
  <si>
    <t>ER</t>
  </si>
  <si>
    <t>ShwFLr007</t>
  </si>
  <si>
    <t>ShwFLr008</t>
  </si>
  <si>
    <t>Auto-diverting Tub Spout with thermostatic shut-off Showerhead (1.5 gpm) (2016 Code) –Gas</t>
  </si>
  <si>
    <t>Auto-diverting Tub Spout with thermostatic shut-off Showerhead (1.5 gpm) (2016 Code) –Electric</t>
  </si>
  <si>
    <t>Auto-diverting Tub Spout with thermostatic shut-off Showerhead (1.5 gpm) (2018 Code) –Gas</t>
  </si>
  <si>
    <t>Auto-diverting Tub Spout with thermostatic shut-off Showerhead (1.5 gpm) (2018 Code) –Electric</t>
  </si>
  <si>
    <t>2013 Workpaper Disposition for Water Fixtures</t>
  </si>
  <si>
    <t>Calculations for Tub Spout Replacement - General Variables for Water Savings per Shower</t>
  </si>
  <si>
    <t>Calculations for Tub Spout Replacement - General Variables for Water Savings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</si>
</sst>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"/>
    <numFmt numFmtId="166" formatCode="_(* #,##0_);_(* \(#,##0\);_(* &quot;-&quot;??_);_(@_)"/>
    <numFmt numFmtId="167" formatCode="0_ "/>
    <numFmt numFmtId="168" formatCode="0.00_ "/>
    <numFmt numFmtId="169" formatCode="0.0_ "/>
    <numFmt numFmtId="170" formatCode="_(* #,##0.0_);_(* \(#,##0.0\);_(* &quot;-&quot;??_);_(@_)"/>
    <numFmt numFmtId="171" formatCode="&quot;$&quot;#,##0.00;\(&quot;$&quot;#,##0.00\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55"/>
      <name val="Arial"/>
      <family val="2"/>
    </font>
    <font>
      <b/>
      <sz val="8"/>
      <color indexed="55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b/>
      <sz val="12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vertAlign val="subscript"/>
      <sz val="10"/>
      <color indexed="8"/>
      <name val="Arial"/>
      <family val="2"/>
    </font>
    <font>
      <sz val="11"/>
      <color indexed="8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22"/>
        <bgColor indexed="0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12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7" fillId="0" borderId="0"/>
    <xf numFmtId="43" fontId="7" fillId="0" borderId="0" applyFont="0" applyFill="0" applyBorder="0" applyAlignment="0" applyProtection="0"/>
    <xf numFmtId="0" fontId="4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20" fillId="0" borderId="0"/>
    <xf numFmtId="44" fontId="4" fillId="0" borderId="0" applyFont="0" applyFill="0" applyBorder="0" applyAlignment="0" applyProtection="0"/>
  </cellStyleXfs>
  <cellXfs count="332">
    <xf numFmtId="0" fontId="0" fillId="0" borderId="0" xfId="0"/>
    <xf numFmtId="0" fontId="0" fillId="0" borderId="1" xfId="0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/>
    <xf numFmtId="43" fontId="0" fillId="0" borderId="0" xfId="1" applyFont="1"/>
    <xf numFmtId="9" fontId="0" fillId="0" borderId="0" xfId="2" applyFont="1"/>
    <xf numFmtId="9" fontId="0" fillId="0" borderId="0" xfId="0" applyNumberFormat="1"/>
    <xf numFmtId="0" fontId="0" fillId="0" borderId="0" xfId="0" applyFill="1" applyBorder="1" applyAlignment="1">
      <alignment horizontal="left" vertical="center"/>
    </xf>
    <xf numFmtId="43" fontId="0" fillId="0" borderId="0" xfId="0" applyNumberFormat="1"/>
    <xf numFmtId="0" fontId="4" fillId="0" borderId="0" xfId="3"/>
    <xf numFmtId="0" fontId="4" fillId="3" borderId="1" xfId="3" applyFill="1" applyBorder="1"/>
    <xf numFmtId="0" fontId="4" fillId="0" borderId="0" xfId="3" applyFill="1"/>
    <xf numFmtId="0" fontId="5" fillId="0" borderId="8" xfId="3" applyFont="1" applyBorder="1"/>
    <xf numFmtId="0" fontId="4" fillId="0" borderId="0" xfId="3" applyAlignment="1">
      <alignment horizontal="center"/>
    </xf>
    <xf numFmtId="0" fontId="0" fillId="0" borderId="0" xfId="3" applyFont="1"/>
    <xf numFmtId="0" fontId="0" fillId="0" borderId="0" xfId="3" applyFont="1" applyAlignment="1">
      <alignment horizontal="center"/>
    </xf>
    <xf numFmtId="0" fontId="0" fillId="0" borderId="0" xfId="3" applyFont="1" applyFill="1"/>
    <xf numFmtId="0" fontId="0" fillId="4" borderId="9" xfId="3" applyFont="1" applyFill="1" applyBorder="1"/>
    <xf numFmtId="0" fontId="4" fillId="5" borderId="1" xfId="3" applyFill="1" applyBorder="1"/>
    <xf numFmtId="0" fontId="4" fillId="5" borderId="2" xfId="3" applyFill="1" applyBorder="1"/>
    <xf numFmtId="0" fontId="0" fillId="5" borderId="9" xfId="3" applyFont="1" applyFill="1" applyBorder="1"/>
    <xf numFmtId="9" fontId="4" fillId="4" borderId="2" xfId="2" applyFill="1" applyBorder="1"/>
    <xf numFmtId="9" fontId="4" fillId="6" borderId="2" xfId="2" applyFill="1" applyBorder="1"/>
    <xf numFmtId="0" fontId="0" fillId="6" borderId="9" xfId="3" applyFont="1" applyFill="1" applyBorder="1"/>
    <xf numFmtId="0" fontId="4" fillId="6" borderId="2" xfId="3" applyFill="1" applyBorder="1"/>
    <xf numFmtId="0" fontId="4" fillId="6" borderId="1" xfId="3" applyFill="1" applyBorder="1"/>
    <xf numFmtId="0" fontId="1" fillId="0" borderId="0" xfId="3" applyFont="1" applyAlignment="1">
      <alignment horizontal="center"/>
    </xf>
    <xf numFmtId="166" fontId="0" fillId="4" borderId="9" xfId="1" applyNumberFormat="1" applyFont="1" applyFill="1" applyBorder="1"/>
    <xf numFmtId="0" fontId="4" fillId="7" borderId="1" xfId="3" applyFill="1" applyBorder="1"/>
    <xf numFmtId="166" fontId="0" fillId="7" borderId="9" xfId="1" applyNumberFormat="1" applyFont="1" applyFill="1" applyBorder="1"/>
    <xf numFmtId="9" fontId="4" fillId="7" borderId="2" xfId="2" applyFill="1" applyBorder="1"/>
    <xf numFmtId="0" fontId="4" fillId="4" borderId="2" xfId="1" applyNumberFormat="1" applyFill="1" applyBorder="1"/>
    <xf numFmtId="0" fontId="4" fillId="4" borderId="2" xfId="3" applyNumberFormat="1" applyFill="1" applyBorder="1"/>
    <xf numFmtId="0" fontId="4" fillId="8" borderId="1" xfId="3" applyFill="1" applyBorder="1"/>
    <xf numFmtId="0" fontId="4" fillId="8" borderId="2" xfId="3" applyFill="1" applyBorder="1"/>
    <xf numFmtId="0" fontId="0" fillId="8" borderId="9" xfId="3" applyFont="1" applyFill="1" applyBorder="1"/>
    <xf numFmtId="0" fontId="4" fillId="7" borderId="2" xfId="1" applyNumberFormat="1" applyFill="1" applyBorder="1"/>
    <xf numFmtId="164" fontId="4" fillId="7" borderId="2" xfId="1" applyNumberFormat="1" applyFill="1" applyBorder="1"/>
    <xf numFmtId="2" fontId="4" fillId="7" borderId="2" xfId="1" applyNumberFormat="1" applyFill="1" applyBorder="1"/>
    <xf numFmtId="2" fontId="4" fillId="7" borderId="4" xfId="1" applyNumberFormat="1" applyFill="1" applyBorder="1"/>
    <xf numFmtId="166" fontId="0" fillId="7" borderId="6" xfId="1" applyNumberFormat="1" applyFont="1" applyFill="1" applyBorder="1"/>
    <xf numFmtId="0" fontId="5" fillId="0" borderId="0" xfId="3" applyFont="1" applyBorder="1" applyAlignment="1">
      <alignment horizontal="center"/>
    </xf>
    <xf numFmtId="166" fontId="0" fillId="0" borderId="9" xfId="1" applyNumberFormat="1" applyFont="1" applyFill="1" applyBorder="1"/>
    <xf numFmtId="2" fontId="4" fillId="0" borderId="2" xfId="1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7" fillId="0" borderId="10" xfId="4" applyFill="1" applyBorder="1"/>
    <xf numFmtId="0" fontId="8" fillId="0" borderId="11" xfId="4" applyFont="1" applyFill="1" applyBorder="1" applyAlignment="1">
      <alignment horizontal="right"/>
    </xf>
    <xf numFmtId="167" fontId="9" fillId="9" borderId="0" xfId="4" applyNumberFormat="1" applyFont="1" applyFill="1" applyBorder="1"/>
    <xf numFmtId="0" fontId="7" fillId="0" borderId="11" xfId="4" applyFill="1" applyBorder="1"/>
    <xf numFmtId="0" fontId="10" fillId="0" borderId="11" xfId="4" applyFont="1" applyFill="1" applyBorder="1"/>
    <xf numFmtId="0" fontId="11" fillId="0" borderId="11" xfId="4" applyFont="1" applyFill="1" applyBorder="1"/>
    <xf numFmtId="0" fontId="7" fillId="0" borderId="12" xfId="4" applyFill="1" applyBorder="1"/>
    <xf numFmtId="0" fontId="7" fillId="10" borderId="0" xfId="4" applyFill="1"/>
    <xf numFmtId="0" fontId="7" fillId="0" borderId="3" xfId="4" applyFill="1" applyBorder="1"/>
    <xf numFmtId="0" fontId="7" fillId="0" borderId="0" xfId="4" applyFill="1" applyBorder="1" applyAlignment="1">
      <alignment horizontal="right"/>
    </xf>
    <xf numFmtId="168" fontId="7" fillId="11" borderId="1" xfId="4" applyNumberFormat="1" applyFill="1" applyBorder="1"/>
    <xf numFmtId="168" fontId="10" fillId="0" borderId="1" xfId="4" applyNumberFormat="1" applyFont="1" applyFill="1" applyBorder="1"/>
    <xf numFmtId="168" fontId="7" fillId="0" borderId="1" xfId="4" applyNumberFormat="1" applyFont="1" applyFill="1" applyBorder="1"/>
    <xf numFmtId="0" fontId="11" fillId="0" borderId="0" xfId="4" applyFont="1" applyFill="1" applyBorder="1"/>
    <xf numFmtId="0" fontId="7" fillId="0" borderId="0" xfId="4" applyFill="1" applyBorder="1"/>
    <xf numFmtId="0" fontId="7" fillId="11" borderId="1" xfId="4" applyFill="1" applyBorder="1"/>
    <xf numFmtId="0" fontId="10" fillId="0" borderId="1" xfId="4" applyFont="1" applyFill="1" applyBorder="1"/>
    <xf numFmtId="0" fontId="11" fillId="0" borderId="0" xfId="4" applyFont="1" applyFill="1" applyBorder="1" applyAlignment="1">
      <alignment horizontal="right"/>
    </xf>
    <xf numFmtId="0" fontId="11" fillId="0" borderId="1" xfId="4" applyFont="1" applyFill="1" applyBorder="1" applyAlignment="1" applyProtection="1">
      <alignment vertical="center"/>
    </xf>
    <xf numFmtId="0" fontId="7" fillId="0" borderId="12" xfId="4" applyFill="1" applyBorder="1" applyAlignment="1">
      <alignment horizontal="left"/>
    </xf>
    <xf numFmtId="0" fontId="12" fillId="0" borderId="0" xfId="4" applyFont="1" applyFill="1" applyBorder="1" applyAlignment="1">
      <alignment horizontal="right"/>
    </xf>
    <xf numFmtId="167" fontId="12" fillId="0" borderId="0" xfId="4" applyNumberFormat="1" applyFont="1" applyFill="1" applyBorder="1"/>
    <xf numFmtId="167" fontId="9" fillId="2" borderId="0" xfId="4" applyNumberFormat="1" applyFont="1" applyFill="1" applyBorder="1"/>
    <xf numFmtId="169" fontId="13" fillId="0" borderId="0" xfId="4" applyNumberFormat="1" applyFont="1" applyFill="1" applyBorder="1" applyAlignment="1">
      <alignment horizontal="right"/>
    </xf>
    <xf numFmtId="169" fontId="14" fillId="0" borderId="0" xfId="4" applyNumberFormat="1" applyFont="1" applyFill="1" applyBorder="1"/>
    <xf numFmtId="169" fontId="15" fillId="2" borderId="0" xfId="4" applyNumberFormat="1" applyFont="1" applyFill="1" applyBorder="1"/>
    <xf numFmtId="169" fontId="15" fillId="0" borderId="0" xfId="4" applyNumberFormat="1" applyFont="1" applyFill="1" applyBorder="1"/>
    <xf numFmtId="0" fontId="13" fillId="0" borderId="0" xfId="4" applyFont="1" applyFill="1" applyBorder="1"/>
    <xf numFmtId="0" fontId="8" fillId="0" borderId="0" xfId="4" applyFont="1" applyFill="1" applyBorder="1" applyAlignment="1">
      <alignment horizontal="right"/>
    </xf>
    <xf numFmtId="0" fontId="10" fillId="0" borderId="0" xfId="4" applyFont="1" applyFill="1" applyBorder="1"/>
    <xf numFmtId="0" fontId="12" fillId="0" borderId="0" xfId="4" applyFont="1" applyFill="1" applyBorder="1" applyAlignment="1" applyProtection="1">
      <alignment horizontal="right"/>
    </xf>
    <xf numFmtId="0" fontId="7" fillId="0" borderId="0" xfId="4" applyFont="1" applyFill="1" applyBorder="1" applyProtection="1"/>
    <xf numFmtId="0" fontId="7" fillId="0" borderId="0" xfId="4" applyFont="1" applyFill="1" applyBorder="1"/>
    <xf numFmtId="167" fontId="7" fillId="0" borderId="17" xfId="4" applyNumberFormat="1" applyFont="1" applyFill="1" applyBorder="1" applyAlignment="1">
      <alignment horizontal="center"/>
    </xf>
    <xf numFmtId="167" fontId="7" fillId="0" borderId="1" xfId="4" applyNumberFormat="1" applyFont="1" applyFill="1" applyBorder="1" applyAlignment="1">
      <alignment horizontal="center"/>
    </xf>
    <xf numFmtId="167" fontId="7" fillId="0" borderId="2" xfId="4" applyNumberFormat="1" applyFont="1" applyFill="1" applyBorder="1" applyAlignment="1">
      <alignment horizontal="center"/>
    </xf>
    <xf numFmtId="167" fontId="7" fillId="0" borderId="18" xfId="4" applyNumberFormat="1" applyFont="1" applyFill="1" applyBorder="1" applyAlignment="1">
      <alignment horizontal="center"/>
    </xf>
    <xf numFmtId="0" fontId="16" fillId="0" borderId="0" xfId="4" applyFont="1" applyFill="1" applyBorder="1" applyAlignment="1">
      <alignment horizontal="right"/>
    </xf>
    <xf numFmtId="167" fontId="12" fillId="0" borderId="17" xfId="4" applyNumberFormat="1" applyFont="1" applyFill="1" applyBorder="1"/>
    <xf numFmtId="167" fontId="12" fillId="0" borderId="1" xfId="4" applyNumberFormat="1" applyFont="1" applyFill="1" applyBorder="1"/>
    <xf numFmtId="167" fontId="12" fillId="0" borderId="2" xfId="4" applyNumberFormat="1" applyFont="1" applyFill="1" applyBorder="1"/>
    <xf numFmtId="167" fontId="12" fillId="0" borderId="18" xfId="4" applyNumberFormat="1" applyFont="1" applyFill="1" applyBorder="1"/>
    <xf numFmtId="0" fontId="7" fillId="0" borderId="0" xfId="4" applyFill="1" applyBorder="1" applyProtection="1"/>
    <xf numFmtId="167" fontId="12" fillId="0" borderId="19" xfId="4" applyNumberFormat="1" applyFont="1" applyFill="1" applyBorder="1"/>
    <xf numFmtId="167" fontId="12" fillId="0" borderId="20" xfId="4" applyNumberFormat="1" applyFont="1" applyFill="1" applyBorder="1"/>
    <xf numFmtId="167" fontId="12" fillId="0" borderId="21" xfId="4" applyNumberFormat="1" applyFont="1" applyFill="1" applyBorder="1"/>
    <xf numFmtId="0" fontId="11" fillId="0" borderId="0" xfId="4" applyFont="1" applyFill="1" applyBorder="1" applyAlignment="1" applyProtection="1">
      <alignment vertical="top"/>
    </xf>
    <xf numFmtId="0" fontId="7" fillId="0" borderId="0" xfId="4" applyFill="1" applyBorder="1" applyAlignment="1" applyProtection="1">
      <alignment wrapText="1"/>
    </xf>
    <xf numFmtId="0" fontId="11" fillId="0" borderId="1" xfId="4" applyFont="1" applyFill="1" applyBorder="1" applyAlignment="1" applyProtection="1">
      <alignment horizontal="center" vertical="center" wrapText="1"/>
    </xf>
    <xf numFmtId="0" fontId="7" fillId="0" borderId="0" xfId="4"/>
    <xf numFmtId="169" fontId="11" fillId="0" borderId="1" xfId="4" applyNumberFormat="1" applyFont="1" applyFill="1" applyBorder="1" applyAlignment="1" applyProtection="1">
      <alignment vertical="center"/>
    </xf>
    <xf numFmtId="0" fontId="17" fillId="0" borderId="1" xfId="4" applyFont="1" applyFill="1" applyBorder="1" applyAlignment="1" applyProtection="1">
      <alignment vertical="center"/>
    </xf>
    <xf numFmtId="0" fontId="11" fillId="0" borderId="1" xfId="4" applyFont="1" applyFill="1" applyBorder="1" applyAlignment="1" applyProtection="1">
      <alignment horizontal="right"/>
    </xf>
    <xf numFmtId="0" fontId="7" fillId="0" borderId="7" xfId="4" applyBorder="1"/>
    <xf numFmtId="0" fontId="3" fillId="0" borderId="0" xfId="4" applyFont="1" applyFill="1" applyBorder="1" applyAlignment="1">
      <alignment horizontal="center"/>
    </xf>
    <xf numFmtId="0" fontId="11" fillId="0" borderId="0" xfId="4" applyFont="1" applyFill="1" applyBorder="1" applyAlignment="1" applyProtection="1">
      <alignment horizontal="right" wrapText="1"/>
    </xf>
    <xf numFmtId="0" fontId="11" fillId="0" borderId="0" xfId="4" applyFont="1" applyFill="1" applyBorder="1" applyProtection="1"/>
    <xf numFmtId="170" fontId="3" fillId="0" borderId="0" xfId="5" applyNumberFormat="1" applyFont="1"/>
    <xf numFmtId="0" fontId="19" fillId="0" borderId="0" xfId="4" applyFont="1" applyFill="1" applyBorder="1" applyAlignment="1" applyProtection="1">
      <alignment horizontal="right"/>
    </xf>
    <xf numFmtId="167" fontId="20" fillId="12" borderId="22" xfId="4" applyNumberFormat="1" applyFont="1" applyFill="1" applyBorder="1" applyAlignment="1"/>
    <xf numFmtId="167" fontId="20" fillId="12" borderId="23" xfId="4" applyNumberFormat="1" applyFont="1" applyFill="1" applyBorder="1" applyAlignment="1"/>
    <xf numFmtId="167" fontId="20" fillId="12" borderId="24" xfId="4" applyNumberFormat="1" applyFont="1" applyFill="1" applyBorder="1" applyAlignment="1"/>
    <xf numFmtId="167" fontId="20" fillId="12" borderId="17" xfId="4" applyNumberFormat="1" applyFont="1" applyFill="1" applyBorder="1" applyAlignment="1">
      <alignment horizontal="center"/>
    </xf>
    <xf numFmtId="167" fontId="20" fillId="12" borderId="1" xfId="4" applyNumberFormat="1" applyFont="1" applyFill="1" applyBorder="1" applyAlignment="1">
      <alignment horizontal="center"/>
    </xf>
    <xf numFmtId="167" fontId="20" fillId="12" borderId="18" xfId="4" applyNumberFormat="1" applyFont="1" applyFill="1" applyBorder="1" applyAlignment="1">
      <alignment horizontal="center"/>
    </xf>
    <xf numFmtId="43" fontId="21" fillId="12" borderId="17" xfId="5" applyFont="1" applyFill="1" applyBorder="1" applyProtection="1"/>
    <xf numFmtId="169" fontId="21" fillId="12" borderId="17" xfId="5" applyNumberFormat="1" applyFont="1" applyFill="1" applyBorder="1" applyProtection="1"/>
    <xf numFmtId="169" fontId="9" fillId="2" borderId="19" xfId="5" applyNumberFormat="1" applyFont="1" applyFill="1" applyBorder="1" applyProtection="1"/>
    <xf numFmtId="168" fontId="9" fillId="2" borderId="20" xfId="5" applyNumberFormat="1" applyFont="1" applyFill="1" applyBorder="1" applyProtection="1"/>
    <xf numFmtId="169" fontId="9" fillId="2" borderId="20" xfId="5" applyNumberFormat="1" applyFont="1" applyFill="1" applyBorder="1" applyProtection="1"/>
    <xf numFmtId="168" fontId="9" fillId="2" borderId="21" xfId="5" applyNumberFormat="1" applyFont="1" applyFill="1" applyBorder="1" applyProtection="1"/>
    <xf numFmtId="169" fontId="9" fillId="13" borderId="19" xfId="5" applyNumberFormat="1" applyFont="1" applyFill="1" applyBorder="1" applyProtection="1"/>
    <xf numFmtId="168" fontId="9" fillId="13" borderId="20" xfId="5" applyNumberFormat="1" applyFont="1" applyFill="1" applyBorder="1" applyProtection="1"/>
    <xf numFmtId="169" fontId="9" fillId="13" borderId="20" xfId="5" applyNumberFormat="1" applyFont="1" applyFill="1" applyBorder="1" applyProtection="1"/>
    <xf numFmtId="168" fontId="9" fillId="13" borderId="21" xfId="5" applyNumberFormat="1" applyFont="1" applyFill="1" applyBorder="1" applyProtection="1"/>
    <xf numFmtId="169" fontId="9" fillId="14" borderId="19" xfId="5" applyNumberFormat="1" applyFont="1" applyFill="1" applyBorder="1" applyProtection="1"/>
    <xf numFmtId="168" fontId="9" fillId="14" borderId="20" xfId="5" applyNumberFormat="1" applyFont="1" applyFill="1" applyBorder="1" applyProtection="1"/>
    <xf numFmtId="169" fontId="9" fillId="14" borderId="20" xfId="5" applyNumberFormat="1" applyFont="1" applyFill="1" applyBorder="1" applyProtection="1"/>
    <xf numFmtId="168" fontId="9" fillId="14" borderId="21" xfId="5" applyNumberFormat="1" applyFont="1" applyFill="1" applyBorder="1" applyProtection="1"/>
    <xf numFmtId="0" fontId="7" fillId="0" borderId="25" xfId="4" applyFill="1" applyBorder="1"/>
    <xf numFmtId="0" fontId="7" fillId="0" borderId="8" xfId="4" applyFill="1" applyBorder="1" applyProtection="1"/>
    <xf numFmtId="0" fontId="11" fillId="0" borderId="8" xfId="4" applyFont="1" applyFill="1" applyBorder="1" applyAlignment="1" applyProtection="1">
      <alignment vertical="top"/>
    </xf>
    <xf numFmtId="0" fontId="7" fillId="0" borderId="26" xfId="4" applyFill="1" applyBorder="1"/>
    <xf numFmtId="0" fontId="11" fillId="10" borderId="0" xfId="4" applyFont="1" applyFill="1"/>
    <xf numFmtId="168" fontId="0" fillId="11" borderId="1" xfId="0" applyNumberFormat="1" applyFill="1" applyBorder="1"/>
    <xf numFmtId="0" fontId="0" fillId="11" borderId="1" xfId="0" applyFill="1" applyBorder="1"/>
    <xf numFmtId="166" fontId="0" fillId="0" borderId="0" xfId="1" applyNumberFormat="1" applyFont="1" applyFill="1" applyBorder="1"/>
    <xf numFmtId="0" fontId="7" fillId="0" borderId="22" xfId="4" applyFill="1" applyBorder="1"/>
    <xf numFmtId="0" fontId="7" fillId="0" borderId="23" xfId="4" applyFill="1" applyBorder="1" applyAlignment="1">
      <alignment horizontal="center"/>
    </xf>
    <xf numFmtId="0" fontId="7" fillId="0" borderId="24" xfId="4" applyFill="1" applyBorder="1" applyAlignment="1">
      <alignment horizontal="center"/>
    </xf>
    <xf numFmtId="0" fontId="7" fillId="0" borderId="0" xfId="4" applyFill="1" applyBorder="1" applyAlignment="1">
      <alignment horizontal="center"/>
    </xf>
    <xf numFmtId="0" fontId="7" fillId="0" borderId="12" xfId="4" applyFill="1" applyBorder="1" applyAlignment="1">
      <alignment horizontal="center"/>
    </xf>
    <xf numFmtId="0" fontId="7" fillId="0" borderId="8" xfId="4" applyFill="1" applyBorder="1" applyAlignment="1">
      <alignment horizontal="center"/>
    </xf>
    <xf numFmtId="0" fontId="7" fillId="0" borderId="26" xfId="4" applyFill="1" applyBorder="1" applyAlignment="1">
      <alignment horizontal="center"/>
    </xf>
    <xf numFmtId="0" fontId="7" fillId="0" borderId="0" xfId="4" applyFill="1"/>
    <xf numFmtId="0" fontId="7" fillId="0" borderId="23" xfId="4" applyFill="1" applyBorder="1"/>
    <xf numFmtId="0" fontId="7" fillId="0" borderId="24" xfId="4" applyFill="1" applyBorder="1"/>
    <xf numFmtId="0" fontId="12" fillId="0" borderId="0" xfId="4" applyFont="1"/>
    <xf numFmtId="0" fontId="7" fillId="0" borderId="10" xfId="4" applyBorder="1"/>
    <xf numFmtId="0" fontId="7" fillId="0" borderId="11" xfId="4" applyFill="1" applyBorder="1" applyAlignment="1">
      <alignment horizontal="center"/>
    </xf>
    <xf numFmtId="0" fontId="7" fillId="0" borderId="27" xfId="4" applyBorder="1"/>
    <xf numFmtId="0" fontId="7" fillId="0" borderId="28" xfId="4" applyFill="1" applyBorder="1"/>
    <xf numFmtId="165" fontId="7" fillId="0" borderId="29" xfId="4" applyNumberFormat="1" applyBorder="1" applyAlignment="1">
      <alignment horizontal="center"/>
    </xf>
    <xf numFmtId="165" fontId="7" fillId="0" borderId="30" xfId="4" applyNumberFormat="1" applyBorder="1" applyAlignment="1">
      <alignment horizontal="center"/>
    </xf>
    <xf numFmtId="165" fontId="7" fillId="0" borderId="0" xfId="4" applyNumberFormat="1" applyBorder="1" applyAlignment="1">
      <alignment horizontal="center"/>
    </xf>
    <xf numFmtId="165" fontId="7" fillId="0" borderId="12" xfId="4" applyNumberFormat="1" applyBorder="1" applyAlignment="1">
      <alignment horizontal="center"/>
    </xf>
    <xf numFmtId="165" fontId="7" fillId="0" borderId="8" xfId="4" applyNumberFormat="1" applyBorder="1" applyAlignment="1">
      <alignment horizontal="center"/>
    </xf>
    <xf numFmtId="165" fontId="7" fillId="0" borderId="26" xfId="4" applyNumberFormat="1" applyBorder="1" applyAlignment="1">
      <alignment horizontal="center"/>
    </xf>
    <xf numFmtId="1" fontId="7" fillId="0" borderId="27" xfId="4" applyNumberFormat="1" applyBorder="1"/>
    <xf numFmtId="1" fontId="7" fillId="0" borderId="12" xfId="4" applyNumberFormat="1" applyBorder="1"/>
    <xf numFmtId="1" fontId="7" fillId="0" borderId="26" xfId="4" applyNumberFormat="1" applyBorder="1"/>
    <xf numFmtId="0" fontId="7" fillId="0" borderId="11" xfId="4" applyBorder="1"/>
    <xf numFmtId="0" fontId="7" fillId="0" borderId="28" xfId="4" applyBorder="1"/>
    <xf numFmtId="2" fontId="7" fillId="0" borderId="29" xfId="4" applyNumberFormat="1" applyBorder="1"/>
    <xf numFmtId="2" fontId="7" fillId="0" borderId="30" xfId="4" applyNumberFormat="1" applyBorder="1"/>
    <xf numFmtId="0" fontId="7" fillId="0" borderId="25" xfId="4" applyBorder="1"/>
    <xf numFmtId="2" fontId="7" fillId="0" borderId="8" xfId="4" applyNumberFormat="1" applyBorder="1"/>
    <xf numFmtId="2" fontId="7" fillId="0" borderId="26" xfId="4" applyNumberFormat="1" applyBorder="1"/>
    <xf numFmtId="43" fontId="20" fillId="12" borderId="1" xfId="5" applyNumberFormat="1" applyFont="1" applyFill="1" applyBorder="1" applyProtection="1"/>
    <xf numFmtId="43" fontId="20" fillId="12" borderId="31" xfId="5" applyNumberFormat="1" applyFont="1" applyFill="1" applyBorder="1" applyProtection="1"/>
    <xf numFmtId="43" fontId="20" fillId="12" borderId="17" xfId="5" applyNumberFormat="1" applyFont="1" applyFill="1" applyBorder="1" applyProtection="1"/>
    <xf numFmtId="43" fontId="20" fillId="12" borderId="18" xfId="5" applyNumberFormat="1" applyFont="1" applyFill="1" applyBorder="1" applyProtection="1"/>
    <xf numFmtId="43" fontId="20" fillId="12" borderId="19" xfId="5" applyNumberFormat="1" applyFont="1" applyFill="1" applyBorder="1" applyProtection="1"/>
    <xf numFmtId="43" fontId="20" fillId="12" borderId="20" xfId="5" applyNumberFormat="1" applyFont="1" applyFill="1" applyBorder="1" applyProtection="1"/>
    <xf numFmtId="43" fontId="20" fillId="12" borderId="21" xfId="5" applyNumberFormat="1" applyFont="1" applyFill="1" applyBorder="1" applyProtection="1"/>
    <xf numFmtId="43" fontId="20" fillId="12" borderId="32" xfId="5" applyNumberFormat="1" applyFont="1" applyFill="1" applyBorder="1" applyProtection="1"/>
    <xf numFmtId="43" fontId="20" fillId="12" borderId="34" xfId="5" applyNumberFormat="1" applyFont="1" applyFill="1" applyBorder="1" applyProtection="1"/>
    <xf numFmtId="43" fontId="20" fillId="12" borderId="35" xfId="5" applyNumberFormat="1" applyFont="1" applyFill="1" applyBorder="1" applyProtection="1"/>
    <xf numFmtId="43" fontId="20" fillId="12" borderId="33" xfId="5" applyNumberFormat="1" applyFont="1" applyFill="1" applyBorder="1" applyProtection="1"/>
    <xf numFmtId="43" fontId="7" fillId="0" borderId="0" xfId="4" applyNumberFormat="1" applyFont="1" applyFill="1" applyBorder="1" applyProtection="1"/>
    <xf numFmtId="1" fontId="7" fillId="0" borderId="3" xfId="1" applyNumberFormat="1" applyFont="1" applyFill="1" applyBorder="1"/>
    <xf numFmtId="2" fontId="4" fillId="0" borderId="0" xfId="1" applyNumberFormat="1" applyFill="1" applyBorder="1"/>
    <xf numFmtId="0" fontId="0" fillId="0" borderId="0" xfId="0" applyAlignment="1">
      <alignment horizontal="center"/>
    </xf>
    <xf numFmtId="43" fontId="20" fillId="12" borderId="13" xfId="5" applyNumberFormat="1" applyFont="1" applyFill="1" applyBorder="1" applyProtection="1"/>
    <xf numFmtId="43" fontId="20" fillId="12" borderId="14" xfId="5" applyNumberFormat="1" applyFont="1" applyFill="1" applyBorder="1" applyProtection="1"/>
    <xf numFmtId="43" fontId="20" fillId="12" borderId="16" xfId="5" applyNumberFormat="1" applyFont="1" applyFill="1" applyBorder="1" applyProtection="1"/>
    <xf numFmtId="43" fontId="20" fillId="12" borderId="37" xfId="5" applyNumberFormat="1" applyFont="1" applyFill="1" applyBorder="1" applyProtection="1"/>
    <xf numFmtId="43" fontId="20" fillId="12" borderId="2" xfId="5" applyNumberFormat="1" applyFont="1" applyFill="1" applyBorder="1" applyProtection="1"/>
    <xf numFmtId="43" fontId="20" fillId="12" borderId="36" xfId="5" applyNumberFormat="1" applyFont="1" applyFill="1" applyBorder="1" applyProtection="1"/>
    <xf numFmtId="167" fontId="20" fillId="12" borderId="27" xfId="4" applyNumberFormat="1" applyFont="1" applyFill="1" applyBorder="1" applyAlignment="1"/>
    <xf numFmtId="167" fontId="20" fillId="12" borderId="38" xfId="4" applyNumberFormat="1" applyFont="1" applyFill="1" applyBorder="1" applyAlignment="1">
      <alignment horizontal="center"/>
    </xf>
    <xf numFmtId="167" fontId="20" fillId="12" borderId="39" xfId="4" applyNumberFormat="1" applyFont="1" applyFill="1" applyBorder="1" applyAlignment="1">
      <alignment horizontal="center"/>
    </xf>
    <xf numFmtId="167" fontId="20" fillId="12" borderId="6" xfId="4" applyNumberFormat="1" applyFont="1" applyFill="1" applyBorder="1" applyAlignment="1">
      <alignment horizontal="center"/>
    </xf>
    <xf numFmtId="167" fontId="20" fillId="12" borderId="10" xfId="4" applyNumberFormat="1" applyFont="1" applyFill="1" applyBorder="1" applyAlignment="1"/>
    <xf numFmtId="167" fontId="20" fillId="12" borderId="4" xfId="4" applyNumberFormat="1" applyFont="1" applyFill="1" applyBorder="1" applyAlignment="1">
      <alignment horizontal="center"/>
    </xf>
    <xf numFmtId="167" fontId="20" fillId="12" borderId="40" xfId="4" applyNumberFormat="1" applyFont="1" applyFill="1" applyBorder="1" applyAlignment="1">
      <alignment horizontal="center"/>
    </xf>
    <xf numFmtId="167" fontId="20" fillId="12" borderId="41" xfId="4" applyNumberFormat="1" applyFont="1" applyFill="1" applyBorder="1" applyAlignment="1">
      <alignment horizontal="center"/>
    </xf>
    <xf numFmtId="167" fontId="20" fillId="12" borderId="42" xfId="4" applyNumberFormat="1" applyFont="1" applyFill="1" applyBorder="1" applyAlignment="1">
      <alignment horizontal="center"/>
    </xf>
    <xf numFmtId="165" fontId="0" fillId="0" borderId="0" xfId="0" applyNumberFormat="1"/>
    <xf numFmtId="0" fontId="7" fillId="0" borderId="27" xfId="4" applyFill="1" applyBorder="1"/>
    <xf numFmtId="0" fontId="11" fillId="0" borderId="8" xfId="4" applyFont="1" applyFill="1" applyBorder="1"/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8" xfId="0" applyBorder="1" applyAlignment="1">
      <alignment horizontal="center" vertical="center" wrapText="1"/>
    </xf>
    <xf numFmtId="2" fontId="0" fillId="0" borderId="17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8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/>
    </xf>
    <xf numFmtId="1" fontId="0" fillId="0" borderId="20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69" fontId="14" fillId="0" borderId="0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Fill="1"/>
    <xf numFmtId="0" fontId="0" fillId="0" borderId="7" xfId="0" applyBorder="1"/>
    <xf numFmtId="0" fontId="0" fillId="0" borderId="7" xfId="0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170" fontId="3" fillId="0" borderId="0" xfId="1" applyNumberFormat="1" applyFont="1"/>
    <xf numFmtId="0" fontId="25" fillId="0" borderId="0" xfId="0" applyFont="1"/>
    <xf numFmtId="3" fontId="0" fillId="0" borderId="0" xfId="0" applyNumberFormat="1"/>
    <xf numFmtId="167" fontId="20" fillId="4" borderId="10" xfId="4" applyNumberFormat="1" applyFont="1" applyFill="1" applyBorder="1" applyAlignment="1"/>
    <xf numFmtId="167" fontId="20" fillId="4" borderId="27" xfId="4" applyNumberFormat="1" applyFont="1" applyFill="1" applyBorder="1" applyAlignment="1"/>
    <xf numFmtId="167" fontId="20" fillId="4" borderId="4" xfId="4" applyNumberFormat="1" applyFont="1" applyFill="1" applyBorder="1" applyAlignment="1">
      <alignment horizontal="center"/>
    </xf>
    <xf numFmtId="167" fontId="20" fillId="4" borderId="38" xfId="4" applyNumberFormat="1" applyFont="1" applyFill="1" applyBorder="1" applyAlignment="1">
      <alignment horizontal="center"/>
    </xf>
    <xf numFmtId="167" fontId="20" fillId="4" borderId="40" xfId="4" applyNumberFormat="1" applyFont="1" applyFill="1" applyBorder="1" applyAlignment="1">
      <alignment horizontal="center"/>
    </xf>
    <xf numFmtId="167" fontId="20" fillId="4" borderId="41" xfId="4" applyNumberFormat="1" applyFont="1" applyFill="1" applyBorder="1" applyAlignment="1">
      <alignment horizontal="center"/>
    </xf>
    <xf numFmtId="167" fontId="20" fillId="4" borderId="39" xfId="4" applyNumberFormat="1" applyFont="1" applyFill="1" applyBorder="1" applyAlignment="1">
      <alignment horizontal="center"/>
    </xf>
    <xf numFmtId="167" fontId="20" fillId="4" borderId="6" xfId="4" applyNumberFormat="1" applyFont="1" applyFill="1" applyBorder="1" applyAlignment="1">
      <alignment horizontal="center"/>
    </xf>
    <xf numFmtId="167" fontId="20" fillId="4" borderId="42" xfId="4" applyNumberFormat="1" applyFont="1" applyFill="1" applyBorder="1" applyAlignment="1">
      <alignment horizontal="center"/>
    </xf>
    <xf numFmtId="43" fontId="20" fillId="4" borderId="34" xfId="5" applyNumberFormat="1" applyFont="1" applyFill="1" applyBorder="1" applyProtection="1"/>
    <xf numFmtId="43" fontId="20" fillId="4" borderId="32" xfId="5" applyNumberFormat="1" applyFont="1" applyFill="1" applyBorder="1" applyProtection="1"/>
    <xf numFmtId="43" fontId="20" fillId="4" borderId="31" xfId="5" applyNumberFormat="1" applyFont="1" applyFill="1" applyBorder="1" applyProtection="1"/>
    <xf numFmtId="43" fontId="20" fillId="4" borderId="37" xfId="5" applyNumberFormat="1" applyFont="1" applyFill="1" applyBorder="1" applyProtection="1"/>
    <xf numFmtId="43" fontId="20" fillId="4" borderId="13" xfId="5" applyNumberFormat="1" applyFont="1" applyFill="1" applyBorder="1" applyProtection="1"/>
    <xf numFmtId="43" fontId="20" fillId="4" borderId="14" xfId="5" applyNumberFormat="1" applyFont="1" applyFill="1" applyBorder="1" applyProtection="1"/>
    <xf numFmtId="43" fontId="20" fillId="4" borderId="16" xfId="5" applyNumberFormat="1" applyFont="1" applyFill="1" applyBorder="1" applyProtection="1"/>
    <xf numFmtId="43" fontId="20" fillId="4" borderId="35" xfId="5" applyNumberFormat="1" applyFont="1" applyFill="1" applyBorder="1" applyProtection="1"/>
    <xf numFmtId="43" fontId="20" fillId="4" borderId="17" xfId="5" applyNumberFormat="1" applyFont="1" applyFill="1" applyBorder="1" applyProtection="1"/>
    <xf numFmtId="43" fontId="20" fillId="4" borderId="1" xfId="5" applyNumberFormat="1" applyFont="1" applyFill="1" applyBorder="1" applyProtection="1"/>
    <xf numFmtId="43" fontId="20" fillId="4" borderId="2" xfId="5" applyNumberFormat="1" applyFont="1" applyFill="1" applyBorder="1" applyProtection="1"/>
    <xf numFmtId="43" fontId="20" fillId="4" borderId="18" xfId="5" applyNumberFormat="1" applyFont="1" applyFill="1" applyBorder="1" applyProtection="1"/>
    <xf numFmtId="43" fontId="20" fillId="4" borderId="33" xfId="5" applyNumberFormat="1" applyFont="1" applyFill="1" applyBorder="1" applyProtection="1"/>
    <xf numFmtId="43" fontId="20" fillId="4" borderId="19" xfId="5" applyNumberFormat="1" applyFont="1" applyFill="1" applyBorder="1" applyProtection="1"/>
    <xf numFmtId="43" fontId="20" fillId="4" borderId="20" xfId="5" applyNumberFormat="1" applyFont="1" applyFill="1" applyBorder="1" applyProtection="1"/>
    <xf numFmtId="43" fontId="20" fillId="4" borderId="36" xfId="5" applyNumberFormat="1" applyFont="1" applyFill="1" applyBorder="1" applyProtection="1"/>
    <xf numFmtId="43" fontId="20" fillId="4" borderId="21" xfId="5" applyNumberFormat="1" applyFont="1" applyFill="1" applyBorder="1" applyProtection="1"/>
    <xf numFmtId="167" fontId="20" fillId="16" borderId="10" xfId="4" applyNumberFormat="1" applyFont="1" applyFill="1" applyBorder="1" applyAlignment="1"/>
    <xf numFmtId="167" fontId="20" fillId="16" borderId="27" xfId="4" applyNumberFormat="1" applyFont="1" applyFill="1" applyBorder="1" applyAlignment="1"/>
    <xf numFmtId="167" fontId="20" fillId="16" borderId="4" xfId="4" applyNumberFormat="1" applyFont="1" applyFill="1" applyBorder="1" applyAlignment="1">
      <alignment horizontal="center"/>
    </xf>
    <xf numFmtId="167" fontId="20" fillId="16" borderId="38" xfId="4" applyNumberFormat="1" applyFont="1" applyFill="1" applyBorder="1" applyAlignment="1">
      <alignment horizontal="center"/>
    </xf>
    <xf numFmtId="167" fontId="20" fillId="16" borderId="40" xfId="4" applyNumberFormat="1" applyFont="1" applyFill="1" applyBorder="1" applyAlignment="1">
      <alignment horizontal="center"/>
    </xf>
    <xf numFmtId="167" fontId="20" fillId="16" borderId="41" xfId="4" applyNumberFormat="1" applyFont="1" applyFill="1" applyBorder="1" applyAlignment="1">
      <alignment horizontal="center"/>
    </xf>
    <xf numFmtId="167" fontId="20" fillId="16" borderId="39" xfId="4" applyNumberFormat="1" applyFont="1" applyFill="1" applyBorder="1" applyAlignment="1">
      <alignment horizontal="center"/>
    </xf>
    <xf numFmtId="167" fontId="20" fillId="16" borderId="6" xfId="4" applyNumberFormat="1" applyFont="1" applyFill="1" applyBorder="1" applyAlignment="1">
      <alignment horizontal="center"/>
    </xf>
    <xf numFmtId="167" fontId="20" fillId="16" borderId="42" xfId="4" applyNumberFormat="1" applyFont="1" applyFill="1" applyBorder="1" applyAlignment="1">
      <alignment horizontal="center"/>
    </xf>
    <xf numFmtId="43" fontId="20" fillId="16" borderId="34" xfId="5" applyNumberFormat="1" applyFont="1" applyFill="1" applyBorder="1" applyProtection="1"/>
    <xf numFmtId="43" fontId="20" fillId="16" borderId="32" xfId="5" applyNumberFormat="1" applyFont="1" applyFill="1" applyBorder="1" applyProtection="1"/>
    <xf numFmtId="43" fontId="20" fillId="16" borderId="31" xfId="5" applyNumberFormat="1" applyFont="1" applyFill="1" applyBorder="1" applyProtection="1"/>
    <xf numFmtId="43" fontId="20" fillId="16" borderId="37" xfId="5" applyNumberFormat="1" applyFont="1" applyFill="1" applyBorder="1" applyProtection="1"/>
    <xf numFmtId="43" fontId="20" fillId="16" borderId="13" xfId="5" applyNumberFormat="1" applyFont="1" applyFill="1" applyBorder="1" applyProtection="1"/>
    <xf numFmtId="43" fontId="20" fillId="16" borderId="14" xfId="5" applyNumberFormat="1" applyFont="1" applyFill="1" applyBorder="1" applyProtection="1"/>
    <xf numFmtId="43" fontId="20" fillId="16" borderId="16" xfId="5" applyNumberFormat="1" applyFont="1" applyFill="1" applyBorder="1" applyProtection="1"/>
    <xf numFmtId="43" fontId="20" fillId="16" borderId="35" xfId="5" applyNumberFormat="1" applyFont="1" applyFill="1" applyBorder="1" applyProtection="1"/>
    <xf numFmtId="43" fontId="20" fillId="16" borderId="17" xfId="5" applyNumberFormat="1" applyFont="1" applyFill="1" applyBorder="1" applyProtection="1"/>
    <xf numFmtId="43" fontId="20" fillId="16" borderId="1" xfId="5" applyNumberFormat="1" applyFont="1" applyFill="1" applyBorder="1" applyProtection="1"/>
    <xf numFmtId="43" fontId="20" fillId="16" borderId="2" xfId="5" applyNumberFormat="1" applyFont="1" applyFill="1" applyBorder="1" applyProtection="1"/>
    <xf numFmtId="43" fontId="20" fillId="16" borderId="18" xfId="5" applyNumberFormat="1" applyFont="1" applyFill="1" applyBorder="1" applyProtection="1"/>
    <xf numFmtId="43" fontId="20" fillId="16" borderId="33" xfId="5" applyNumberFormat="1" applyFont="1" applyFill="1" applyBorder="1" applyProtection="1"/>
    <xf numFmtId="43" fontId="20" fillId="16" borderId="19" xfId="5" applyNumberFormat="1" applyFont="1" applyFill="1" applyBorder="1" applyProtection="1"/>
    <xf numFmtId="43" fontId="20" fillId="16" borderId="20" xfId="5" applyNumberFormat="1" applyFont="1" applyFill="1" applyBorder="1" applyProtection="1"/>
    <xf numFmtId="43" fontId="20" fillId="16" borderId="36" xfId="5" applyNumberFormat="1" applyFont="1" applyFill="1" applyBorder="1" applyProtection="1"/>
    <xf numFmtId="43" fontId="20" fillId="16" borderId="21" xfId="5" applyNumberFormat="1" applyFont="1" applyFill="1" applyBorder="1" applyProtection="1"/>
    <xf numFmtId="2" fontId="4" fillId="7" borderId="10" xfId="1" applyNumberFormat="1" applyFill="1" applyBorder="1"/>
    <xf numFmtId="166" fontId="0" fillId="7" borderId="27" xfId="1" applyNumberFormat="1" applyFont="1" applyFill="1" applyBorder="1"/>
    <xf numFmtId="43" fontId="24" fillId="15" borderId="43" xfId="0" applyNumberFormat="1" applyFont="1" applyFill="1" applyBorder="1" applyAlignment="1">
      <alignment horizontal="center"/>
    </xf>
    <xf numFmtId="0" fontId="24" fillId="15" borderId="44" xfId="0" applyFont="1" applyFill="1" applyBorder="1" applyAlignment="1"/>
    <xf numFmtId="43" fontId="24" fillId="15" borderId="37" xfId="0" applyNumberFormat="1" applyFont="1" applyFill="1" applyBorder="1"/>
    <xf numFmtId="0" fontId="24" fillId="15" borderId="45" xfId="0" applyFont="1" applyFill="1" applyBorder="1"/>
    <xf numFmtId="0" fontId="4" fillId="7" borderId="2" xfId="1" applyNumberFormat="1" applyFill="1" applyBorder="1" applyAlignment="1">
      <alignment horizontal="right"/>
    </xf>
    <xf numFmtId="0" fontId="0" fillId="0" borderId="0" xfId="0" applyAlignment="1">
      <alignment horizontal="right"/>
    </xf>
    <xf numFmtId="164" fontId="4" fillId="7" borderId="2" xfId="1" applyNumberFormat="1" applyFill="1" applyBorder="1" applyAlignment="1">
      <alignment horizontal="right"/>
    </xf>
    <xf numFmtId="2" fontId="4" fillId="7" borderId="2" xfId="1" applyNumberFormat="1" applyFill="1" applyBorder="1" applyAlignment="1">
      <alignment horizontal="right"/>
    </xf>
    <xf numFmtId="43" fontId="0" fillId="0" borderId="0" xfId="0" applyNumberFormat="1" applyAlignment="1">
      <alignment horizontal="right"/>
    </xf>
    <xf numFmtId="43" fontId="0" fillId="0" borderId="0" xfId="1" applyFont="1" applyAlignment="1">
      <alignment horizontal="right"/>
    </xf>
    <xf numFmtId="2" fontId="4" fillId="7" borderId="4" xfId="1" applyNumberFormat="1" applyFill="1" applyBorder="1" applyAlignment="1">
      <alignment horizontal="right"/>
    </xf>
    <xf numFmtId="170" fontId="0" fillId="0" borderId="0" xfId="0" applyNumberFormat="1"/>
    <xf numFmtId="170" fontId="4" fillId="0" borderId="0" xfId="5" applyNumberFormat="1" applyFont="1"/>
    <xf numFmtId="170" fontId="0" fillId="0" borderId="0" xfId="5" applyNumberFormat="1" applyFont="1"/>
    <xf numFmtId="0" fontId="28" fillId="17" borderId="46" xfId="10" applyFont="1" applyFill="1" applyBorder="1" applyAlignment="1">
      <alignment horizontal="center" wrapText="1"/>
    </xf>
    <xf numFmtId="0" fontId="28" fillId="0" borderId="47" xfId="10" applyFont="1" applyFill="1" applyBorder="1" applyAlignment="1"/>
    <xf numFmtId="0" fontId="28" fillId="0" borderId="47" xfId="10" applyFont="1" applyFill="1" applyBorder="1" applyAlignment="1">
      <alignment horizontal="right"/>
    </xf>
    <xf numFmtId="0" fontId="20" fillId="0" borderId="0" xfId="10" applyAlignment="1"/>
    <xf numFmtId="171" fontId="28" fillId="0" borderId="47" xfId="10" applyNumberFormat="1" applyFont="1" applyFill="1" applyBorder="1" applyAlignment="1">
      <alignment horizontal="right"/>
    </xf>
    <xf numFmtId="43" fontId="28" fillId="0" borderId="47" xfId="10" applyNumberFormat="1" applyFont="1" applyFill="1" applyBorder="1" applyAlignment="1">
      <alignment horizontal="right"/>
    </xf>
    <xf numFmtId="43" fontId="24" fillId="15" borderId="48" xfId="0" applyNumberFormat="1" applyFont="1" applyFill="1" applyBorder="1"/>
    <xf numFmtId="0" fontId="24" fillId="15" borderId="49" xfId="0" applyFont="1" applyFill="1" applyBorder="1"/>
    <xf numFmtId="2" fontId="4" fillId="7" borderId="37" xfId="1" applyNumberFormat="1" applyFill="1" applyBorder="1"/>
    <xf numFmtId="0" fontId="0" fillId="2" borderId="4" xfId="3" applyFont="1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167" fontId="20" fillId="16" borderId="4" xfId="4" applyNumberFormat="1" applyFont="1" applyFill="1" applyBorder="1" applyAlignment="1">
      <alignment horizontal="center"/>
    </xf>
    <xf numFmtId="167" fontId="20" fillId="16" borderId="6" xfId="4" applyNumberFormat="1" applyFont="1" applyFill="1" applyBorder="1" applyAlignment="1">
      <alignment horizontal="center"/>
    </xf>
    <xf numFmtId="167" fontId="20" fillId="12" borderId="4" xfId="4" applyNumberFormat="1" applyFont="1" applyFill="1" applyBorder="1" applyAlignment="1">
      <alignment horizontal="center"/>
    </xf>
    <xf numFmtId="167" fontId="20" fillId="12" borderId="6" xfId="4" applyNumberFormat="1" applyFont="1" applyFill="1" applyBorder="1" applyAlignment="1">
      <alignment horizontal="center"/>
    </xf>
    <xf numFmtId="167" fontId="20" fillId="4" borderId="4" xfId="4" applyNumberFormat="1" applyFont="1" applyFill="1" applyBorder="1" applyAlignment="1">
      <alignment horizontal="center"/>
    </xf>
    <xf numFmtId="167" fontId="20" fillId="4" borderId="6" xfId="4" applyNumberFormat="1" applyFont="1" applyFill="1" applyBorder="1" applyAlignment="1">
      <alignment horizontal="center"/>
    </xf>
    <xf numFmtId="0" fontId="0" fillId="0" borderId="0" xfId="0"/>
    <xf numFmtId="44" fontId="28" fillId="0" borderId="50" xfId="11" applyFont="1" applyFill="1" applyBorder="1" applyAlignment="1">
      <alignment horizontal="right"/>
    </xf>
    <xf numFmtId="0" fontId="5" fillId="0" borderId="8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4" fillId="0" borderId="7" xfId="3" applyBorder="1" applyAlignment="1">
      <alignment horizontal="center" wrapText="1"/>
    </xf>
    <xf numFmtId="167" fontId="20" fillId="16" borderId="4" xfId="4" applyNumberFormat="1" applyFont="1" applyFill="1" applyBorder="1" applyAlignment="1">
      <alignment horizontal="center"/>
    </xf>
    <xf numFmtId="167" fontId="20" fillId="16" borderId="5" xfId="4" applyNumberFormat="1" applyFont="1" applyFill="1" applyBorder="1" applyAlignment="1">
      <alignment horizontal="center"/>
    </xf>
    <xf numFmtId="167" fontId="20" fillId="16" borderId="6" xfId="4" applyNumberFormat="1" applyFont="1" applyFill="1" applyBorder="1" applyAlignment="1">
      <alignment horizontal="center"/>
    </xf>
    <xf numFmtId="0" fontId="3" fillId="0" borderId="7" xfId="4" applyFont="1" applyFill="1" applyBorder="1" applyAlignment="1">
      <alignment horizontal="center"/>
    </xf>
    <xf numFmtId="0" fontId="0" fillId="0" borderId="0" xfId="0" applyAlignment="1">
      <alignment horizontal="center"/>
    </xf>
    <xf numFmtId="167" fontId="20" fillId="12" borderId="4" xfId="4" applyNumberFormat="1" applyFont="1" applyFill="1" applyBorder="1" applyAlignment="1">
      <alignment horizontal="center"/>
    </xf>
    <xf numFmtId="167" fontId="20" fillId="12" borderId="5" xfId="4" applyNumberFormat="1" applyFont="1" applyFill="1" applyBorder="1" applyAlignment="1">
      <alignment horizontal="center"/>
    </xf>
    <xf numFmtId="167" fontId="20" fillId="12" borderId="6" xfId="4" applyNumberFormat="1" applyFont="1" applyFill="1" applyBorder="1" applyAlignment="1">
      <alignment horizontal="center"/>
    </xf>
    <xf numFmtId="167" fontId="20" fillId="4" borderId="4" xfId="4" applyNumberFormat="1" applyFont="1" applyFill="1" applyBorder="1" applyAlignment="1">
      <alignment horizontal="center"/>
    </xf>
    <xf numFmtId="167" fontId="20" fillId="4" borderId="5" xfId="4" applyNumberFormat="1" applyFont="1" applyFill="1" applyBorder="1" applyAlignment="1">
      <alignment horizontal="center"/>
    </xf>
    <xf numFmtId="167" fontId="20" fillId="4" borderId="6" xfId="4" applyNumberFormat="1" applyFont="1" applyFill="1" applyBorder="1" applyAlignment="1">
      <alignment horizontal="center"/>
    </xf>
    <xf numFmtId="167" fontId="7" fillId="0" borderId="13" xfId="4" applyNumberFormat="1" applyFont="1" applyFill="1" applyBorder="1" applyAlignment="1">
      <alignment horizontal="center"/>
    </xf>
    <xf numFmtId="167" fontId="7" fillId="0" borderId="14" xfId="4" applyNumberFormat="1" applyFont="1" applyFill="1" applyBorder="1" applyAlignment="1">
      <alignment horizontal="center"/>
    </xf>
    <xf numFmtId="167" fontId="7" fillId="0" borderId="15" xfId="4" applyNumberFormat="1" applyFont="1" applyFill="1" applyBorder="1" applyAlignment="1">
      <alignment horizontal="center"/>
    </xf>
    <xf numFmtId="167" fontId="7" fillId="0" borderId="16" xfId="4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</cellXfs>
  <cellStyles count="12">
    <cellStyle name="Comma" xfId="1" builtinId="3"/>
    <cellStyle name="Comma 2" xfId="5"/>
    <cellStyle name="Currency" xfId="11" builtinId="4"/>
    <cellStyle name="Normal" xfId="0" builtinId="0"/>
    <cellStyle name="Normal 2" xfId="3"/>
    <cellStyle name="Normal 3" xfId="4"/>
    <cellStyle name="Normal 3 2" xfId="8"/>
    <cellStyle name="Normal 4" xfId="6"/>
    <cellStyle name="Normal 5" xfId="9"/>
    <cellStyle name="Normal_Sheet1" xfId="10"/>
    <cellStyle name="Percent" xfId="2" builtinId="5"/>
    <cellStyle name="Percent 2" xfId="7"/>
  </cellStyles>
  <dxfs count="0"/>
  <tableStyles count="0" defaultTableStyle="TableStyleMedium2" defaultPivotStyle="PivotStyleLight16"/>
  <colors>
    <mruColors>
      <color rgb="FF92CDDC"/>
      <color rgb="FFD8E4BC"/>
      <color rgb="FFFABF8F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88.7109375" bestFit="1" customWidth="1"/>
    <col min="2" max="2" width="15.140625" bestFit="1" customWidth="1"/>
    <col min="3" max="3" width="7" bestFit="1" customWidth="1"/>
    <col min="4" max="4" width="8.7109375" bestFit="1" customWidth="1"/>
    <col min="5" max="5" width="12.5703125" bestFit="1" customWidth="1"/>
    <col min="6" max="6" width="7.85546875" bestFit="1" customWidth="1"/>
    <col min="7" max="7" width="8.28515625" bestFit="1" customWidth="1"/>
    <col min="8" max="8" width="7.85546875" bestFit="1" customWidth="1"/>
    <col min="9" max="9" width="7.28515625" bestFit="1" customWidth="1"/>
    <col min="10" max="10" width="8.5703125" bestFit="1" customWidth="1"/>
    <col min="11" max="11" width="4.28515625" bestFit="1" customWidth="1"/>
    <col min="12" max="12" width="4.140625" bestFit="1" customWidth="1"/>
    <col min="13" max="13" width="7.5703125" bestFit="1" customWidth="1"/>
    <col min="14" max="14" width="8.5703125" bestFit="1" customWidth="1"/>
    <col min="15" max="15" width="4.5703125" bestFit="1" customWidth="1"/>
    <col min="16" max="24" width="9" bestFit="1" customWidth="1"/>
  </cols>
  <sheetData>
    <row r="1" spans="1:27" ht="60" x14ac:dyDescent="0.25">
      <c r="A1" s="291" t="s">
        <v>361</v>
      </c>
      <c r="B1" s="291" t="s">
        <v>362</v>
      </c>
      <c r="C1" s="291" t="s">
        <v>363</v>
      </c>
      <c r="D1" s="291" t="s">
        <v>364</v>
      </c>
      <c r="E1" s="291" t="s">
        <v>365</v>
      </c>
      <c r="F1" s="291" t="s">
        <v>170</v>
      </c>
      <c r="G1" s="291" t="s">
        <v>155</v>
      </c>
      <c r="H1" s="291" t="s">
        <v>366</v>
      </c>
      <c r="I1" s="291" t="s">
        <v>367</v>
      </c>
      <c r="J1" s="291" t="s">
        <v>368</v>
      </c>
      <c r="K1" s="291" t="s">
        <v>369</v>
      </c>
      <c r="L1" s="291" t="s">
        <v>370</v>
      </c>
      <c r="M1" s="291" t="s">
        <v>371</v>
      </c>
      <c r="N1" s="291" t="s">
        <v>372</v>
      </c>
      <c r="O1" s="291" t="s">
        <v>373</v>
      </c>
      <c r="P1" s="291" t="s">
        <v>374</v>
      </c>
      <c r="Q1" s="291" t="s">
        <v>375</v>
      </c>
      <c r="R1" s="291" t="s">
        <v>376</v>
      </c>
      <c r="S1" s="291" t="s">
        <v>377</v>
      </c>
      <c r="T1" s="291" t="s">
        <v>378</v>
      </c>
      <c r="U1" s="291" t="s">
        <v>379</v>
      </c>
      <c r="V1" s="291" t="s">
        <v>380</v>
      </c>
      <c r="W1" s="291" t="s">
        <v>381</v>
      </c>
      <c r="X1" s="291" t="s">
        <v>382</v>
      </c>
      <c r="Y1" s="291" t="s">
        <v>383</v>
      </c>
      <c r="Z1" s="291" t="s">
        <v>384</v>
      </c>
      <c r="AA1" s="291" t="s">
        <v>385</v>
      </c>
    </row>
    <row r="2" spans="1:27" x14ac:dyDescent="0.25">
      <c r="A2" s="292" t="s">
        <v>416</v>
      </c>
      <c r="B2" t="s">
        <v>390</v>
      </c>
      <c r="C2" s="292" t="s">
        <v>386</v>
      </c>
      <c r="D2" s="292" t="s">
        <v>389</v>
      </c>
      <c r="E2" s="292" t="s">
        <v>393</v>
      </c>
      <c r="F2" s="292">
        <v>1</v>
      </c>
      <c r="G2" s="292" t="s">
        <v>402</v>
      </c>
      <c r="H2" s="292" t="s">
        <v>396</v>
      </c>
      <c r="I2" s="292" t="s">
        <v>395</v>
      </c>
      <c r="J2" s="293" t="b">
        <v>0</v>
      </c>
      <c r="K2" s="293">
        <v>0</v>
      </c>
      <c r="L2" s="293">
        <v>10</v>
      </c>
      <c r="M2" s="293">
        <v>0.7</v>
      </c>
      <c r="N2" s="293">
        <v>0.7</v>
      </c>
      <c r="O2" s="293">
        <v>1</v>
      </c>
      <c r="P2" s="294"/>
      <c r="Q2" s="294"/>
      <c r="R2" s="294"/>
      <c r="S2" s="294"/>
      <c r="T2" s="294"/>
      <c r="U2" s="294"/>
      <c r="V2" s="293">
        <v>0</v>
      </c>
      <c r="W2" s="293">
        <v>0</v>
      </c>
      <c r="X2" s="296">
        <f>'Water Gal to Energy Savigns'!D23</f>
        <v>10.123851253791983</v>
      </c>
      <c r="Y2" s="295">
        <v>97.99</v>
      </c>
      <c r="Z2" s="295">
        <f>119.99+72</f>
        <v>191.99</v>
      </c>
      <c r="AA2" s="295">
        <f>Z2-Y2</f>
        <v>94.000000000000014</v>
      </c>
    </row>
    <row r="3" spans="1:27" x14ac:dyDescent="0.25">
      <c r="A3" s="292" t="s">
        <v>416</v>
      </c>
      <c r="B3" t="s">
        <v>390</v>
      </c>
      <c r="C3" s="292" t="s">
        <v>386</v>
      </c>
      <c r="D3" s="292" t="s">
        <v>389</v>
      </c>
      <c r="E3" s="292" t="s">
        <v>393</v>
      </c>
      <c r="F3" s="292">
        <v>2</v>
      </c>
      <c r="G3" s="292" t="s">
        <v>402</v>
      </c>
      <c r="H3" s="292" t="s">
        <v>396</v>
      </c>
      <c r="I3" s="292" t="s">
        <v>395</v>
      </c>
      <c r="J3" s="293" t="b">
        <v>0</v>
      </c>
      <c r="K3" s="293">
        <v>0</v>
      </c>
      <c r="L3" s="293">
        <v>10</v>
      </c>
      <c r="M3" s="293">
        <v>0.7</v>
      </c>
      <c r="N3" s="293">
        <v>0.7</v>
      </c>
      <c r="O3" s="293">
        <v>1</v>
      </c>
      <c r="P3" s="294"/>
      <c r="Q3" s="294"/>
      <c r="R3" s="294"/>
      <c r="S3" s="294"/>
      <c r="T3" s="294"/>
      <c r="U3" s="294"/>
      <c r="V3" s="293">
        <v>0</v>
      </c>
      <c r="W3" s="293">
        <v>0</v>
      </c>
      <c r="X3" s="296">
        <f>'Water Gal to Energy Savigns'!D24</f>
        <v>9.0372252607594437</v>
      </c>
      <c r="Y3" s="295">
        <v>97.99</v>
      </c>
      <c r="Z3" s="295">
        <f t="shared" ref="Z3:Z66" si="0">119.99+72</f>
        <v>191.99</v>
      </c>
      <c r="AA3" s="295">
        <f t="shared" ref="AA3:AA66" si="1">Z3-Y3</f>
        <v>94.000000000000014</v>
      </c>
    </row>
    <row r="4" spans="1:27" x14ac:dyDescent="0.25">
      <c r="A4" s="292" t="s">
        <v>416</v>
      </c>
      <c r="B4" t="s">
        <v>390</v>
      </c>
      <c r="C4" s="292" t="s">
        <v>386</v>
      </c>
      <c r="D4" s="292" t="s">
        <v>389</v>
      </c>
      <c r="E4" s="292" t="s">
        <v>393</v>
      </c>
      <c r="F4" s="292">
        <v>3</v>
      </c>
      <c r="G4" s="292" t="s">
        <v>402</v>
      </c>
      <c r="H4" s="292" t="s">
        <v>396</v>
      </c>
      <c r="I4" s="292" t="s">
        <v>395</v>
      </c>
      <c r="J4" s="293" t="b">
        <v>0</v>
      </c>
      <c r="K4" s="293">
        <v>0</v>
      </c>
      <c r="L4" s="293">
        <v>10</v>
      </c>
      <c r="M4" s="293">
        <v>0.7</v>
      </c>
      <c r="N4" s="293">
        <v>0.7</v>
      </c>
      <c r="O4" s="293">
        <v>1</v>
      </c>
      <c r="P4" s="294"/>
      <c r="Q4" s="294"/>
      <c r="R4" s="294"/>
      <c r="S4" s="294"/>
      <c r="T4" s="294"/>
      <c r="U4" s="294"/>
      <c r="V4" s="293">
        <v>0</v>
      </c>
      <c r="W4" s="293">
        <v>0</v>
      </c>
      <c r="X4" s="296">
        <f>'Water Gal to Energy Savigns'!D25</f>
        <v>9.0761641847004757</v>
      </c>
      <c r="Y4" s="295">
        <v>97.99</v>
      </c>
      <c r="Z4" s="295">
        <f t="shared" si="0"/>
        <v>191.99</v>
      </c>
      <c r="AA4" s="295">
        <f t="shared" si="1"/>
        <v>94.000000000000014</v>
      </c>
    </row>
    <row r="5" spans="1:27" x14ac:dyDescent="0.25">
      <c r="A5" s="292" t="s">
        <v>416</v>
      </c>
      <c r="B5" t="s">
        <v>390</v>
      </c>
      <c r="C5" s="292" t="s">
        <v>386</v>
      </c>
      <c r="D5" s="292" t="s">
        <v>389</v>
      </c>
      <c r="E5" s="292" t="s">
        <v>393</v>
      </c>
      <c r="F5" s="292">
        <v>4</v>
      </c>
      <c r="G5" s="292" t="s">
        <v>402</v>
      </c>
      <c r="H5" s="292" t="s">
        <v>396</v>
      </c>
      <c r="I5" s="292" t="s">
        <v>395</v>
      </c>
      <c r="J5" s="293" t="b">
        <v>0</v>
      </c>
      <c r="K5" s="293">
        <v>0</v>
      </c>
      <c r="L5" s="293">
        <v>10</v>
      </c>
      <c r="M5" s="293">
        <v>0.7</v>
      </c>
      <c r="N5" s="293">
        <v>0.7</v>
      </c>
      <c r="O5" s="293">
        <v>1</v>
      </c>
      <c r="P5" s="294"/>
      <c r="Q5" s="294"/>
      <c r="R5" s="294"/>
      <c r="S5" s="294"/>
      <c r="T5" s="294"/>
      <c r="U5" s="294"/>
      <c r="V5" s="293">
        <v>0</v>
      </c>
      <c r="W5" s="293">
        <v>0</v>
      </c>
      <c r="X5" s="296">
        <f>'Water Gal to Energy Savigns'!D26</f>
        <v>8.6286742897259039</v>
      </c>
      <c r="Y5" s="295">
        <v>97.99</v>
      </c>
      <c r="Z5" s="295">
        <f t="shared" si="0"/>
        <v>191.99</v>
      </c>
      <c r="AA5" s="295">
        <f t="shared" si="1"/>
        <v>94.000000000000014</v>
      </c>
    </row>
    <row r="6" spans="1:27" x14ac:dyDescent="0.25">
      <c r="A6" s="292" t="s">
        <v>416</v>
      </c>
      <c r="B6" t="s">
        <v>390</v>
      </c>
      <c r="C6" s="292" t="s">
        <v>386</v>
      </c>
      <c r="D6" s="292" t="s">
        <v>389</v>
      </c>
      <c r="E6" s="292" t="s">
        <v>393</v>
      </c>
      <c r="F6" s="292">
        <v>5</v>
      </c>
      <c r="G6" s="292" t="s">
        <v>402</v>
      </c>
      <c r="H6" s="292" t="s">
        <v>396</v>
      </c>
      <c r="I6" s="292" t="s">
        <v>395</v>
      </c>
      <c r="J6" s="293" t="b">
        <v>0</v>
      </c>
      <c r="K6" s="293">
        <v>0</v>
      </c>
      <c r="L6" s="293">
        <v>10</v>
      </c>
      <c r="M6" s="293">
        <v>0.7</v>
      </c>
      <c r="N6" s="293">
        <v>0.7</v>
      </c>
      <c r="O6" s="293">
        <v>1</v>
      </c>
      <c r="P6" s="294"/>
      <c r="Q6" s="294"/>
      <c r="R6" s="294"/>
      <c r="S6" s="294"/>
      <c r="T6" s="294"/>
      <c r="U6" s="294"/>
      <c r="V6" s="293">
        <v>0</v>
      </c>
      <c r="W6" s="293">
        <v>0</v>
      </c>
      <c r="X6" s="296">
        <f>'Water Gal to Energy Savigns'!D27</f>
        <v>9.3002664077909127</v>
      </c>
      <c r="Y6" s="295">
        <v>97.99</v>
      </c>
      <c r="Z6" s="295">
        <f t="shared" si="0"/>
        <v>191.99</v>
      </c>
      <c r="AA6" s="295">
        <f t="shared" si="1"/>
        <v>94.000000000000014</v>
      </c>
    </row>
    <row r="7" spans="1:27" x14ac:dyDescent="0.25">
      <c r="A7" s="292" t="s">
        <v>416</v>
      </c>
      <c r="B7" t="s">
        <v>390</v>
      </c>
      <c r="C7" s="292" t="s">
        <v>386</v>
      </c>
      <c r="D7" s="292" t="s">
        <v>389</v>
      </c>
      <c r="E7" s="292" t="s">
        <v>393</v>
      </c>
      <c r="F7" s="292">
        <v>6</v>
      </c>
      <c r="G7" s="292" t="s">
        <v>402</v>
      </c>
      <c r="H7" s="292" t="s">
        <v>396</v>
      </c>
      <c r="I7" s="292" t="s">
        <v>395</v>
      </c>
      <c r="J7" s="293" t="b">
        <v>0</v>
      </c>
      <c r="K7" s="293">
        <v>0</v>
      </c>
      <c r="L7" s="293">
        <v>10</v>
      </c>
      <c r="M7" s="293">
        <v>0.7</v>
      </c>
      <c r="N7" s="293">
        <v>0.7</v>
      </c>
      <c r="O7" s="293">
        <v>1</v>
      </c>
      <c r="P7" s="294"/>
      <c r="Q7" s="294"/>
      <c r="R7" s="294"/>
      <c r="S7" s="294"/>
      <c r="T7" s="294"/>
      <c r="U7" s="294"/>
      <c r="V7" s="293">
        <v>0</v>
      </c>
      <c r="W7" s="293">
        <v>0</v>
      </c>
      <c r="X7" s="296">
        <f>'Water Gal to Energy Savigns'!D28</f>
        <v>8.2072995369210293</v>
      </c>
      <c r="Y7" s="295">
        <v>97.99</v>
      </c>
      <c r="Z7" s="295">
        <f t="shared" si="0"/>
        <v>191.99</v>
      </c>
      <c r="AA7" s="295">
        <f t="shared" si="1"/>
        <v>94.000000000000014</v>
      </c>
    </row>
    <row r="8" spans="1:27" x14ac:dyDescent="0.25">
      <c r="A8" s="292" t="s">
        <v>416</v>
      </c>
      <c r="B8" t="s">
        <v>390</v>
      </c>
      <c r="C8" s="292" t="s">
        <v>386</v>
      </c>
      <c r="D8" s="292" t="s">
        <v>389</v>
      </c>
      <c r="E8" s="292" t="s">
        <v>393</v>
      </c>
      <c r="F8" s="292">
        <v>7</v>
      </c>
      <c r="G8" s="292" t="s">
        <v>402</v>
      </c>
      <c r="H8" s="292" t="s">
        <v>396</v>
      </c>
      <c r="I8" s="292" t="s">
        <v>395</v>
      </c>
      <c r="J8" s="293" t="b">
        <v>0</v>
      </c>
      <c r="K8" s="293">
        <v>0</v>
      </c>
      <c r="L8" s="293">
        <v>10</v>
      </c>
      <c r="M8" s="293">
        <v>0.7</v>
      </c>
      <c r="N8" s="293">
        <v>0.7</v>
      </c>
      <c r="O8" s="293">
        <v>1</v>
      </c>
      <c r="P8" s="294"/>
      <c r="Q8" s="294"/>
      <c r="R8" s="294"/>
      <c r="S8" s="294"/>
      <c r="T8" s="294"/>
      <c r="U8" s="294"/>
      <c r="V8" s="293">
        <v>0</v>
      </c>
      <c r="W8" s="293">
        <v>0</v>
      </c>
      <c r="X8" s="296">
        <f>'Water Gal to Energy Savigns'!D29</f>
        <v>8.0571781116575067</v>
      </c>
      <c r="Y8" s="295">
        <v>97.99</v>
      </c>
      <c r="Z8" s="295">
        <f t="shared" si="0"/>
        <v>191.99</v>
      </c>
      <c r="AA8" s="295">
        <f t="shared" si="1"/>
        <v>94.000000000000014</v>
      </c>
    </row>
    <row r="9" spans="1:27" x14ac:dyDescent="0.25">
      <c r="A9" s="292" t="s">
        <v>416</v>
      </c>
      <c r="B9" t="s">
        <v>390</v>
      </c>
      <c r="C9" s="292" t="s">
        <v>386</v>
      </c>
      <c r="D9" s="292" t="s">
        <v>389</v>
      </c>
      <c r="E9" s="292" t="s">
        <v>393</v>
      </c>
      <c r="F9" s="292">
        <v>8</v>
      </c>
      <c r="G9" s="292" t="s">
        <v>402</v>
      </c>
      <c r="H9" s="292" t="s">
        <v>396</v>
      </c>
      <c r="I9" s="292" t="s">
        <v>395</v>
      </c>
      <c r="J9" s="293" t="b">
        <v>0</v>
      </c>
      <c r="K9" s="293">
        <v>0</v>
      </c>
      <c r="L9" s="293">
        <v>10</v>
      </c>
      <c r="M9" s="293">
        <v>0.7</v>
      </c>
      <c r="N9" s="293">
        <v>0.7</v>
      </c>
      <c r="O9" s="293">
        <v>1</v>
      </c>
      <c r="P9" s="294"/>
      <c r="Q9" s="294"/>
      <c r="R9" s="294"/>
      <c r="S9" s="294"/>
      <c r="T9" s="294"/>
      <c r="U9" s="294"/>
      <c r="V9" s="293">
        <v>0</v>
      </c>
      <c r="W9" s="293">
        <v>0</v>
      </c>
      <c r="X9" s="296">
        <f>'Water Gal to Energy Savigns'!D30</f>
        <v>7.8415165524904538</v>
      </c>
      <c r="Y9" s="295">
        <v>97.99</v>
      </c>
      <c r="Z9" s="295">
        <f t="shared" si="0"/>
        <v>191.99</v>
      </c>
      <c r="AA9" s="295">
        <f t="shared" si="1"/>
        <v>94.000000000000014</v>
      </c>
    </row>
    <row r="10" spans="1:27" x14ac:dyDescent="0.25">
      <c r="A10" s="292" t="s">
        <v>416</v>
      </c>
      <c r="B10" t="s">
        <v>390</v>
      </c>
      <c r="C10" s="292" t="s">
        <v>386</v>
      </c>
      <c r="D10" s="292" t="s">
        <v>389</v>
      </c>
      <c r="E10" s="292" t="s">
        <v>393</v>
      </c>
      <c r="F10" s="292">
        <v>9</v>
      </c>
      <c r="G10" s="292" t="s">
        <v>402</v>
      </c>
      <c r="H10" s="292" t="s">
        <v>396</v>
      </c>
      <c r="I10" s="292" t="s">
        <v>395</v>
      </c>
      <c r="J10" s="293" t="b">
        <v>0</v>
      </c>
      <c r="K10" s="293">
        <v>0</v>
      </c>
      <c r="L10" s="293">
        <v>10</v>
      </c>
      <c r="M10" s="293">
        <v>0.7</v>
      </c>
      <c r="N10" s="293">
        <v>0.7</v>
      </c>
      <c r="O10" s="293">
        <v>1</v>
      </c>
      <c r="P10" s="294"/>
      <c r="Q10" s="294"/>
      <c r="R10" s="294"/>
      <c r="S10" s="294"/>
      <c r="T10" s="294"/>
      <c r="U10" s="294"/>
      <c r="V10" s="293">
        <v>0</v>
      </c>
      <c r="W10" s="293">
        <v>0</v>
      </c>
      <c r="X10" s="296">
        <f>'Water Gal to Energy Savigns'!D31</f>
        <v>7.8313689947524541</v>
      </c>
      <c r="Y10" s="295">
        <v>97.99</v>
      </c>
      <c r="Z10" s="295">
        <f t="shared" si="0"/>
        <v>191.99</v>
      </c>
      <c r="AA10" s="295">
        <f t="shared" si="1"/>
        <v>94.000000000000014</v>
      </c>
    </row>
    <row r="11" spans="1:27" x14ac:dyDescent="0.25">
      <c r="A11" s="292" t="s">
        <v>416</v>
      </c>
      <c r="B11" t="s">
        <v>390</v>
      </c>
      <c r="C11" s="292" t="s">
        <v>386</v>
      </c>
      <c r="D11" s="292" t="s">
        <v>389</v>
      </c>
      <c r="E11" s="292" t="s">
        <v>393</v>
      </c>
      <c r="F11" s="292">
        <v>10</v>
      </c>
      <c r="G11" s="292" t="s">
        <v>402</v>
      </c>
      <c r="H11" s="292" t="s">
        <v>396</v>
      </c>
      <c r="I11" s="292" t="s">
        <v>395</v>
      </c>
      <c r="J11" s="293" t="b">
        <v>0</v>
      </c>
      <c r="K11" s="293">
        <v>0</v>
      </c>
      <c r="L11" s="293">
        <v>10</v>
      </c>
      <c r="M11" s="293">
        <v>0.7</v>
      </c>
      <c r="N11" s="293">
        <v>0.7</v>
      </c>
      <c r="O11" s="293">
        <v>1</v>
      </c>
      <c r="P11" s="294"/>
      <c r="Q11" s="294"/>
      <c r="R11" s="294"/>
      <c r="S11" s="294"/>
      <c r="T11" s="294"/>
      <c r="U11" s="294"/>
      <c r="V11" s="293">
        <v>0</v>
      </c>
      <c r="W11" s="293">
        <v>0</v>
      </c>
      <c r="X11" s="296">
        <f>'Water Gal to Energy Savigns'!D32</f>
        <v>7.7761774925700839</v>
      </c>
      <c r="Y11" s="295">
        <v>97.99</v>
      </c>
      <c r="Z11" s="295">
        <f t="shared" si="0"/>
        <v>191.99</v>
      </c>
      <c r="AA11" s="295">
        <f t="shared" si="1"/>
        <v>94.000000000000014</v>
      </c>
    </row>
    <row r="12" spans="1:27" x14ac:dyDescent="0.25">
      <c r="A12" s="292" t="s">
        <v>416</v>
      </c>
      <c r="B12" t="s">
        <v>390</v>
      </c>
      <c r="C12" s="292" t="s">
        <v>386</v>
      </c>
      <c r="D12" s="292" t="s">
        <v>389</v>
      </c>
      <c r="E12" s="292" t="s">
        <v>393</v>
      </c>
      <c r="F12" s="292">
        <v>11</v>
      </c>
      <c r="G12" s="292" t="s">
        <v>402</v>
      </c>
      <c r="H12" s="292" t="s">
        <v>396</v>
      </c>
      <c r="I12" s="292" t="s">
        <v>395</v>
      </c>
      <c r="J12" s="293" t="b">
        <v>0</v>
      </c>
      <c r="K12" s="293">
        <v>0</v>
      </c>
      <c r="L12" s="293">
        <v>10</v>
      </c>
      <c r="M12" s="293">
        <v>0.7</v>
      </c>
      <c r="N12" s="293">
        <v>0.7</v>
      </c>
      <c r="O12" s="293">
        <v>1</v>
      </c>
      <c r="P12" s="294"/>
      <c r="Q12" s="294"/>
      <c r="R12" s="294"/>
      <c r="S12" s="294"/>
      <c r="T12" s="294"/>
      <c r="U12" s="294"/>
      <c r="V12" s="293">
        <v>0</v>
      </c>
      <c r="W12" s="293">
        <v>0</v>
      </c>
      <c r="X12" s="296">
        <f>'Water Gal to Energy Savigns'!D33</f>
        <v>7.9956970313668565</v>
      </c>
      <c r="Y12" s="295">
        <v>97.99</v>
      </c>
      <c r="Z12" s="295">
        <f t="shared" si="0"/>
        <v>191.99</v>
      </c>
      <c r="AA12" s="295">
        <f t="shared" si="1"/>
        <v>94.000000000000014</v>
      </c>
    </row>
    <row r="13" spans="1:27" x14ac:dyDescent="0.25">
      <c r="A13" s="292" t="s">
        <v>416</v>
      </c>
      <c r="B13" t="s">
        <v>390</v>
      </c>
      <c r="C13" s="292" t="s">
        <v>386</v>
      </c>
      <c r="D13" s="292" t="s">
        <v>389</v>
      </c>
      <c r="E13" s="292" t="s">
        <v>393</v>
      </c>
      <c r="F13" s="292">
        <v>12</v>
      </c>
      <c r="G13" s="292" t="s">
        <v>402</v>
      </c>
      <c r="H13" s="292" t="s">
        <v>396</v>
      </c>
      <c r="I13" s="292" t="s">
        <v>395</v>
      </c>
      <c r="J13" s="293" t="b">
        <v>0</v>
      </c>
      <c r="K13" s="293">
        <v>0</v>
      </c>
      <c r="L13" s="293">
        <v>10</v>
      </c>
      <c r="M13" s="293">
        <v>0.7</v>
      </c>
      <c r="N13" s="293">
        <v>0.7</v>
      </c>
      <c r="O13" s="293">
        <v>1</v>
      </c>
      <c r="P13" s="294"/>
      <c r="Q13" s="294"/>
      <c r="R13" s="294"/>
      <c r="S13" s="294"/>
      <c r="T13" s="294"/>
      <c r="U13" s="294"/>
      <c r="V13" s="293">
        <v>0</v>
      </c>
      <c r="W13" s="293">
        <v>0</v>
      </c>
      <c r="X13" s="296">
        <f>'Water Gal to Energy Savigns'!D34</f>
        <v>8.3895356349464176</v>
      </c>
      <c r="Y13" s="295">
        <v>97.99</v>
      </c>
      <c r="Z13" s="295">
        <f t="shared" si="0"/>
        <v>191.99</v>
      </c>
      <c r="AA13" s="295">
        <f t="shared" si="1"/>
        <v>94.000000000000014</v>
      </c>
    </row>
    <row r="14" spans="1:27" x14ac:dyDescent="0.25">
      <c r="A14" s="292" t="s">
        <v>416</v>
      </c>
      <c r="B14" t="s">
        <v>390</v>
      </c>
      <c r="C14" s="292" t="s">
        <v>386</v>
      </c>
      <c r="D14" s="292" t="s">
        <v>389</v>
      </c>
      <c r="E14" s="292" t="s">
        <v>393</v>
      </c>
      <c r="F14" s="292">
        <v>13</v>
      </c>
      <c r="G14" s="292" t="s">
        <v>402</v>
      </c>
      <c r="H14" s="292" t="s">
        <v>396</v>
      </c>
      <c r="I14" s="292" t="s">
        <v>395</v>
      </c>
      <c r="J14" s="293" t="b">
        <v>0</v>
      </c>
      <c r="K14" s="293">
        <v>0</v>
      </c>
      <c r="L14" s="293">
        <v>10</v>
      </c>
      <c r="M14" s="293">
        <v>0.7</v>
      </c>
      <c r="N14" s="293">
        <v>0.7</v>
      </c>
      <c r="O14" s="293">
        <v>1</v>
      </c>
      <c r="P14" s="294"/>
      <c r="Q14" s="294"/>
      <c r="R14" s="294"/>
      <c r="S14" s="294"/>
      <c r="T14" s="294"/>
      <c r="U14" s="294"/>
      <c r="V14" s="293">
        <v>0</v>
      </c>
      <c r="W14" s="293">
        <v>0</v>
      </c>
      <c r="X14" s="296">
        <f>'Water Gal to Energy Savigns'!D35</f>
        <v>7.8257856204460934</v>
      </c>
      <c r="Y14" s="295">
        <v>97.99</v>
      </c>
      <c r="Z14" s="295">
        <f t="shared" si="0"/>
        <v>191.99</v>
      </c>
      <c r="AA14" s="295">
        <f t="shared" si="1"/>
        <v>94.000000000000014</v>
      </c>
    </row>
    <row r="15" spans="1:27" x14ac:dyDescent="0.25">
      <c r="A15" s="292" t="s">
        <v>416</v>
      </c>
      <c r="B15" t="s">
        <v>390</v>
      </c>
      <c r="C15" s="292" t="s">
        <v>386</v>
      </c>
      <c r="D15" s="292" t="s">
        <v>389</v>
      </c>
      <c r="E15" s="292" t="s">
        <v>393</v>
      </c>
      <c r="F15" s="292">
        <v>14</v>
      </c>
      <c r="G15" s="292" t="s">
        <v>402</v>
      </c>
      <c r="H15" s="292" t="s">
        <v>396</v>
      </c>
      <c r="I15" s="292" t="s">
        <v>395</v>
      </c>
      <c r="J15" s="293" t="b">
        <v>0</v>
      </c>
      <c r="K15" s="293">
        <v>0</v>
      </c>
      <c r="L15" s="293">
        <v>10</v>
      </c>
      <c r="M15" s="293">
        <v>0.7</v>
      </c>
      <c r="N15" s="293">
        <v>0.7</v>
      </c>
      <c r="O15" s="293">
        <v>1</v>
      </c>
      <c r="P15" s="294"/>
      <c r="Q15" s="294"/>
      <c r="R15" s="294"/>
      <c r="S15" s="294"/>
      <c r="T15" s="294"/>
      <c r="U15" s="294"/>
      <c r="V15" s="293">
        <v>0</v>
      </c>
      <c r="W15" s="293">
        <v>0</v>
      </c>
      <c r="X15" s="296">
        <f>'Water Gal to Energy Savigns'!D36</f>
        <v>8.0931446341883628</v>
      </c>
      <c r="Y15" s="295">
        <v>97.99</v>
      </c>
      <c r="Z15" s="295">
        <f t="shared" si="0"/>
        <v>191.99</v>
      </c>
      <c r="AA15" s="295">
        <f t="shared" si="1"/>
        <v>94.000000000000014</v>
      </c>
    </row>
    <row r="16" spans="1:27" x14ac:dyDescent="0.25">
      <c r="A16" s="292" t="s">
        <v>416</v>
      </c>
      <c r="B16" t="s">
        <v>390</v>
      </c>
      <c r="C16" s="292" t="s">
        <v>386</v>
      </c>
      <c r="D16" s="292" t="s">
        <v>389</v>
      </c>
      <c r="E16" s="292" t="s">
        <v>393</v>
      </c>
      <c r="F16" s="292">
        <v>15</v>
      </c>
      <c r="G16" s="292" t="s">
        <v>402</v>
      </c>
      <c r="H16" s="292" t="s">
        <v>396</v>
      </c>
      <c r="I16" s="292" t="s">
        <v>395</v>
      </c>
      <c r="J16" s="293" t="b">
        <v>0</v>
      </c>
      <c r="K16" s="293">
        <v>0</v>
      </c>
      <c r="L16" s="293">
        <v>10</v>
      </c>
      <c r="M16" s="293">
        <v>0.7</v>
      </c>
      <c r="N16" s="293">
        <v>0.7</v>
      </c>
      <c r="O16" s="293">
        <v>1</v>
      </c>
      <c r="P16" s="294"/>
      <c r="Q16" s="294"/>
      <c r="R16" s="294"/>
      <c r="S16" s="294"/>
      <c r="T16" s="294"/>
      <c r="U16" s="294"/>
      <c r="V16" s="293">
        <v>0</v>
      </c>
      <c r="W16" s="293">
        <v>0</v>
      </c>
      <c r="X16" s="296">
        <f>'Water Gal to Energy Savigns'!D37</f>
        <v>5.7551415488761606</v>
      </c>
      <c r="Y16" s="295">
        <v>97.99</v>
      </c>
      <c r="Z16" s="295">
        <f t="shared" si="0"/>
        <v>191.99</v>
      </c>
      <c r="AA16" s="295">
        <f t="shared" si="1"/>
        <v>94.000000000000014</v>
      </c>
    </row>
    <row r="17" spans="1:27" x14ac:dyDescent="0.25">
      <c r="A17" s="292" t="s">
        <v>416</v>
      </c>
      <c r="B17" t="s">
        <v>390</v>
      </c>
      <c r="C17" s="292" t="s">
        <v>386</v>
      </c>
      <c r="D17" s="292" t="s">
        <v>389</v>
      </c>
      <c r="E17" s="292" t="s">
        <v>393</v>
      </c>
      <c r="F17" s="292">
        <v>16</v>
      </c>
      <c r="G17" s="292" t="s">
        <v>402</v>
      </c>
      <c r="H17" s="292" t="s">
        <v>396</v>
      </c>
      <c r="I17" s="292" t="s">
        <v>395</v>
      </c>
      <c r="J17" s="293" t="b">
        <v>0</v>
      </c>
      <c r="K17" s="293">
        <v>0</v>
      </c>
      <c r="L17" s="293">
        <v>10</v>
      </c>
      <c r="M17" s="293">
        <v>0.7</v>
      </c>
      <c r="N17" s="293">
        <v>0.7</v>
      </c>
      <c r="O17" s="293">
        <v>1</v>
      </c>
      <c r="P17" s="294"/>
      <c r="Q17" s="294"/>
      <c r="R17" s="294"/>
      <c r="S17" s="294"/>
      <c r="T17" s="294"/>
      <c r="U17" s="294"/>
      <c r="V17" s="293">
        <v>0</v>
      </c>
      <c r="W17" s="293">
        <v>0</v>
      </c>
      <c r="X17" s="296">
        <f>'Water Gal to Energy Savigns'!D38</f>
        <v>10.085482969315505</v>
      </c>
      <c r="Y17" s="295">
        <v>97.99</v>
      </c>
      <c r="Z17" s="295">
        <f t="shared" si="0"/>
        <v>191.99</v>
      </c>
      <c r="AA17" s="295">
        <f t="shared" si="1"/>
        <v>94.000000000000014</v>
      </c>
    </row>
    <row r="18" spans="1:27" x14ac:dyDescent="0.25">
      <c r="A18" s="292" t="s">
        <v>416</v>
      </c>
      <c r="B18" t="s">
        <v>390</v>
      </c>
      <c r="C18" s="292" t="s">
        <v>386</v>
      </c>
      <c r="D18" s="292" t="s">
        <v>389</v>
      </c>
      <c r="E18" s="292" t="s">
        <v>393</v>
      </c>
      <c r="F18" s="292">
        <v>1</v>
      </c>
      <c r="G18" s="292" t="s">
        <v>392</v>
      </c>
      <c r="H18" s="292" t="s">
        <v>396</v>
      </c>
      <c r="I18" s="292" t="s">
        <v>395</v>
      </c>
      <c r="J18" s="293" t="b">
        <v>0</v>
      </c>
      <c r="K18" s="293">
        <v>0</v>
      </c>
      <c r="L18" s="293">
        <v>10</v>
      </c>
      <c r="M18" s="293">
        <v>0.7</v>
      </c>
      <c r="N18" s="293">
        <v>0.7</v>
      </c>
      <c r="O18" s="293">
        <v>1</v>
      </c>
      <c r="P18" s="294"/>
      <c r="Q18" s="294"/>
      <c r="R18" s="294"/>
      <c r="S18" s="294"/>
      <c r="T18" s="294"/>
      <c r="U18" s="294"/>
      <c r="V18" s="293">
        <v>0</v>
      </c>
      <c r="W18" s="293">
        <v>0</v>
      </c>
      <c r="X18" s="296">
        <f>'Water Gal to Energy Savigns'!J23</f>
        <v>11.304160064313509</v>
      </c>
      <c r="Y18" s="295">
        <v>97.99</v>
      </c>
      <c r="Z18" s="295">
        <f t="shared" si="0"/>
        <v>191.99</v>
      </c>
      <c r="AA18" s="295">
        <f t="shared" si="1"/>
        <v>94.000000000000014</v>
      </c>
    </row>
    <row r="19" spans="1:27" x14ac:dyDescent="0.25">
      <c r="A19" s="292" t="s">
        <v>416</v>
      </c>
      <c r="B19" t="s">
        <v>390</v>
      </c>
      <c r="C19" s="292" t="s">
        <v>386</v>
      </c>
      <c r="D19" s="292" t="s">
        <v>389</v>
      </c>
      <c r="E19" s="292" t="s">
        <v>393</v>
      </c>
      <c r="F19" s="292">
        <v>2</v>
      </c>
      <c r="G19" s="292" t="s">
        <v>392</v>
      </c>
      <c r="H19" s="292" t="s">
        <v>396</v>
      </c>
      <c r="I19" s="292" t="s">
        <v>395</v>
      </c>
      <c r="J19" s="293" t="b">
        <v>0</v>
      </c>
      <c r="K19" s="293">
        <v>0</v>
      </c>
      <c r="L19" s="293">
        <v>10</v>
      </c>
      <c r="M19" s="293">
        <v>0.7</v>
      </c>
      <c r="N19" s="293">
        <v>0.7</v>
      </c>
      <c r="O19" s="293">
        <v>1</v>
      </c>
      <c r="P19" s="294"/>
      <c r="Q19" s="294"/>
      <c r="R19" s="294"/>
      <c r="S19" s="294"/>
      <c r="T19" s="294"/>
      <c r="U19" s="294"/>
      <c r="V19" s="293">
        <v>0</v>
      </c>
      <c r="W19" s="293">
        <v>0</v>
      </c>
      <c r="X19" s="296">
        <f>'Water Gal to Energy Savigns'!J24</f>
        <v>10.088454069753634</v>
      </c>
      <c r="Y19" s="295">
        <v>97.99</v>
      </c>
      <c r="Z19" s="295">
        <f t="shared" si="0"/>
        <v>191.99</v>
      </c>
      <c r="AA19" s="295">
        <f t="shared" si="1"/>
        <v>94.000000000000014</v>
      </c>
    </row>
    <row r="20" spans="1:27" x14ac:dyDescent="0.25">
      <c r="A20" s="292" t="s">
        <v>416</v>
      </c>
      <c r="B20" t="s">
        <v>390</v>
      </c>
      <c r="C20" s="292" t="s">
        <v>386</v>
      </c>
      <c r="D20" s="292" t="s">
        <v>389</v>
      </c>
      <c r="E20" s="292" t="s">
        <v>393</v>
      </c>
      <c r="F20" s="292">
        <v>3</v>
      </c>
      <c r="G20" s="292" t="s">
        <v>392</v>
      </c>
      <c r="H20" s="292" t="s">
        <v>396</v>
      </c>
      <c r="I20" s="292" t="s">
        <v>395</v>
      </c>
      <c r="J20" s="293" t="b">
        <v>0</v>
      </c>
      <c r="K20" s="293">
        <v>0</v>
      </c>
      <c r="L20" s="293">
        <v>10</v>
      </c>
      <c r="M20" s="293">
        <v>0.7</v>
      </c>
      <c r="N20" s="293">
        <v>0.7</v>
      </c>
      <c r="O20" s="293">
        <v>1</v>
      </c>
      <c r="P20" s="294"/>
      <c r="Q20" s="294"/>
      <c r="R20" s="294"/>
      <c r="S20" s="294"/>
      <c r="T20" s="294"/>
      <c r="U20" s="294"/>
      <c r="V20" s="293">
        <v>0</v>
      </c>
      <c r="W20" s="293">
        <v>0</v>
      </c>
      <c r="X20" s="296">
        <f>'Water Gal to Energy Savigns'!J25</f>
        <v>10.13292957449648</v>
      </c>
      <c r="Y20" s="295">
        <v>97.99</v>
      </c>
      <c r="Z20" s="295">
        <f t="shared" si="0"/>
        <v>191.99</v>
      </c>
      <c r="AA20" s="295">
        <f t="shared" si="1"/>
        <v>94.000000000000014</v>
      </c>
    </row>
    <row r="21" spans="1:27" x14ac:dyDescent="0.25">
      <c r="A21" s="292" t="s">
        <v>416</v>
      </c>
      <c r="B21" t="s">
        <v>390</v>
      </c>
      <c r="C21" s="292" t="s">
        <v>386</v>
      </c>
      <c r="D21" s="292" t="s">
        <v>389</v>
      </c>
      <c r="E21" s="292" t="s">
        <v>393</v>
      </c>
      <c r="F21" s="292">
        <v>4</v>
      </c>
      <c r="G21" s="292" t="s">
        <v>392</v>
      </c>
      <c r="H21" s="292" t="s">
        <v>396</v>
      </c>
      <c r="I21" s="292" t="s">
        <v>395</v>
      </c>
      <c r="J21" s="293" t="b">
        <v>0</v>
      </c>
      <c r="K21" s="293">
        <v>0</v>
      </c>
      <c r="L21" s="293">
        <v>10</v>
      </c>
      <c r="M21" s="293">
        <v>0.7</v>
      </c>
      <c r="N21" s="293">
        <v>0.7</v>
      </c>
      <c r="O21" s="293">
        <v>1</v>
      </c>
      <c r="P21" s="294"/>
      <c r="Q21" s="294"/>
      <c r="R21" s="294"/>
      <c r="S21" s="294"/>
      <c r="T21" s="294"/>
      <c r="U21" s="294"/>
      <c r="V21" s="293">
        <v>0</v>
      </c>
      <c r="W21" s="293">
        <v>0</v>
      </c>
      <c r="X21" s="296">
        <f>'Water Gal to Energy Savigns'!J26</f>
        <v>9.6318997105433013</v>
      </c>
      <c r="Y21" s="295">
        <v>97.99</v>
      </c>
      <c r="Z21" s="295">
        <f t="shared" si="0"/>
        <v>191.99</v>
      </c>
      <c r="AA21" s="295">
        <f t="shared" si="1"/>
        <v>94.000000000000014</v>
      </c>
    </row>
    <row r="22" spans="1:27" x14ac:dyDescent="0.25">
      <c r="A22" s="292" t="s">
        <v>416</v>
      </c>
      <c r="B22" t="s">
        <v>390</v>
      </c>
      <c r="C22" s="292" t="s">
        <v>386</v>
      </c>
      <c r="D22" s="292" t="s">
        <v>389</v>
      </c>
      <c r="E22" s="292" t="s">
        <v>393</v>
      </c>
      <c r="F22" s="292">
        <v>5</v>
      </c>
      <c r="G22" s="292" t="s">
        <v>392</v>
      </c>
      <c r="H22" s="292" t="s">
        <v>396</v>
      </c>
      <c r="I22" s="292" t="s">
        <v>395</v>
      </c>
      <c r="J22" s="293" t="b">
        <v>0</v>
      </c>
      <c r="K22" s="293">
        <v>0</v>
      </c>
      <c r="L22" s="293">
        <v>10</v>
      </c>
      <c r="M22" s="293">
        <v>0.7</v>
      </c>
      <c r="N22" s="293">
        <v>0.7</v>
      </c>
      <c r="O22" s="293">
        <v>1</v>
      </c>
      <c r="P22" s="294"/>
      <c r="Q22" s="294"/>
      <c r="R22" s="294"/>
      <c r="S22" s="294"/>
      <c r="T22" s="294"/>
      <c r="U22" s="294"/>
      <c r="V22" s="293">
        <v>0</v>
      </c>
      <c r="W22" s="293">
        <v>0</v>
      </c>
      <c r="X22" s="296">
        <f>'Water Gal to Energy Savigns'!J27</f>
        <v>10.38418575010464</v>
      </c>
      <c r="Y22" s="295">
        <v>97.99</v>
      </c>
      <c r="Z22" s="295">
        <f t="shared" si="0"/>
        <v>191.99</v>
      </c>
      <c r="AA22" s="295">
        <f t="shared" si="1"/>
        <v>94.000000000000014</v>
      </c>
    </row>
    <row r="23" spans="1:27" x14ac:dyDescent="0.25">
      <c r="A23" s="292" t="s">
        <v>416</v>
      </c>
      <c r="B23" t="s">
        <v>390</v>
      </c>
      <c r="C23" s="292" t="s">
        <v>386</v>
      </c>
      <c r="D23" s="292" t="s">
        <v>389</v>
      </c>
      <c r="E23" s="292" t="s">
        <v>393</v>
      </c>
      <c r="F23" s="292">
        <v>6</v>
      </c>
      <c r="G23" s="292" t="s">
        <v>392</v>
      </c>
      <c r="H23" s="292" t="s">
        <v>396</v>
      </c>
      <c r="I23" s="292" t="s">
        <v>395</v>
      </c>
      <c r="J23" s="293" t="b">
        <v>0</v>
      </c>
      <c r="K23" s="293">
        <v>0</v>
      </c>
      <c r="L23" s="293">
        <v>10</v>
      </c>
      <c r="M23" s="293">
        <v>0.7</v>
      </c>
      <c r="N23" s="293">
        <v>0.7</v>
      </c>
      <c r="O23" s="293">
        <v>1</v>
      </c>
      <c r="P23" s="294"/>
      <c r="Q23" s="294"/>
      <c r="R23" s="294"/>
      <c r="S23" s="294"/>
      <c r="T23" s="294"/>
      <c r="U23" s="294"/>
      <c r="V23" s="293">
        <v>0</v>
      </c>
      <c r="W23" s="293">
        <v>0</v>
      </c>
      <c r="X23" s="296">
        <f>'Water Gal to Energy Savigns'!J28</f>
        <v>9.1691156476824744</v>
      </c>
      <c r="Y23" s="295">
        <v>97.99</v>
      </c>
      <c r="Z23" s="295">
        <f t="shared" si="0"/>
        <v>191.99</v>
      </c>
      <c r="AA23" s="295">
        <f t="shared" si="1"/>
        <v>94.000000000000014</v>
      </c>
    </row>
    <row r="24" spans="1:27" x14ac:dyDescent="0.25">
      <c r="A24" s="292" t="s">
        <v>416</v>
      </c>
      <c r="B24" t="s">
        <v>390</v>
      </c>
      <c r="C24" s="292" t="s">
        <v>386</v>
      </c>
      <c r="D24" s="292" t="s">
        <v>389</v>
      </c>
      <c r="E24" s="292" t="s">
        <v>393</v>
      </c>
      <c r="F24" s="292">
        <v>7</v>
      </c>
      <c r="G24" s="292" t="s">
        <v>392</v>
      </c>
      <c r="H24" s="292" t="s">
        <v>396</v>
      </c>
      <c r="I24" s="292" t="s">
        <v>395</v>
      </c>
      <c r="J24" s="293" t="b">
        <v>0</v>
      </c>
      <c r="K24" s="293">
        <v>0</v>
      </c>
      <c r="L24" s="293">
        <v>10</v>
      </c>
      <c r="M24" s="293">
        <v>0.7</v>
      </c>
      <c r="N24" s="293">
        <v>0.7</v>
      </c>
      <c r="O24" s="293">
        <v>1</v>
      </c>
      <c r="P24" s="294"/>
      <c r="Q24" s="294"/>
      <c r="R24" s="294"/>
      <c r="S24" s="294"/>
      <c r="T24" s="294"/>
      <c r="U24" s="294"/>
      <c r="V24" s="293">
        <v>0</v>
      </c>
      <c r="W24" s="293">
        <v>0</v>
      </c>
      <c r="X24" s="296">
        <f>'Water Gal to Energy Savigns'!J29</f>
        <v>8.9999895292528702</v>
      </c>
      <c r="Y24" s="295">
        <v>97.99</v>
      </c>
      <c r="Z24" s="295">
        <f t="shared" si="0"/>
        <v>191.99</v>
      </c>
      <c r="AA24" s="295">
        <f t="shared" si="1"/>
        <v>94.000000000000014</v>
      </c>
    </row>
    <row r="25" spans="1:27" x14ac:dyDescent="0.25">
      <c r="A25" s="292" t="s">
        <v>416</v>
      </c>
      <c r="B25" t="s">
        <v>390</v>
      </c>
      <c r="C25" s="292" t="s">
        <v>386</v>
      </c>
      <c r="D25" s="292" t="s">
        <v>389</v>
      </c>
      <c r="E25" s="292" t="s">
        <v>393</v>
      </c>
      <c r="F25" s="292">
        <v>8</v>
      </c>
      <c r="G25" s="292" t="s">
        <v>392</v>
      </c>
      <c r="H25" s="292" t="s">
        <v>396</v>
      </c>
      <c r="I25" s="292" t="s">
        <v>395</v>
      </c>
      <c r="J25" s="293" t="b">
        <v>0</v>
      </c>
      <c r="K25" s="293">
        <v>0</v>
      </c>
      <c r="L25" s="293">
        <v>10</v>
      </c>
      <c r="M25" s="293">
        <v>0.7</v>
      </c>
      <c r="N25" s="293">
        <v>0.7</v>
      </c>
      <c r="O25" s="293">
        <v>1</v>
      </c>
      <c r="P25" s="294"/>
      <c r="Q25" s="294"/>
      <c r="R25" s="294"/>
      <c r="S25" s="294"/>
      <c r="T25" s="294"/>
      <c r="U25" s="294"/>
      <c r="V25" s="293">
        <v>0</v>
      </c>
      <c r="W25" s="293">
        <v>0</v>
      </c>
      <c r="X25" s="296">
        <f>'Water Gal to Energy Savigns'!J30</f>
        <v>8.7619773390605271</v>
      </c>
      <c r="Y25" s="295">
        <v>97.99</v>
      </c>
      <c r="Z25" s="295">
        <f t="shared" si="0"/>
        <v>191.99</v>
      </c>
      <c r="AA25" s="295">
        <f t="shared" si="1"/>
        <v>94.000000000000014</v>
      </c>
    </row>
    <row r="26" spans="1:27" x14ac:dyDescent="0.25">
      <c r="A26" s="292" t="s">
        <v>416</v>
      </c>
      <c r="B26" t="s">
        <v>390</v>
      </c>
      <c r="C26" s="292" t="s">
        <v>386</v>
      </c>
      <c r="D26" s="292" t="s">
        <v>389</v>
      </c>
      <c r="E26" s="292" t="s">
        <v>393</v>
      </c>
      <c r="F26" s="292">
        <v>9</v>
      </c>
      <c r="G26" s="292" t="s">
        <v>392</v>
      </c>
      <c r="H26" s="292" t="s">
        <v>396</v>
      </c>
      <c r="I26" s="292" t="s">
        <v>395</v>
      </c>
      <c r="J26" s="293" t="b">
        <v>0</v>
      </c>
      <c r="K26" s="293">
        <v>0</v>
      </c>
      <c r="L26" s="293">
        <v>10</v>
      </c>
      <c r="M26" s="293">
        <v>0.7</v>
      </c>
      <c r="N26" s="293">
        <v>0.7</v>
      </c>
      <c r="O26" s="293">
        <v>1</v>
      </c>
      <c r="P26" s="294"/>
      <c r="Q26" s="294"/>
      <c r="R26" s="294"/>
      <c r="S26" s="294"/>
      <c r="T26" s="294"/>
      <c r="U26" s="294"/>
      <c r="V26" s="293">
        <v>0</v>
      </c>
      <c r="W26" s="293">
        <v>0</v>
      </c>
      <c r="X26" s="296">
        <f>'Water Gal to Energy Savigns'!J31</f>
        <v>8.7534502236565963</v>
      </c>
      <c r="Y26" s="295">
        <v>97.99</v>
      </c>
      <c r="Z26" s="295">
        <f t="shared" si="0"/>
        <v>191.99</v>
      </c>
      <c r="AA26" s="295">
        <f t="shared" si="1"/>
        <v>94.000000000000014</v>
      </c>
    </row>
    <row r="27" spans="1:27" x14ac:dyDescent="0.25">
      <c r="A27" s="292" t="s">
        <v>416</v>
      </c>
      <c r="B27" t="s">
        <v>390</v>
      </c>
      <c r="C27" s="292" t="s">
        <v>386</v>
      </c>
      <c r="D27" s="292" t="s">
        <v>389</v>
      </c>
      <c r="E27" s="292" t="s">
        <v>393</v>
      </c>
      <c r="F27" s="292">
        <v>10</v>
      </c>
      <c r="G27" s="292" t="s">
        <v>392</v>
      </c>
      <c r="H27" s="292" t="s">
        <v>396</v>
      </c>
      <c r="I27" s="292" t="s">
        <v>395</v>
      </c>
      <c r="J27" s="293" t="b">
        <v>0</v>
      </c>
      <c r="K27" s="293">
        <v>0</v>
      </c>
      <c r="L27" s="293">
        <v>10</v>
      </c>
      <c r="M27" s="293">
        <v>0.7</v>
      </c>
      <c r="N27" s="293">
        <v>0.7</v>
      </c>
      <c r="O27" s="293">
        <v>1</v>
      </c>
      <c r="P27" s="294"/>
      <c r="Q27" s="294"/>
      <c r="R27" s="294"/>
      <c r="S27" s="294"/>
      <c r="T27" s="294"/>
      <c r="U27" s="294"/>
      <c r="V27" s="293">
        <v>0</v>
      </c>
      <c r="W27" s="293">
        <v>0</v>
      </c>
      <c r="X27" s="296">
        <f>'Water Gal to Energy Savigns'!J32</f>
        <v>8.6953398446577577</v>
      </c>
      <c r="Y27" s="295">
        <v>97.99</v>
      </c>
      <c r="Z27" s="295">
        <f t="shared" si="0"/>
        <v>191.99</v>
      </c>
      <c r="AA27" s="295">
        <f t="shared" si="1"/>
        <v>94.000000000000014</v>
      </c>
    </row>
    <row r="28" spans="1:27" x14ac:dyDescent="0.25">
      <c r="A28" s="292" t="s">
        <v>416</v>
      </c>
      <c r="B28" t="s">
        <v>390</v>
      </c>
      <c r="C28" s="292" t="s">
        <v>386</v>
      </c>
      <c r="D28" s="292" t="s">
        <v>389</v>
      </c>
      <c r="E28" s="292" t="s">
        <v>393</v>
      </c>
      <c r="F28" s="292">
        <v>11</v>
      </c>
      <c r="G28" s="292" t="s">
        <v>392</v>
      </c>
      <c r="H28" s="292" t="s">
        <v>396</v>
      </c>
      <c r="I28" s="292" t="s">
        <v>395</v>
      </c>
      <c r="J28" s="293" t="b">
        <v>0</v>
      </c>
      <c r="K28" s="293">
        <v>0</v>
      </c>
      <c r="L28" s="293">
        <v>10</v>
      </c>
      <c r="M28" s="293">
        <v>0.7</v>
      </c>
      <c r="N28" s="293">
        <v>0.7</v>
      </c>
      <c r="O28" s="293">
        <v>1</v>
      </c>
      <c r="P28" s="294"/>
      <c r="Q28" s="294"/>
      <c r="R28" s="294"/>
      <c r="S28" s="294"/>
      <c r="T28" s="294"/>
      <c r="U28" s="294"/>
      <c r="V28" s="293">
        <v>0</v>
      </c>
      <c r="W28" s="293">
        <v>0</v>
      </c>
      <c r="X28" s="296">
        <f>'Water Gal to Energy Savigns'!J33</f>
        <v>8.9652640095095499</v>
      </c>
      <c r="Y28" s="295">
        <v>97.99</v>
      </c>
      <c r="Z28" s="295">
        <f t="shared" si="0"/>
        <v>191.99</v>
      </c>
      <c r="AA28" s="295">
        <f t="shared" si="1"/>
        <v>94.000000000000014</v>
      </c>
    </row>
    <row r="29" spans="1:27" x14ac:dyDescent="0.25">
      <c r="A29" s="292" t="s">
        <v>416</v>
      </c>
      <c r="B29" t="s">
        <v>390</v>
      </c>
      <c r="C29" s="292" t="s">
        <v>386</v>
      </c>
      <c r="D29" s="292" t="s">
        <v>389</v>
      </c>
      <c r="E29" s="292" t="s">
        <v>393</v>
      </c>
      <c r="F29" s="292">
        <v>12</v>
      </c>
      <c r="G29" s="292" t="s">
        <v>392</v>
      </c>
      <c r="H29" s="292" t="s">
        <v>396</v>
      </c>
      <c r="I29" s="292" t="s">
        <v>395</v>
      </c>
      <c r="J29" s="293" t="b">
        <v>0</v>
      </c>
      <c r="K29" s="293">
        <v>0</v>
      </c>
      <c r="L29" s="293">
        <v>10</v>
      </c>
      <c r="M29" s="293">
        <v>0.7</v>
      </c>
      <c r="N29" s="293">
        <v>0.7</v>
      </c>
      <c r="O29" s="293">
        <v>1</v>
      </c>
      <c r="P29" s="294"/>
      <c r="Q29" s="294"/>
      <c r="R29" s="294"/>
      <c r="S29" s="294"/>
      <c r="T29" s="294"/>
      <c r="U29" s="294"/>
      <c r="V29" s="293">
        <v>0</v>
      </c>
      <c r="W29" s="293">
        <v>0</v>
      </c>
      <c r="X29" s="296">
        <f>'Water Gal to Energy Savigns'!J34</f>
        <v>9.3845892373301201</v>
      </c>
      <c r="Y29" s="295">
        <v>97.99</v>
      </c>
      <c r="Z29" s="295">
        <f t="shared" si="0"/>
        <v>191.99</v>
      </c>
      <c r="AA29" s="295">
        <f t="shared" si="1"/>
        <v>94.000000000000014</v>
      </c>
    </row>
    <row r="30" spans="1:27" x14ac:dyDescent="0.25">
      <c r="A30" s="292" t="s">
        <v>416</v>
      </c>
      <c r="B30" t="s">
        <v>390</v>
      </c>
      <c r="C30" s="292" t="s">
        <v>386</v>
      </c>
      <c r="D30" s="292" t="s">
        <v>389</v>
      </c>
      <c r="E30" s="292" t="s">
        <v>393</v>
      </c>
      <c r="F30" s="292">
        <v>13</v>
      </c>
      <c r="G30" s="292" t="s">
        <v>392</v>
      </c>
      <c r="H30" s="292" t="s">
        <v>396</v>
      </c>
      <c r="I30" s="292" t="s">
        <v>395</v>
      </c>
      <c r="J30" s="293" t="b">
        <v>0</v>
      </c>
      <c r="K30" s="293">
        <v>0</v>
      </c>
      <c r="L30" s="293">
        <v>10</v>
      </c>
      <c r="M30" s="293">
        <v>0.7</v>
      </c>
      <c r="N30" s="293">
        <v>0.7</v>
      </c>
      <c r="O30" s="293">
        <v>1</v>
      </c>
      <c r="P30" s="294"/>
      <c r="Q30" s="294"/>
      <c r="R30" s="294"/>
      <c r="S30" s="294"/>
      <c r="T30" s="294"/>
      <c r="U30" s="294"/>
      <c r="V30" s="293">
        <v>0</v>
      </c>
      <c r="W30" s="293">
        <v>0</v>
      </c>
      <c r="X30" s="296">
        <f>'Water Gal to Energy Savigns'!J35</f>
        <v>8.7746941485761649</v>
      </c>
      <c r="Y30" s="295">
        <v>97.99</v>
      </c>
      <c r="Z30" s="295">
        <f t="shared" si="0"/>
        <v>191.99</v>
      </c>
      <c r="AA30" s="295">
        <f t="shared" si="1"/>
        <v>94.000000000000014</v>
      </c>
    </row>
    <row r="31" spans="1:27" x14ac:dyDescent="0.25">
      <c r="A31" s="292" t="s">
        <v>416</v>
      </c>
      <c r="B31" t="s">
        <v>390</v>
      </c>
      <c r="C31" s="292" t="s">
        <v>386</v>
      </c>
      <c r="D31" s="292" t="s">
        <v>389</v>
      </c>
      <c r="E31" s="292" t="s">
        <v>393</v>
      </c>
      <c r="F31" s="292">
        <v>14</v>
      </c>
      <c r="G31" s="292" t="s">
        <v>392</v>
      </c>
      <c r="H31" s="292" t="s">
        <v>396</v>
      </c>
      <c r="I31" s="292" t="s">
        <v>395</v>
      </c>
      <c r="J31" s="293" t="b">
        <v>0</v>
      </c>
      <c r="K31" s="293">
        <v>0</v>
      </c>
      <c r="L31" s="293">
        <v>10</v>
      </c>
      <c r="M31" s="293">
        <v>0.7</v>
      </c>
      <c r="N31" s="293">
        <v>0.7</v>
      </c>
      <c r="O31" s="293">
        <v>1</v>
      </c>
      <c r="P31" s="294"/>
      <c r="Q31" s="294"/>
      <c r="R31" s="294"/>
      <c r="S31" s="294"/>
      <c r="T31" s="294"/>
      <c r="U31" s="294"/>
      <c r="V31" s="293">
        <v>0</v>
      </c>
      <c r="W31" s="293">
        <v>0</v>
      </c>
      <c r="X31" s="296">
        <f>'Water Gal to Energy Savigns'!J36</f>
        <v>9.0740422336417375</v>
      </c>
      <c r="Y31" s="295">
        <v>97.99</v>
      </c>
      <c r="Z31" s="295">
        <f t="shared" si="0"/>
        <v>191.99</v>
      </c>
      <c r="AA31" s="295">
        <f t="shared" si="1"/>
        <v>94.000000000000014</v>
      </c>
    </row>
    <row r="32" spans="1:27" x14ac:dyDescent="0.25">
      <c r="A32" s="292" t="s">
        <v>416</v>
      </c>
      <c r="B32" t="s">
        <v>390</v>
      </c>
      <c r="C32" s="292" t="s">
        <v>386</v>
      </c>
      <c r="D32" s="292" t="s">
        <v>389</v>
      </c>
      <c r="E32" s="292" t="s">
        <v>393</v>
      </c>
      <c r="F32" s="292">
        <v>15</v>
      </c>
      <c r="G32" s="292" t="s">
        <v>392</v>
      </c>
      <c r="H32" s="292" t="s">
        <v>396</v>
      </c>
      <c r="I32" s="292" t="s">
        <v>395</v>
      </c>
      <c r="J32" s="293" t="b">
        <v>0</v>
      </c>
      <c r="K32" s="293">
        <v>0</v>
      </c>
      <c r="L32" s="293">
        <v>10</v>
      </c>
      <c r="M32" s="293">
        <v>0.7</v>
      </c>
      <c r="N32" s="293">
        <v>0.7</v>
      </c>
      <c r="O32" s="293">
        <v>1</v>
      </c>
      <c r="P32" s="294"/>
      <c r="Q32" s="294"/>
      <c r="R32" s="294"/>
      <c r="S32" s="294"/>
      <c r="T32" s="294"/>
      <c r="U32" s="294"/>
      <c r="V32" s="293">
        <v>0</v>
      </c>
      <c r="W32" s="293">
        <v>0</v>
      </c>
      <c r="X32" s="296">
        <f>'Water Gal to Energy Savigns'!J37</f>
        <v>6.4918467610691861</v>
      </c>
      <c r="Y32" s="295">
        <v>97.99</v>
      </c>
      <c r="Z32" s="295">
        <f t="shared" si="0"/>
        <v>191.99</v>
      </c>
      <c r="AA32" s="295">
        <f t="shared" si="1"/>
        <v>94.000000000000014</v>
      </c>
    </row>
    <row r="33" spans="1:27" x14ac:dyDescent="0.25">
      <c r="A33" s="292" t="s">
        <v>416</v>
      </c>
      <c r="B33" t="s">
        <v>390</v>
      </c>
      <c r="C33" s="292" t="s">
        <v>386</v>
      </c>
      <c r="D33" s="292" t="s">
        <v>389</v>
      </c>
      <c r="E33" s="292" t="s">
        <v>393</v>
      </c>
      <c r="F33" s="292">
        <v>16</v>
      </c>
      <c r="G33" s="292" t="s">
        <v>392</v>
      </c>
      <c r="H33" s="292" t="s">
        <v>396</v>
      </c>
      <c r="I33" s="292" t="s">
        <v>395</v>
      </c>
      <c r="J33" s="293" t="b">
        <v>0</v>
      </c>
      <c r="K33" s="293">
        <v>0</v>
      </c>
      <c r="L33" s="293">
        <v>10</v>
      </c>
      <c r="M33" s="293">
        <v>0.7</v>
      </c>
      <c r="N33" s="293">
        <v>0.7</v>
      </c>
      <c r="O33" s="293">
        <v>1</v>
      </c>
      <c r="P33" s="294"/>
      <c r="Q33" s="294"/>
      <c r="R33" s="294"/>
      <c r="S33" s="294"/>
      <c r="T33" s="294"/>
      <c r="U33" s="294"/>
      <c r="V33" s="293">
        <v>0</v>
      </c>
      <c r="W33" s="293">
        <v>0</v>
      </c>
      <c r="X33" s="296">
        <f>'Water Gal to Energy Savigns'!J38</f>
        <v>11.279368345222268</v>
      </c>
      <c r="Y33" s="295">
        <v>97.99</v>
      </c>
      <c r="Z33" s="295">
        <f t="shared" si="0"/>
        <v>191.99</v>
      </c>
      <c r="AA33" s="295">
        <f t="shared" si="1"/>
        <v>94.000000000000014</v>
      </c>
    </row>
    <row r="34" spans="1:27" x14ac:dyDescent="0.25">
      <c r="A34" s="292" t="s">
        <v>416</v>
      </c>
      <c r="B34" t="s">
        <v>390</v>
      </c>
      <c r="C34" s="292" t="s">
        <v>386</v>
      </c>
      <c r="D34" s="292" t="s">
        <v>387</v>
      </c>
      <c r="E34" s="292" t="s">
        <v>393</v>
      </c>
      <c r="F34" s="292">
        <v>1</v>
      </c>
      <c r="G34" s="292" t="s">
        <v>402</v>
      </c>
      <c r="H34" s="292" t="s">
        <v>388</v>
      </c>
      <c r="I34" s="292" t="s">
        <v>395</v>
      </c>
      <c r="J34" s="293" t="b">
        <v>0</v>
      </c>
      <c r="K34" s="293">
        <v>0</v>
      </c>
      <c r="L34" s="293">
        <v>10</v>
      </c>
      <c r="M34" s="293">
        <v>0.7</v>
      </c>
      <c r="N34" s="293">
        <v>0.7</v>
      </c>
      <c r="O34" s="293">
        <v>1</v>
      </c>
      <c r="P34" s="294"/>
      <c r="Q34" s="294"/>
      <c r="R34" s="294"/>
      <c r="S34" s="294"/>
      <c r="T34" s="294"/>
      <c r="U34" s="294"/>
      <c r="V34" s="293">
        <v>0</v>
      </c>
      <c r="W34" s="293">
        <v>0</v>
      </c>
      <c r="X34" s="296">
        <f>X2</f>
        <v>10.123851253791983</v>
      </c>
      <c r="Y34" s="295">
        <v>97.99</v>
      </c>
      <c r="Z34" s="295">
        <f t="shared" si="0"/>
        <v>191.99</v>
      </c>
      <c r="AA34" s="295">
        <f t="shared" si="1"/>
        <v>94.000000000000014</v>
      </c>
    </row>
    <row r="35" spans="1:27" x14ac:dyDescent="0.25">
      <c r="A35" s="292" t="s">
        <v>416</v>
      </c>
      <c r="B35" t="s">
        <v>390</v>
      </c>
      <c r="C35" s="292" t="s">
        <v>386</v>
      </c>
      <c r="D35" s="292" t="s">
        <v>387</v>
      </c>
      <c r="E35" s="292" t="s">
        <v>393</v>
      </c>
      <c r="F35" s="292">
        <v>2</v>
      </c>
      <c r="G35" s="292" t="s">
        <v>402</v>
      </c>
      <c r="H35" s="292" t="s">
        <v>388</v>
      </c>
      <c r="I35" s="292" t="s">
        <v>395</v>
      </c>
      <c r="J35" s="293" t="b">
        <v>0</v>
      </c>
      <c r="K35" s="293">
        <v>0</v>
      </c>
      <c r="L35" s="293">
        <v>10</v>
      </c>
      <c r="M35" s="293">
        <v>0.7</v>
      </c>
      <c r="N35" s="293">
        <v>0.7</v>
      </c>
      <c r="O35" s="293">
        <v>1</v>
      </c>
      <c r="P35" s="294"/>
      <c r="Q35" s="294"/>
      <c r="R35" s="294"/>
      <c r="S35" s="294"/>
      <c r="T35" s="294"/>
      <c r="U35" s="294"/>
      <c r="V35" s="293">
        <v>0</v>
      </c>
      <c r="W35" s="293">
        <v>0</v>
      </c>
      <c r="X35" s="296">
        <f t="shared" ref="X35:X65" si="2">X3</f>
        <v>9.0372252607594437</v>
      </c>
      <c r="Y35" s="295">
        <v>97.99</v>
      </c>
      <c r="Z35" s="295">
        <f t="shared" si="0"/>
        <v>191.99</v>
      </c>
      <c r="AA35" s="295">
        <f t="shared" si="1"/>
        <v>94.000000000000014</v>
      </c>
    </row>
    <row r="36" spans="1:27" x14ac:dyDescent="0.25">
      <c r="A36" s="292" t="s">
        <v>416</v>
      </c>
      <c r="B36" t="s">
        <v>390</v>
      </c>
      <c r="C36" s="292" t="s">
        <v>386</v>
      </c>
      <c r="D36" s="292" t="s">
        <v>387</v>
      </c>
      <c r="E36" s="292" t="s">
        <v>393</v>
      </c>
      <c r="F36" s="292">
        <v>3</v>
      </c>
      <c r="G36" s="292" t="s">
        <v>402</v>
      </c>
      <c r="H36" s="292" t="s">
        <v>388</v>
      </c>
      <c r="I36" s="292" t="s">
        <v>395</v>
      </c>
      <c r="J36" s="293" t="b">
        <v>0</v>
      </c>
      <c r="K36" s="293">
        <v>0</v>
      </c>
      <c r="L36" s="293">
        <v>10</v>
      </c>
      <c r="M36" s="293">
        <v>0.7</v>
      </c>
      <c r="N36" s="293">
        <v>0.7</v>
      </c>
      <c r="O36" s="293">
        <v>1</v>
      </c>
      <c r="P36" s="294"/>
      <c r="Q36" s="294"/>
      <c r="R36" s="294"/>
      <c r="S36" s="294"/>
      <c r="T36" s="294"/>
      <c r="U36" s="294"/>
      <c r="V36" s="293">
        <v>0</v>
      </c>
      <c r="W36" s="293">
        <v>0</v>
      </c>
      <c r="X36" s="296">
        <f t="shared" si="2"/>
        <v>9.0761641847004757</v>
      </c>
      <c r="Y36" s="295">
        <v>97.99</v>
      </c>
      <c r="Z36" s="295">
        <f t="shared" si="0"/>
        <v>191.99</v>
      </c>
      <c r="AA36" s="295">
        <f t="shared" si="1"/>
        <v>94.000000000000014</v>
      </c>
    </row>
    <row r="37" spans="1:27" x14ac:dyDescent="0.25">
      <c r="A37" s="292" t="s">
        <v>416</v>
      </c>
      <c r="B37" t="s">
        <v>390</v>
      </c>
      <c r="C37" s="292" t="s">
        <v>386</v>
      </c>
      <c r="D37" s="292" t="s">
        <v>387</v>
      </c>
      <c r="E37" s="292" t="s">
        <v>393</v>
      </c>
      <c r="F37" s="292">
        <v>4</v>
      </c>
      <c r="G37" s="292" t="s">
        <v>402</v>
      </c>
      <c r="H37" s="292" t="s">
        <v>388</v>
      </c>
      <c r="I37" s="292" t="s">
        <v>395</v>
      </c>
      <c r="J37" s="293" t="b">
        <v>0</v>
      </c>
      <c r="K37" s="293">
        <v>0</v>
      </c>
      <c r="L37" s="293">
        <v>10</v>
      </c>
      <c r="M37" s="293">
        <v>0.7</v>
      </c>
      <c r="N37" s="293">
        <v>0.7</v>
      </c>
      <c r="O37" s="293">
        <v>1</v>
      </c>
      <c r="P37" s="294"/>
      <c r="Q37" s="294"/>
      <c r="R37" s="294"/>
      <c r="S37" s="294"/>
      <c r="T37" s="294"/>
      <c r="U37" s="294"/>
      <c r="V37" s="293">
        <v>0</v>
      </c>
      <c r="W37" s="293">
        <v>0</v>
      </c>
      <c r="X37" s="296">
        <f t="shared" si="2"/>
        <v>8.6286742897259039</v>
      </c>
      <c r="Y37" s="295">
        <v>97.99</v>
      </c>
      <c r="Z37" s="295">
        <f t="shared" si="0"/>
        <v>191.99</v>
      </c>
      <c r="AA37" s="295">
        <f t="shared" si="1"/>
        <v>94.000000000000014</v>
      </c>
    </row>
    <row r="38" spans="1:27" x14ac:dyDescent="0.25">
      <c r="A38" s="292" t="s">
        <v>416</v>
      </c>
      <c r="B38" t="s">
        <v>390</v>
      </c>
      <c r="C38" s="292" t="s">
        <v>386</v>
      </c>
      <c r="D38" s="292" t="s">
        <v>387</v>
      </c>
      <c r="E38" s="292" t="s">
        <v>393</v>
      </c>
      <c r="F38" s="292">
        <v>5</v>
      </c>
      <c r="G38" s="292" t="s">
        <v>402</v>
      </c>
      <c r="H38" s="292" t="s">
        <v>388</v>
      </c>
      <c r="I38" s="292" t="s">
        <v>395</v>
      </c>
      <c r="J38" s="293" t="b">
        <v>0</v>
      </c>
      <c r="K38" s="293">
        <v>0</v>
      </c>
      <c r="L38" s="293">
        <v>10</v>
      </c>
      <c r="M38" s="293">
        <v>0.7</v>
      </c>
      <c r="N38" s="293">
        <v>0.7</v>
      </c>
      <c r="O38" s="293">
        <v>1</v>
      </c>
      <c r="P38" s="294"/>
      <c r="Q38" s="294"/>
      <c r="R38" s="294"/>
      <c r="S38" s="294"/>
      <c r="T38" s="294"/>
      <c r="U38" s="294"/>
      <c r="V38" s="293">
        <v>0</v>
      </c>
      <c r="W38" s="293">
        <v>0</v>
      </c>
      <c r="X38" s="296">
        <f t="shared" si="2"/>
        <v>9.3002664077909127</v>
      </c>
      <c r="Y38" s="295">
        <v>97.99</v>
      </c>
      <c r="Z38" s="295">
        <f t="shared" si="0"/>
        <v>191.99</v>
      </c>
      <c r="AA38" s="295">
        <f t="shared" si="1"/>
        <v>94.000000000000014</v>
      </c>
    </row>
    <row r="39" spans="1:27" x14ac:dyDescent="0.25">
      <c r="A39" s="292" t="s">
        <v>416</v>
      </c>
      <c r="B39" t="s">
        <v>390</v>
      </c>
      <c r="C39" s="292" t="s">
        <v>386</v>
      </c>
      <c r="D39" s="292" t="s">
        <v>387</v>
      </c>
      <c r="E39" s="292" t="s">
        <v>393</v>
      </c>
      <c r="F39" s="292">
        <v>6</v>
      </c>
      <c r="G39" s="292" t="s">
        <v>402</v>
      </c>
      <c r="H39" s="292" t="s">
        <v>388</v>
      </c>
      <c r="I39" s="292" t="s">
        <v>395</v>
      </c>
      <c r="J39" s="293" t="b">
        <v>0</v>
      </c>
      <c r="K39" s="293">
        <v>0</v>
      </c>
      <c r="L39" s="293">
        <v>10</v>
      </c>
      <c r="M39" s="293">
        <v>0.7</v>
      </c>
      <c r="N39" s="293">
        <v>0.7</v>
      </c>
      <c r="O39" s="293">
        <v>1</v>
      </c>
      <c r="P39" s="294"/>
      <c r="Q39" s="294"/>
      <c r="R39" s="294"/>
      <c r="S39" s="294"/>
      <c r="T39" s="294"/>
      <c r="U39" s="294"/>
      <c r="V39" s="293">
        <v>0</v>
      </c>
      <c r="W39" s="293">
        <v>0</v>
      </c>
      <c r="X39" s="296">
        <f t="shared" si="2"/>
        <v>8.2072995369210293</v>
      </c>
      <c r="Y39" s="295">
        <v>97.99</v>
      </c>
      <c r="Z39" s="295">
        <f t="shared" si="0"/>
        <v>191.99</v>
      </c>
      <c r="AA39" s="295">
        <f t="shared" si="1"/>
        <v>94.000000000000014</v>
      </c>
    </row>
    <row r="40" spans="1:27" x14ac:dyDescent="0.25">
      <c r="A40" s="292" t="s">
        <v>416</v>
      </c>
      <c r="B40" t="s">
        <v>390</v>
      </c>
      <c r="C40" s="292" t="s">
        <v>386</v>
      </c>
      <c r="D40" s="292" t="s">
        <v>387</v>
      </c>
      <c r="E40" s="292" t="s">
        <v>393</v>
      </c>
      <c r="F40" s="292">
        <v>7</v>
      </c>
      <c r="G40" s="292" t="s">
        <v>402</v>
      </c>
      <c r="H40" s="292" t="s">
        <v>388</v>
      </c>
      <c r="I40" s="292" t="s">
        <v>395</v>
      </c>
      <c r="J40" s="293" t="b">
        <v>0</v>
      </c>
      <c r="K40" s="293">
        <v>0</v>
      </c>
      <c r="L40" s="293">
        <v>10</v>
      </c>
      <c r="M40" s="293">
        <v>0.7</v>
      </c>
      <c r="N40" s="293">
        <v>0.7</v>
      </c>
      <c r="O40" s="293">
        <v>1</v>
      </c>
      <c r="P40" s="294"/>
      <c r="Q40" s="294"/>
      <c r="R40" s="294"/>
      <c r="S40" s="294"/>
      <c r="T40" s="294"/>
      <c r="U40" s="294"/>
      <c r="V40" s="293">
        <v>0</v>
      </c>
      <c r="W40" s="293">
        <v>0</v>
      </c>
      <c r="X40" s="296">
        <f t="shared" si="2"/>
        <v>8.0571781116575067</v>
      </c>
      <c r="Y40" s="295">
        <v>97.99</v>
      </c>
      <c r="Z40" s="295">
        <f t="shared" si="0"/>
        <v>191.99</v>
      </c>
      <c r="AA40" s="295">
        <f t="shared" si="1"/>
        <v>94.000000000000014</v>
      </c>
    </row>
    <row r="41" spans="1:27" x14ac:dyDescent="0.25">
      <c r="A41" s="292" t="s">
        <v>416</v>
      </c>
      <c r="B41" t="s">
        <v>390</v>
      </c>
      <c r="C41" s="292" t="s">
        <v>386</v>
      </c>
      <c r="D41" s="292" t="s">
        <v>387</v>
      </c>
      <c r="E41" s="292" t="s">
        <v>393</v>
      </c>
      <c r="F41" s="292">
        <v>8</v>
      </c>
      <c r="G41" s="292" t="s">
        <v>402</v>
      </c>
      <c r="H41" s="292" t="s">
        <v>388</v>
      </c>
      <c r="I41" s="292" t="s">
        <v>395</v>
      </c>
      <c r="J41" s="293" t="b">
        <v>0</v>
      </c>
      <c r="K41" s="293">
        <v>0</v>
      </c>
      <c r="L41" s="293">
        <v>10</v>
      </c>
      <c r="M41" s="293">
        <v>0.7</v>
      </c>
      <c r="N41" s="293">
        <v>0.7</v>
      </c>
      <c r="O41" s="293">
        <v>1</v>
      </c>
      <c r="P41" s="294"/>
      <c r="Q41" s="294"/>
      <c r="R41" s="294"/>
      <c r="S41" s="294"/>
      <c r="T41" s="294"/>
      <c r="U41" s="294"/>
      <c r="V41" s="293">
        <v>0</v>
      </c>
      <c r="W41" s="293">
        <v>0</v>
      </c>
      <c r="X41" s="296">
        <f t="shared" si="2"/>
        <v>7.8415165524904538</v>
      </c>
      <c r="Y41" s="295">
        <v>97.99</v>
      </c>
      <c r="Z41" s="295">
        <f t="shared" si="0"/>
        <v>191.99</v>
      </c>
      <c r="AA41" s="295">
        <f t="shared" si="1"/>
        <v>94.000000000000014</v>
      </c>
    </row>
    <row r="42" spans="1:27" x14ac:dyDescent="0.25">
      <c r="A42" s="292" t="s">
        <v>416</v>
      </c>
      <c r="B42" t="s">
        <v>390</v>
      </c>
      <c r="C42" s="292" t="s">
        <v>386</v>
      </c>
      <c r="D42" s="292" t="s">
        <v>387</v>
      </c>
      <c r="E42" s="292" t="s">
        <v>393</v>
      </c>
      <c r="F42" s="292">
        <v>9</v>
      </c>
      <c r="G42" s="292" t="s">
        <v>402</v>
      </c>
      <c r="H42" s="292" t="s">
        <v>388</v>
      </c>
      <c r="I42" s="292" t="s">
        <v>395</v>
      </c>
      <c r="J42" s="293" t="b">
        <v>0</v>
      </c>
      <c r="K42" s="293">
        <v>0</v>
      </c>
      <c r="L42" s="293">
        <v>10</v>
      </c>
      <c r="M42" s="293">
        <v>0.7</v>
      </c>
      <c r="N42" s="293">
        <v>0.7</v>
      </c>
      <c r="O42" s="293">
        <v>1</v>
      </c>
      <c r="P42" s="294"/>
      <c r="Q42" s="294"/>
      <c r="R42" s="294"/>
      <c r="S42" s="294"/>
      <c r="T42" s="294"/>
      <c r="U42" s="294"/>
      <c r="V42" s="293">
        <v>0</v>
      </c>
      <c r="W42" s="293">
        <v>0</v>
      </c>
      <c r="X42" s="296">
        <f t="shared" si="2"/>
        <v>7.8313689947524541</v>
      </c>
      <c r="Y42" s="295">
        <v>97.99</v>
      </c>
      <c r="Z42" s="295">
        <f t="shared" si="0"/>
        <v>191.99</v>
      </c>
      <c r="AA42" s="295">
        <f t="shared" si="1"/>
        <v>94.000000000000014</v>
      </c>
    </row>
    <row r="43" spans="1:27" x14ac:dyDescent="0.25">
      <c r="A43" s="292" t="s">
        <v>416</v>
      </c>
      <c r="B43" t="s">
        <v>390</v>
      </c>
      <c r="C43" s="292" t="s">
        <v>386</v>
      </c>
      <c r="D43" s="292" t="s">
        <v>387</v>
      </c>
      <c r="E43" s="292" t="s">
        <v>393</v>
      </c>
      <c r="F43" s="292">
        <v>10</v>
      </c>
      <c r="G43" s="292" t="s">
        <v>402</v>
      </c>
      <c r="H43" s="292" t="s">
        <v>388</v>
      </c>
      <c r="I43" s="292" t="s">
        <v>395</v>
      </c>
      <c r="J43" s="293" t="b">
        <v>0</v>
      </c>
      <c r="K43" s="293">
        <v>0</v>
      </c>
      <c r="L43" s="293">
        <v>10</v>
      </c>
      <c r="M43" s="293">
        <v>0.7</v>
      </c>
      <c r="N43" s="293">
        <v>0.7</v>
      </c>
      <c r="O43" s="293">
        <v>1</v>
      </c>
      <c r="P43" s="294"/>
      <c r="Q43" s="294"/>
      <c r="R43" s="294"/>
      <c r="S43" s="294"/>
      <c r="T43" s="294"/>
      <c r="U43" s="294"/>
      <c r="V43" s="293">
        <v>0</v>
      </c>
      <c r="W43" s="293">
        <v>0</v>
      </c>
      <c r="X43" s="296">
        <f t="shared" si="2"/>
        <v>7.7761774925700839</v>
      </c>
      <c r="Y43" s="295">
        <v>97.99</v>
      </c>
      <c r="Z43" s="295">
        <f t="shared" si="0"/>
        <v>191.99</v>
      </c>
      <c r="AA43" s="295">
        <f t="shared" si="1"/>
        <v>94.000000000000014</v>
      </c>
    </row>
    <row r="44" spans="1:27" x14ac:dyDescent="0.25">
      <c r="A44" s="292" t="s">
        <v>416</v>
      </c>
      <c r="B44" t="s">
        <v>390</v>
      </c>
      <c r="C44" s="292" t="s">
        <v>386</v>
      </c>
      <c r="D44" s="292" t="s">
        <v>387</v>
      </c>
      <c r="E44" s="292" t="s">
        <v>393</v>
      </c>
      <c r="F44" s="292">
        <v>11</v>
      </c>
      <c r="G44" s="292" t="s">
        <v>402</v>
      </c>
      <c r="H44" s="292" t="s">
        <v>388</v>
      </c>
      <c r="I44" s="292" t="s">
        <v>395</v>
      </c>
      <c r="J44" s="293" t="b">
        <v>0</v>
      </c>
      <c r="K44" s="293">
        <v>0</v>
      </c>
      <c r="L44" s="293">
        <v>10</v>
      </c>
      <c r="M44" s="293">
        <v>0.7</v>
      </c>
      <c r="N44" s="293">
        <v>0.7</v>
      </c>
      <c r="O44" s="293">
        <v>1</v>
      </c>
      <c r="P44" s="294"/>
      <c r="Q44" s="294"/>
      <c r="R44" s="294"/>
      <c r="S44" s="294"/>
      <c r="T44" s="294"/>
      <c r="U44" s="294"/>
      <c r="V44" s="293">
        <v>0</v>
      </c>
      <c r="W44" s="293">
        <v>0</v>
      </c>
      <c r="X44" s="296">
        <f t="shared" si="2"/>
        <v>7.9956970313668565</v>
      </c>
      <c r="Y44" s="295">
        <v>97.99</v>
      </c>
      <c r="Z44" s="295">
        <f t="shared" si="0"/>
        <v>191.99</v>
      </c>
      <c r="AA44" s="295">
        <f t="shared" si="1"/>
        <v>94.000000000000014</v>
      </c>
    </row>
    <row r="45" spans="1:27" x14ac:dyDescent="0.25">
      <c r="A45" s="292" t="s">
        <v>416</v>
      </c>
      <c r="B45" t="s">
        <v>390</v>
      </c>
      <c r="C45" s="292" t="s">
        <v>386</v>
      </c>
      <c r="D45" s="292" t="s">
        <v>387</v>
      </c>
      <c r="E45" s="292" t="s">
        <v>393</v>
      </c>
      <c r="F45" s="292">
        <v>12</v>
      </c>
      <c r="G45" s="292" t="s">
        <v>402</v>
      </c>
      <c r="H45" s="292" t="s">
        <v>388</v>
      </c>
      <c r="I45" s="292" t="s">
        <v>395</v>
      </c>
      <c r="J45" s="293" t="b">
        <v>0</v>
      </c>
      <c r="K45" s="293">
        <v>0</v>
      </c>
      <c r="L45" s="293">
        <v>10</v>
      </c>
      <c r="M45" s="293">
        <v>0.7</v>
      </c>
      <c r="N45" s="293">
        <v>0.7</v>
      </c>
      <c r="O45" s="293">
        <v>1</v>
      </c>
      <c r="P45" s="294"/>
      <c r="Q45" s="294"/>
      <c r="R45" s="294"/>
      <c r="S45" s="294"/>
      <c r="T45" s="294"/>
      <c r="U45" s="294"/>
      <c r="V45" s="293">
        <v>0</v>
      </c>
      <c r="W45" s="293">
        <v>0</v>
      </c>
      <c r="X45" s="296">
        <f t="shared" si="2"/>
        <v>8.3895356349464176</v>
      </c>
      <c r="Y45" s="295">
        <v>97.99</v>
      </c>
      <c r="Z45" s="295">
        <f t="shared" si="0"/>
        <v>191.99</v>
      </c>
      <c r="AA45" s="295">
        <f t="shared" si="1"/>
        <v>94.000000000000014</v>
      </c>
    </row>
    <row r="46" spans="1:27" x14ac:dyDescent="0.25">
      <c r="A46" s="292" t="s">
        <v>416</v>
      </c>
      <c r="B46" t="s">
        <v>390</v>
      </c>
      <c r="C46" s="292" t="s">
        <v>386</v>
      </c>
      <c r="D46" s="292" t="s">
        <v>387</v>
      </c>
      <c r="E46" s="292" t="s">
        <v>393</v>
      </c>
      <c r="F46" s="292">
        <v>13</v>
      </c>
      <c r="G46" s="292" t="s">
        <v>402</v>
      </c>
      <c r="H46" s="292" t="s">
        <v>388</v>
      </c>
      <c r="I46" s="292" t="s">
        <v>395</v>
      </c>
      <c r="J46" s="293" t="b">
        <v>0</v>
      </c>
      <c r="K46" s="293">
        <v>0</v>
      </c>
      <c r="L46" s="293">
        <v>10</v>
      </c>
      <c r="M46" s="293">
        <v>0.7</v>
      </c>
      <c r="N46" s="293">
        <v>0.7</v>
      </c>
      <c r="O46" s="293">
        <v>1</v>
      </c>
      <c r="P46" s="294"/>
      <c r="Q46" s="294"/>
      <c r="R46" s="294"/>
      <c r="S46" s="294"/>
      <c r="T46" s="294"/>
      <c r="U46" s="294"/>
      <c r="V46" s="293">
        <v>0</v>
      </c>
      <c r="W46" s="293">
        <v>0</v>
      </c>
      <c r="X46" s="296">
        <f t="shared" si="2"/>
        <v>7.8257856204460934</v>
      </c>
      <c r="Y46" s="295">
        <v>97.99</v>
      </c>
      <c r="Z46" s="295">
        <f t="shared" si="0"/>
        <v>191.99</v>
      </c>
      <c r="AA46" s="295">
        <f t="shared" si="1"/>
        <v>94.000000000000014</v>
      </c>
    </row>
    <row r="47" spans="1:27" x14ac:dyDescent="0.25">
      <c r="A47" s="292" t="s">
        <v>416</v>
      </c>
      <c r="B47" t="s">
        <v>390</v>
      </c>
      <c r="C47" s="292" t="s">
        <v>386</v>
      </c>
      <c r="D47" s="292" t="s">
        <v>387</v>
      </c>
      <c r="E47" s="292" t="s">
        <v>393</v>
      </c>
      <c r="F47" s="292">
        <v>14</v>
      </c>
      <c r="G47" s="292" t="s">
        <v>402</v>
      </c>
      <c r="H47" s="292" t="s">
        <v>388</v>
      </c>
      <c r="I47" s="292" t="s">
        <v>395</v>
      </c>
      <c r="J47" s="293" t="b">
        <v>0</v>
      </c>
      <c r="K47" s="293">
        <v>0</v>
      </c>
      <c r="L47" s="293">
        <v>10</v>
      </c>
      <c r="M47" s="293">
        <v>0.7</v>
      </c>
      <c r="N47" s="293">
        <v>0.7</v>
      </c>
      <c r="O47" s="293">
        <v>1</v>
      </c>
      <c r="P47" s="294"/>
      <c r="Q47" s="294"/>
      <c r="R47" s="294"/>
      <c r="S47" s="294"/>
      <c r="T47" s="294"/>
      <c r="U47" s="294"/>
      <c r="V47" s="293">
        <v>0</v>
      </c>
      <c r="W47" s="293">
        <v>0</v>
      </c>
      <c r="X47" s="296">
        <f t="shared" si="2"/>
        <v>8.0931446341883628</v>
      </c>
      <c r="Y47" s="295">
        <v>97.99</v>
      </c>
      <c r="Z47" s="295">
        <f t="shared" si="0"/>
        <v>191.99</v>
      </c>
      <c r="AA47" s="295">
        <f t="shared" si="1"/>
        <v>94.000000000000014</v>
      </c>
    </row>
    <row r="48" spans="1:27" x14ac:dyDescent="0.25">
      <c r="A48" s="292" t="s">
        <v>416</v>
      </c>
      <c r="B48" t="s">
        <v>390</v>
      </c>
      <c r="C48" s="292" t="s">
        <v>386</v>
      </c>
      <c r="D48" s="292" t="s">
        <v>387</v>
      </c>
      <c r="E48" s="292" t="s">
        <v>393</v>
      </c>
      <c r="F48" s="292">
        <v>15</v>
      </c>
      <c r="G48" s="292" t="s">
        <v>402</v>
      </c>
      <c r="H48" s="292" t="s">
        <v>388</v>
      </c>
      <c r="I48" s="292" t="s">
        <v>395</v>
      </c>
      <c r="J48" s="293" t="b">
        <v>0</v>
      </c>
      <c r="K48" s="293">
        <v>0</v>
      </c>
      <c r="L48" s="293">
        <v>10</v>
      </c>
      <c r="M48" s="293">
        <v>0.7</v>
      </c>
      <c r="N48" s="293">
        <v>0.7</v>
      </c>
      <c r="O48" s="293">
        <v>1</v>
      </c>
      <c r="P48" s="294"/>
      <c r="Q48" s="294"/>
      <c r="R48" s="294"/>
      <c r="S48" s="294"/>
      <c r="T48" s="294"/>
      <c r="U48" s="294"/>
      <c r="V48" s="293">
        <v>0</v>
      </c>
      <c r="W48" s="293">
        <v>0</v>
      </c>
      <c r="X48" s="296">
        <f t="shared" si="2"/>
        <v>5.7551415488761606</v>
      </c>
      <c r="Y48" s="295">
        <v>97.99</v>
      </c>
      <c r="Z48" s="295">
        <f t="shared" si="0"/>
        <v>191.99</v>
      </c>
      <c r="AA48" s="295">
        <f t="shared" si="1"/>
        <v>94.000000000000014</v>
      </c>
    </row>
    <row r="49" spans="1:27" x14ac:dyDescent="0.25">
      <c r="A49" s="292" t="s">
        <v>416</v>
      </c>
      <c r="B49" t="s">
        <v>390</v>
      </c>
      <c r="C49" s="292" t="s">
        <v>386</v>
      </c>
      <c r="D49" s="292" t="s">
        <v>387</v>
      </c>
      <c r="E49" s="292" t="s">
        <v>393</v>
      </c>
      <c r="F49" s="292">
        <v>16</v>
      </c>
      <c r="G49" s="292" t="s">
        <v>402</v>
      </c>
      <c r="H49" s="292" t="s">
        <v>388</v>
      </c>
      <c r="I49" s="292" t="s">
        <v>395</v>
      </c>
      <c r="J49" s="293" t="b">
        <v>0</v>
      </c>
      <c r="K49" s="293">
        <v>0</v>
      </c>
      <c r="L49" s="293">
        <v>10</v>
      </c>
      <c r="M49" s="293">
        <v>0.7</v>
      </c>
      <c r="N49" s="293">
        <v>0.7</v>
      </c>
      <c r="O49" s="293">
        <v>1</v>
      </c>
      <c r="P49" s="294"/>
      <c r="Q49" s="294"/>
      <c r="R49" s="294"/>
      <c r="S49" s="294"/>
      <c r="T49" s="294"/>
      <c r="U49" s="294"/>
      <c r="V49" s="293">
        <v>0</v>
      </c>
      <c r="W49" s="293">
        <v>0</v>
      </c>
      <c r="X49" s="296">
        <f t="shared" si="2"/>
        <v>10.085482969315505</v>
      </c>
      <c r="Y49" s="295">
        <v>97.99</v>
      </c>
      <c r="Z49" s="295">
        <f t="shared" si="0"/>
        <v>191.99</v>
      </c>
      <c r="AA49" s="295">
        <f t="shared" si="1"/>
        <v>94.000000000000014</v>
      </c>
    </row>
    <row r="50" spans="1:27" x14ac:dyDescent="0.25">
      <c r="A50" s="292" t="s">
        <v>416</v>
      </c>
      <c r="B50" t="s">
        <v>390</v>
      </c>
      <c r="C50" s="292" t="s">
        <v>386</v>
      </c>
      <c r="D50" s="292" t="s">
        <v>387</v>
      </c>
      <c r="E50" s="292" t="s">
        <v>393</v>
      </c>
      <c r="F50" s="292">
        <v>1</v>
      </c>
      <c r="G50" s="292" t="s">
        <v>392</v>
      </c>
      <c r="H50" s="292" t="s">
        <v>388</v>
      </c>
      <c r="I50" s="292" t="s">
        <v>395</v>
      </c>
      <c r="J50" s="293" t="b">
        <v>0</v>
      </c>
      <c r="K50" s="293">
        <v>0</v>
      </c>
      <c r="L50" s="293">
        <v>10</v>
      </c>
      <c r="M50" s="293">
        <v>0.7</v>
      </c>
      <c r="N50" s="293">
        <v>0.7</v>
      </c>
      <c r="O50" s="293">
        <v>1</v>
      </c>
      <c r="P50" s="294"/>
      <c r="Q50" s="294"/>
      <c r="R50" s="294"/>
      <c r="S50" s="294"/>
      <c r="T50" s="294"/>
      <c r="U50" s="294"/>
      <c r="V50" s="293">
        <v>0</v>
      </c>
      <c r="W50" s="293">
        <v>0</v>
      </c>
      <c r="X50" s="296">
        <f t="shared" si="2"/>
        <v>11.304160064313509</v>
      </c>
      <c r="Y50" s="295">
        <v>97.99</v>
      </c>
      <c r="Z50" s="295">
        <f t="shared" si="0"/>
        <v>191.99</v>
      </c>
      <c r="AA50" s="295">
        <f t="shared" si="1"/>
        <v>94.000000000000014</v>
      </c>
    </row>
    <row r="51" spans="1:27" x14ac:dyDescent="0.25">
      <c r="A51" s="292" t="s">
        <v>416</v>
      </c>
      <c r="B51" t="s">
        <v>390</v>
      </c>
      <c r="C51" s="292" t="s">
        <v>386</v>
      </c>
      <c r="D51" s="292" t="s">
        <v>387</v>
      </c>
      <c r="E51" s="292" t="s">
        <v>393</v>
      </c>
      <c r="F51" s="292">
        <v>2</v>
      </c>
      <c r="G51" s="292" t="s">
        <v>392</v>
      </c>
      <c r="H51" s="292" t="s">
        <v>388</v>
      </c>
      <c r="I51" s="292" t="s">
        <v>395</v>
      </c>
      <c r="J51" s="293" t="b">
        <v>0</v>
      </c>
      <c r="K51" s="293">
        <v>0</v>
      </c>
      <c r="L51" s="293">
        <v>10</v>
      </c>
      <c r="M51" s="293">
        <v>0.7</v>
      </c>
      <c r="N51" s="293">
        <v>0.7</v>
      </c>
      <c r="O51" s="293">
        <v>1</v>
      </c>
      <c r="P51" s="294"/>
      <c r="Q51" s="294"/>
      <c r="R51" s="294"/>
      <c r="S51" s="294"/>
      <c r="T51" s="294"/>
      <c r="U51" s="294"/>
      <c r="V51" s="293">
        <v>0</v>
      </c>
      <c r="W51" s="293">
        <v>0</v>
      </c>
      <c r="X51" s="296">
        <f t="shared" si="2"/>
        <v>10.088454069753634</v>
      </c>
      <c r="Y51" s="295">
        <v>97.99</v>
      </c>
      <c r="Z51" s="295">
        <f t="shared" si="0"/>
        <v>191.99</v>
      </c>
      <c r="AA51" s="295">
        <f t="shared" si="1"/>
        <v>94.000000000000014</v>
      </c>
    </row>
    <row r="52" spans="1:27" x14ac:dyDescent="0.25">
      <c r="A52" s="292" t="s">
        <v>416</v>
      </c>
      <c r="B52" t="s">
        <v>390</v>
      </c>
      <c r="C52" s="292" t="s">
        <v>386</v>
      </c>
      <c r="D52" s="292" t="s">
        <v>387</v>
      </c>
      <c r="E52" s="292" t="s">
        <v>393</v>
      </c>
      <c r="F52" s="292">
        <v>3</v>
      </c>
      <c r="G52" s="292" t="s">
        <v>392</v>
      </c>
      <c r="H52" s="292" t="s">
        <v>388</v>
      </c>
      <c r="I52" s="292" t="s">
        <v>395</v>
      </c>
      <c r="J52" s="293" t="b">
        <v>0</v>
      </c>
      <c r="K52" s="293">
        <v>0</v>
      </c>
      <c r="L52" s="293">
        <v>10</v>
      </c>
      <c r="M52" s="293">
        <v>0.7</v>
      </c>
      <c r="N52" s="293">
        <v>0.7</v>
      </c>
      <c r="O52" s="293">
        <v>1</v>
      </c>
      <c r="P52" s="294"/>
      <c r="Q52" s="294"/>
      <c r="R52" s="294"/>
      <c r="S52" s="294"/>
      <c r="T52" s="294"/>
      <c r="U52" s="294"/>
      <c r="V52" s="293">
        <v>0</v>
      </c>
      <c r="W52" s="293">
        <v>0</v>
      </c>
      <c r="X52" s="296">
        <f t="shared" si="2"/>
        <v>10.13292957449648</v>
      </c>
      <c r="Y52" s="295">
        <v>97.99</v>
      </c>
      <c r="Z52" s="295">
        <f t="shared" si="0"/>
        <v>191.99</v>
      </c>
      <c r="AA52" s="295">
        <f t="shared" si="1"/>
        <v>94.000000000000014</v>
      </c>
    </row>
    <row r="53" spans="1:27" x14ac:dyDescent="0.25">
      <c r="A53" s="292" t="s">
        <v>416</v>
      </c>
      <c r="B53" t="s">
        <v>390</v>
      </c>
      <c r="C53" s="292" t="s">
        <v>386</v>
      </c>
      <c r="D53" s="292" t="s">
        <v>387</v>
      </c>
      <c r="E53" s="292" t="s">
        <v>393</v>
      </c>
      <c r="F53" s="292">
        <v>4</v>
      </c>
      <c r="G53" s="292" t="s">
        <v>392</v>
      </c>
      <c r="H53" s="292" t="s">
        <v>388</v>
      </c>
      <c r="I53" s="292" t="s">
        <v>395</v>
      </c>
      <c r="J53" s="293" t="b">
        <v>0</v>
      </c>
      <c r="K53" s="293">
        <v>0</v>
      </c>
      <c r="L53" s="293">
        <v>10</v>
      </c>
      <c r="M53" s="293">
        <v>0.7</v>
      </c>
      <c r="N53" s="293">
        <v>0.7</v>
      </c>
      <c r="O53" s="293">
        <v>1</v>
      </c>
      <c r="P53" s="294"/>
      <c r="Q53" s="294"/>
      <c r="R53" s="294"/>
      <c r="S53" s="294"/>
      <c r="T53" s="294"/>
      <c r="U53" s="294"/>
      <c r="V53" s="293">
        <v>0</v>
      </c>
      <c r="W53" s="293">
        <v>0</v>
      </c>
      <c r="X53" s="296">
        <f t="shared" si="2"/>
        <v>9.6318997105433013</v>
      </c>
      <c r="Y53" s="295">
        <v>97.99</v>
      </c>
      <c r="Z53" s="295">
        <f t="shared" si="0"/>
        <v>191.99</v>
      </c>
      <c r="AA53" s="295">
        <f t="shared" si="1"/>
        <v>94.000000000000014</v>
      </c>
    </row>
    <row r="54" spans="1:27" x14ac:dyDescent="0.25">
      <c r="A54" s="292" t="s">
        <v>416</v>
      </c>
      <c r="B54" t="s">
        <v>390</v>
      </c>
      <c r="C54" s="292" t="s">
        <v>386</v>
      </c>
      <c r="D54" s="292" t="s">
        <v>387</v>
      </c>
      <c r="E54" s="292" t="s">
        <v>393</v>
      </c>
      <c r="F54" s="292">
        <v>5</v>
      </c>
      <c r="G54" s="292" t="s">
        <v>392</v>
      </c>
      <c r="H54" s="292" t="s">
        <v>388</v>
      </c>
      <c r="I54" s="292" t="s">
        <v>395</v>
      </c>
      <c r="J54" s="293" t="b">
        <v>0</v>
      </c>
      <c r="K54" s="293">
        <v>0</v>
      </c>
      <c r="L54" s="293">
        <v>10</v>
      </c>
      <c r="M54" s="293">
        <v>0.7</v>
      </c>
      <c r="N54" s="293">
        <v>0.7</v>
      </c>
      <c r="O54" s="293">
        <v>1</v>
      </c>
      <c r="P54" s="294"/>
      <c r="Q54" s="294"/>
      <c r="R54" s="294"/>
      <c r="S54" s="294"/>
      <c r="T54" s="294"/>
      <c r="U54" s="294"/>
      <c r="V54" s="293">
        <v>0</v>
      </c>
      <c r="W54" s="293">
        <v>0</v>
      </c>
      <c r="X54" s="296">
        <f t="shared" si="2"/>
        <v>10.38418575010464</v>
      </c>
      <c r="Y54" s="295">
        <v>97.99</v>
      </c>
      <c r="Z54" s="295">
        <f t="shared" si="0"/>
        <v>191.99</v>
      </c>
      <c r="AA54" s="295">
        <f t="shared" si="1"/>
        <v>94.000000000000014</v>
      </c>
    </row>
    <row r="55" spans="1:27" x14ac:dyDescent="0.25">
      <c r="A55" s="292" t="s">
        <v>416</v>
      </c>
      <c r="B55" t="s">
        <v>390</v>
      </c>
      <c r="C55" s="292" t="s">
        <v>386</v>
      </c>
      <c r="D55" s="292" t="s">
        <v>387</v>
      </c>
      <c r="E55" s="292" t="s">
        <v>393</v>
      </c>
      <c r="F55" s="292">
        <v>6</v>
      </c>
      <c r="G55" s="292" t="s">
        <v>392</v>
      </c>
      <c r="H55" s="292" t="s">
        <v>388</v>
      </c>
      <c r="I55" s="292" t="s">
        <v>395</v>
      </c>
      <c r="J55" s="293" t="b">
        <v>0</v>
      </c>
      <c r="K55" s="293">
        <v>0</v>
      </c>
      <c r="L55" s="293">
        <v>10</v>
      </c>
      <c r="M55" s="293">
        <v>0.7</v>
      </c>
      <c r="N55" s="293">
        <v>0.7</v>
      </c>
      <c r="O55" s="293">
        <v>1</v>
      </c>
      <c r="P55" s="294"/>
      <c r="Q55" s="294"/>
      <c r="R55" s="294"/>
      <c r="S55" s="294"/>
      <c r="T55" s="294"/>
      <c r="U55" s="294"/>
      <c r="V55" s="293">
        <v>0</v>
      </c>
      <c r="W55" s="293">
        <v>0</v>
      </c>
      <c r="X55" s="296">
        <f t="shared" si="2"/>
        <v>9.1691156476824744</v>
      </c>
      <c r="Y55" s="295">
        <v>97.99</v>
      </c>
      <c r="Z55" s="295">
        <f t="shared" si="0"/>
        <v>191.99</v>
      </c>
      <c r="AA55" s="295">
        <f t="shared" si="1"/>
        <v>94.000000000000014</v>
      </c>
    </row>
    <row r="56" spans="1:27" x14ac:dyDescent="0.25">
      <c r="A56" s="292" t="s">
        <v>416</v>
      </c>
      <c r="B56" t="s">
        <v>390</v>
      </c>
      <c r="C56" s="292" t="s">
        <v>386</v>
      </c>
      <c r="D56" s="292" t="s">
        <v>387</v>
      </c>
      <c r="E56" s="292" t="s">
        <v>393</v>
      </c>
      <c r="F56" s="292">
        <v>7</v>
      </c>
      <c r="G56" s="292" t="s">
        <v>392</v>
      </c>
      <c r="H56" s="292" t="s">
        <v>388</v>
      </c>
      <c r="I56" s="292" t="s">
        <v>395</v>
      </c>
      <c r="J56" s="293" t="b">
        <v>0</v>
      </c>
      <c r="K56" s="293">
        <v>0</v>
      </c>
      <c r="L56" s="293">
        <v>10</v>
      </c>
      <c r="M56" s="293">
        <v>0.7</v>
      </c>
      <c r="N56" s="293">
        <v>0.7</v>
      </c>
      <c r="O56" s="293">
        <v>1</v>
      </c>
      <c r="P56" s="294"/>
      <c r="Q56" s="294"/>
      <c r="R56" s="294"/>
      <c r="S56" s="294"/>
      <c r="T56" s="294"/>
      <c r="U56" s="294"/>
      <c r="V56" s="293">
        <v>0</v>
      </c>
      <c r="W56" s="293">
        <v>0</v>
      </c>
      <c r="X56" s="296">
        <f t="shared" si="2"/>
        <v>8.9999895292528702</v>
      </c>
      <c r="Y56" s="295">
        <v>97.99</v>
      </c>
      <c r="Z56" s="295">
        <f t="shared" si="0"/>
        <v>191.99</v>
      </c>
      <c r="AA56" s="295">
        <f t="shared" si="1"/>
        <v>94.000000000000014</v>
      </c>
    </row>
    <row r="57" spans="1:27" x14ac:dyDescent="0.25">
      <c r="A57" s="292" t="s">
        <v>416</v>
      </c>
      <c r="B57" t="s">
        <v>390</v>
      </c>
      <c r="C57" s="292" t="s">
        <v>386</v>
      </c>
      <c r="D57" s="292" t="s">
        <v>387</v>
      </c>
      <c r="E57" s="292" t="s">
        <v>393</v>
      </c>
      <c r="F57" s="292">
        <v>8</v>
      </c>
      <c r="G57" s="292" t="s">
        <v>392</v>
      </c>
      <c r="H57" s="292" t="s">
        <v>388</v>
      </c>
      <c r="I57" s="292" t="s">
        <v>395</v>
      </c>
      <c r="J57" s="293" t="b">
        <v>0</v>
      </c>
      <c r="K57" s="293">
        <v>0</v>
      </c>
      <c r="L57" s="293">
        <v>10</v>
      </c>
      <c r="M57" s="293">
        <v>0.7</v>
      </c>
      <c r="N57" s="293">
        <v>0.7</v>
      </c>
      <c r="O57" s="293">
        <v>1</v>
      </c>
      <c r="P57" s="294"/>
      <c r="Q57" s="294"/>
      <c r="R57" s="294"/>
      <c r="S57" s="294"/>
      <c r="T57" s="294"/>
      <c r="U57" s="294"/>
      <c r="V57" s="293">
        <v>0</v>
      </c>
      <c r="W57" s="293">
        <v>0</v>
      </c>
      <c r="X57" s="296">
        <f t="shared" si="2"/>
        <v>8.7619773390605271</v>
      </c>
      <c r="Y57" s="295">
        <v>97.99</v>
      </c>
      <c r="Z57" s="295">
        <f t="shared" si="0"/>
        <v>191.99</v>
      </c>
      <c r="AA57" s="295">
        <f t="shared" si="1"/>
        <v>94.000000000000014</v>
      </c>
    </row>
    <row r="58" spans="1:27" x14ac:dyDescent="0.25">
      <c r="A58" s="292" t="s">
        <v>416</v>
      </c>
      <c r="B58" t="s">
        <v>390</v>
      </c>
      <c r="C58" s="292" t="s">
        <v>386</v>
      </c>
      <c r="D58" s="292" t="s">
        <v>387</v>
      </c>
      <c r="E58" s="292" t="s">
        <v>393</v>
      </c>
      <c r="F58" s="292">
        <v>9</v>
      </c>
      <c r="G58" s="292" t="s">
        <v>392</v>
      </c>
      <c r="H58" s="292" t="s">
        <v>388</v>
      </c>
      <c r="I58" s="292" t="s">
        <v>395</v>
      </c>
      <c r="J58" s="293" t="b">
        <v>0</v>
      </c>
      <c r="K58" s="293">
        <v>0</v>
      </c>
      <c r="L58" s="293">
        <v>10</v>
      </c>
      <c r="M58" s="293">
        <v>0.7</v>
      </c>
      <c r="N58" s="293">
        <v>0.7</v>
      </c>
      <c r="O58" s="293">
        <v>1</v>
      </c>
      <c r="P58" s="294"/>
      <c r="Q58" s="294"/>
      <c r="R58" s="294"/>
      <c r="S58" s="294"/>
      <c r="T58" s="294"/>
      <c r="U58" s="294"/>
      <c r="V58" s="293">
        <v>0</v>
      </c>
      <c r="W58" s="293">
        <v>0</v>
      </c>
      <c r="X58" s="296">
        <f t="shared" si="2"/>
        <v>8.7534502236565963</v>
      </c>
      <c r="Y58" s="295">
        <v>97.99</v>
      </c>
      <c r="Z58" s="295">
        <f t="shared" si="0"/>
        <v>191.99</v>
      </c>
      <c r="AA58" s="295">
        <f t="shared" si="1"/>
        <v>94.000000000000014</v>
      </c>
    </row>
    <row r="59" spans="1:27" x14ac:dyDescent="0.25">
      <c r="A59" s="292" t="s">
        <v>416</v>
      </c>
      <c r="B59" t="s">
        <v>390</v>
      </c>
      <c r="C59" s="292" t="s">
        <v>386</v>
      </c>
      <c r="D59" s="292" t="s">
        <v>387</v>
      </c>
      <c r="E59" s="292" t="s">
        <v>393</v>
      </c>
      <c r="F59" s="292">
        <v>10</v>
      </c>
      <c r="G59" s="292" t="s">
        <v>392</v>
      </c>
      <c r="H59" s="292" t="s">
        <v>388</v>
      </c>
      <c r="I59" s="292" t="s">
        <v>395</v>
      </c>
      <c r="J59" s="293" t="b">
        <v>0</v>
      </c>
      <c r="K59" s="293">
        <v>0</v>
      </c>
      <c r="L59" s="293">
        <v>10</v>
      </c>
      <c r="M59" s="293">
        <v>0.7</v>
      </c>
      <c r="N59" s="293">
        <v>0.7</v>
      </c>
      <c r="O59" s="293">
        <v>1</v>
      </c>
      <c r="P59" s="294"/>
      <c r="Q59" s="294"/>
      <c r="R59" s="294"/>
      <c r="S59" s="294"/>
      <c r="T59" s="294"/>
      <c r="U59" s="294"/>
      <c r="V59" s="293">
        <v>0</v>
      </c>
      <c r="W59" s="293">
        <v>0</v>
      </c>
      <c r="X59" s="296">
        <f t="shared" si="2"/>
        <v>8.6953398446577577</v>
      </c>
      <c r="Y59" s="295">
        <v>97.99</v>
      </c>
      <c r="Z59" s="295">
        <f t="shared" si="0"/>
        <v>191.99</v>
      </c>
      <c r="AA59" s="295">
        <f t="shared" si="1"/>
        <v>94.000000000000014</v>
      </c>
    </row>
    <row r="60" spans="1:27" x14ac:dyDescent="0.25">
      <c r="A60" s="292" t="s">
        <v>416</v>
      </c>
      <c r="B60" t="s">
        <v>390</v>
      </c>
      <c r="C60" s="292" t="s">
        <v>386</v>
      </c>
      <c r="D60" s="292" t="s">
        <v>387</v>
      </c>
      <c r="E60" s="292" t="s">
        <v>393</v>
      </c>
      <c r="F60" s="292">
        <v>11</v>
      </c>
      <c r="G60" s="292" t="s">
        <v>392</v>
      </c>
      <c r="H60" s="292" t="s">
        <v>388</v>
      </c>
      <c r="I60" s="292" t="s">
        <v>395</v>
      </c>
      <c r="J60" s="293" t="b">
        <v>0</v>
      </c>
      <c r="K60" s="293">
        <v>0</v>
      </c>
      <c r="L60" s="293">
        <v>10</v>
      </c>
      <c r="M60" s="293">
        <v>0.7</v>
      </c>
      <c r="N60" s="293">
        <v>0.7</v>
      </c>
      <c r="O60" s="293">
        <v>1</v>
      </c>
      <c r="P60" s="294"/>
      <c r="Q60" s="294"/>
      <c r="R60" s="294"/>
      <c r="S60" s="294"/>
      <c r="T60" s="294"/>
      <c r="U60" s="294"/>
      <c r="V60" s="293">
        <v>0</v>
      </c>
      <c r="W60" s="293">
        <v>0</v>
      </c>
      <c r="X60" s="296">
        <f t="shared" si="2"/>
        <v>8.9652640095095499</v>
      </c>
      <c r="Y60" s="295">
        <v>97.99</v>
      </c>
      <c r="Z60" s="295">
        <f t="shared" si="0"/>
        <v>191.99</v>
      </c>
      <c r="AA60" s="295">
        <f t="shared" si="1"/>
        <v>94.000000000000014</v>
      </c>
    </row>
    <row r="61" spans="1:27" x14ac:dyDescent="0.25">
      <c r="A61" s="292" t="s">
        <v>416</v>
      </c>
      <c r="B61" t="s">
        <v>390</v>
      </c>
      <c r="C61" s="292" t="s">
        <v>386</v>
      </c>
      <c r="D61" s="292" t="s">
        <v>387</v>
      </c>
      <c r="E61" s="292" t="s">
        <v>393</v>
      </c>
      <c r="F61" s="292">
        <v>12</v>
      </c>
      <c r="G61" s="292" t="s">
        <v>392</v>
      </c>
      <c r="H61" s="292" t="s">
        <v>388</v>
      </c>
      <c r="I61" s="292" t="s">
        <v>395</v>
      </c>
      <c r="J61" s="293" t="b">
        <v>0</v>
      </c>
      <c r="K61" s="293">
        <v>0</v>
      </c>
      <c r="L61" s="293">
        <v>10</v>
      </c>
      <c r="M61" s="293">
        <v>0.7</v>
      </c>
      <c r="N61" s="293">
        <v>0.7</v>
      </c>
      <c r="O61" s="293">
        <v>1</v>
      </c>
      <c r="P61" s="294"/>
      <c r="Q61" s="294"/>
      <c r="R61" s="294"/>
      <c r="S61" s="294"/>
      <c r="T61" s="294"/>
      <c r="U61" s="294"/>
      <c r="V61" s="293">
        <v>0</v>
      </c>
      <c r="W61" s="293">
        <v>0</v>
      </c>
      <c r="X61" s="296">
        <f t="shared" si="2"/>
        <v>9.3845892373301201</v>
      </c>
      <c r="Y61" s="295">
        <v>97.99</v>
      </c>
      <c r="Z61" s="295">
        <f t="shared" si="0"/>
        <v>191.99</v>
      </c>
      <c r="AA61" s="295">
        <f t="shared" si="1"/>
        <v>94.000000000000014</v>
      </c>
    </row>
    <row r="62" spans="1:27" x14ac:dyDescent="0.25">
      <c r="A62" s="292" t="s">
        <v>416</v>
      </c>
      <c r="B62" t="s">
        <v>390</v>
      </c>
      <c r="C62" s="292" t="s">
        <v>386</v>
      </c>
      <c r="D62" s="292" t="s">
        <v>387</v>
      </c>
      <c r="E62" s="292" t="s">
        <v>393</v>
      </c>
      <c r="F62" s="292">
        <v>13</v>
      </c>
      <c r="G62" s="292" t="s">
        <v>392</v>
      </c>
      <c r="H62" s="292" t="s">
        <v>388</v>
      </c>
      <c r="I62" s="292" t="s">
        <v>395</v>
      </c>
      <c r="J62" s="293" t="b">
        <v>0</v>
      </c>
      <c r="K62" s="293">
        <v>0</v>
      </c>
      <c r="L62" s="293">
        <v>10</v>
      </c>
      <c r="M62" s="293">
        <v>0.7</v>
      </c>
      <c r="N62" s="293">
        <v>0.7</v>
      </c>
      <c r="O62" s="293">
        <v>1</v>
      </c>
      <c r="P62" s="294"/>
      <c r="Q62" s="294"/>
      <c r="R62" s="294"/>
      <c r="S62" s="294"/>
      <c r="T62" s="294"/>
      <c r="U62" s="294"/>
      <c r="V62" s="293">
        <v>0</v>
      </c>
      <c r="W62" s="293">
        <v>0</v>
      </c>
      <c r="X62" s="296">
        <f t="shared" si="2"/>
        <v>8.7746941485761649</v>
      </c>
      <c r="Y62" s="295">
        <v>97.99</v>
      </c>
      <c r="Z62" s="295">
        <f t="shared" si="0"/>
        <v>191.99</v>
      </c>
      <c r="AA62" s="295">
        <f t="shared" si="1"/>
        <v>94.000000000000014</v>
      </c>
    </row>
    <row r="63" spans="1:27" x14ac:dyDescent="0.25">
      <c r="A63" s="292" t="s">
        <v>416</v>
      </c>
      <c r="B63" t="s">
        <v>390</v>
      </c>
      <c r="C63" s="292" t="s">
        <v>386</v>
      </c>
      <c r="D63" s="292" t="s">
        <v>387</v>
      </c>
      <c r="E63" s="292" t="s">
        <v>393</v>
      </c>
      <c r="F63" s="292">
        <v>14</v>
      </c>
      <c r="G63" s="292" t="s">
        <v>392</v>
      </c>
      <c r="H63" s="292" t="s">
        <v>388</v>
      </c>
      <c r="I63" s="292" t="s">
        <v>395</v>
      </c>
      <c r="J63" s="293" t="b">
        <v>0</v>
      </c>
      <c r="K63" s="293">
        <v>0</v>
      </c>
      <c r="L63" s="293">
        <v>10</v>
      </c>
      <c r="M63" s="293">
        <v>0.7</v>
      </c>
      <c r="N63" s="293">
        <v>0.7</v>
      </c>
      <c r="O63" s="293">
        <v>1</v>
      </c>
      <c r="P63" s="294"/>
      <c r="Q63" s="294"/>
      <c r="R63" s="294"/>
      <c r="S63" s="294"/>
      <c r="T63" s="294"/>
      <c r="U63" s="294"/>
      <c r="V63" s="293">
        <v>0</v>
      </c>
      <c r="W63" s="293">
        <v>0</v>
      </c>
      <c r="X63" s="296">
        <f t="shared" si="2"/>
        <v>9.0740422336417375</v>
      </c>
      <c r="Y63" s="295">
        <v>97.99</v>
      </c>
      <c r="Z63" s="295">
        <f t="shared" si="0"/>
        <v>191.99</v>
      </c>
      <c r="AA63" s="295">
        <f t="shared" si="1"/>
        <v>94.000000000000014</v>
      </c>
    </row>
    <row r="64" spans="1:27" x14ac:dyDescent="0.25">
      <c r="A64" s="292" t="s">
        <v>416</v>
      </c>
      <c r="B64" t="s">
        <v>390</v>
      </c>
      <c r="C64" s="292" t="s">
        <v>386</v>
      </c>
      <c r="D64" s="292" t="s">
        <v>387</v>
      </c>
      <c r="E64" s="292" t="s">
        <v>393</v>
      </c>
      <c r="F64" s="292">
        <v>15</v>
      </c>
      <c r="G64" s="292" t="s">
        <v>392</v>
      </c>
      <c r="H64" s="292" t="s">
        <v>388</v>
      </c>
      <c r="I64" s="292" t="s">
        <v>395</v>
      </c>
      <c r="J64" s="293" t="b">
        <v>0</v>
      </c>
      <c r="K64" s="293">
        <v>0</v>
      </c>
      <c r="L64" s="293">
        <v>10</v>
      </c>
      <c r="M64" s="293">
        <v>0.7</v>
      </c>
      <c r="N64" s="293">
        <v>0.7</v>
      </c>
      <c r="O64" s="293">
        <v>1</v>
      </c>
      <c r="P64" s="294"/>
      <c r="Q64" s="294"/>
      <c r="R64" s="294"/>
      <c r="S64" s="294"/>
      <c r="T64" s="294"/>
      <c r="U64" s="294"/>
      <c r="V64" s="293">
        <v>0</v>
      </c>
      <c r="W64" s="293">
        <v>0</v>
      </c>
      <c r="X64" s="296">
        <f t="shared" si="2"/>
        <v>6.4918467610691861</v>
      </c>
      <c r="Y64" s="295">
        <v>97.99</v>
      </c>
      <c r="Z64" s="295">
        <f t="shared" si="0"/>
        <v>191.99</v>
      </c>
      <c r="AA64" s="295">
        <f t="shared" si="1"/>
        <v>94.000000000000014</v>
      </c>
    </row>
    <row r="65" spans="1:27" x14ac:dyDescent="0.25">
      <c r="A65" s="292" t="s">
        <v>416</v>
      </c>
      <c r="B65" t="s">
        <v>390</v>
      </c>
      <c r="C65" s="292" t="s">
        <v>386</v>
      </c>
      <c r="D65" s="292" t="s">
        <v>387</v>
      </c>
      <c r="E65" s="292" t="s">
        <v>393</v>
      </c>
      <c r="F65" s="292">
        <v>16</v>
      </c>
      <c r="G65" s="292" t="s">
        <v>392</v>
      </c>
      <c r="H65" s="292" t="s">
        <v>388</v>
      </c>
      <c r="I65" s="292" t="s">
        <v>395</v>
      </c>
      <c r="J65" s="293" t="b">
        <v>0</v>
      </c>
      <c r="K65" s="293">
        <v>0</v>
      </c>
      <c r="L65" s="293">
        <v>10</v>
      </c>
      <c r="M65" s="293">
        <v>0.7</v>
      </c>
      <c r="N65" s="293">
        <v>0.7</v>
      </c>
      <c r="O65" s="293">
        <v>1</v>
      </c>
      <c r="P65" s="294"/>
      <c r="Q65" s="294"/>
      <c r="R65" s="294"/>
      <c r="S65" s="294"/>
      <c r="T65" s="294"/>
      <c r="U65" s="294"/>
      <c r="V65" s="293">
        <v>0</v>
      </c>
      <c r="W65" s="293">
        <v>0</v>
      </c>
      <c r="X65" s="296">
        <f t="shared" si="2"/>
        <v>11.279368345222268</v>
      </c>
      <c r="Y65" s="295">
        <v>97.99</v>
      </c>
      <c r="Z65" s="295">
        <f t="shared" si="0"/>
        <v>191.99</v>
      </c>
      <c r="AA65" s="295">
        <f t="shared" si="1"/>
        <v>94.000000000000014</v>
      </c>
    </row>
    <row r="66" spans="1:27" x14ac:dyDescent="0.25">
      <c r="A66" s="292" t="s">
        <v>416</v>
      </c>
      <c r="B66" t="s">
        <v>390</v>
      </c>
      <c r="C66" s="292" t="s">
        <v>386</v>
      </c>
      <c r="D66" s="292" t="s">
        <v>389</v>
      </c>
      <c r="E66" s="292" t="s">
        <v>394</v>
      </c>
      <c r="F66" s="292">
        <v>1</v>
      </c>
      <c r="G66" s="292" t="s">
        <v>402</v>
      </c>
      <c r="H66" s="292" t="s">
        <v>396</v>
      </c>
      <c r="I66" s="292" t="s">
        <v>395</v>
      </c>
      <c r="J66" s="293" t="b">
        <v>0</v>
      </c>
      <c r="K66" s="293">
        <v>0</v>
      </c>
      <c r="L66" s="293">
        <v>10</v>
      </c>
      <c r="M66" s="293">
        <v>0.7</v>
      </c>
      <c r="N66" s="293">
        <v>0.7</v>
      </c>
      <c r="O66" s="293">
        <v>1</v>
      </c>
      <c r="P66" s="294"/>
      <c r="Q66" s="294"/>
      <c r="R66" s="294"/>
      <c r="S66" s="294"/>
      <c r="T66" s="294"/>
      <c r="U66" s="294"/>
      <c r="V66" s="293">
        <v>0</v>
      </c>
      <c r="W66" s="293">
        <v>0</v>
      </c>
      <c r="X66" s="296">
        <f>X2</f>
        <v>10.123851253791983</v>
      </c>
      <c r="Y66" s="295">
        <v>97.99</v>
      </c>
      <c r="Z66" s="295">
        <f t="shared" si="0"/>
        <v>191.99</v>
      </c>
      <c r="AA66" s="295">
        <f t="shared" si="1"/>
        <v>94.000000000000014</v>
      </c>
    </row>
    <row r="67" spans="1:27" x14ac:dyDescent="0.25">
      <c r="A67" s="292" t="s">
        <v>416</v>
      </c>
      <c r="B67" t="s">
        <v>390</v>
      </c>
      <c r="C67" s="292" t="s">
        <v>386</v>
      </c>
      <c r="D67" s="292" t="s">
        <v>389</v>
      </c>
      <c r="E67" s="292" t="s">
        <v>394</v>
      </c>
      <c r="F67" s="292">
        <v>2</v>
      </c>
      <c r="G67" s="292" t="s">
        <v>402</v>
      </c>
      <c r="H67" s="292" t="s">
        <v>396</v>
      </c>
      <c r="I67" s="292" t="s">
        <v>395</v>
      </c>
      <c r="J67" s="293" t="b">
        <v>0</v>
      </c>
      <c r="K67" s="293">
        <v>0</v>
      </c>
      <c r="L67" s="293">
        <v>10</v>
      </c>
      <c r="M67" s="293">
        <v>0.7</v>
      </c>
      <c r="N67" s="293">
        <v>0.7</v>
      </c>
      <c r="O67" s="293">
        <v>1</v>
      </c>
      <c r="P67" s="294"/>
      <c r="Q67" s="294"/>
      <c r="R67" s="294"/>
      <c r="S67" s="294"/>
      <c r="T67" s="294"/>
      <c r="U67" s="294"/>
      <c r="V67" s="293">
        <v>0</v>
      </c>
      <c r="W67" s="293">
        <v>0</v>
      </c>
      <c r="X67" s="296">
        <f t="shared" ref="X67:X129" si="3">X3</f>
        <v>9.0372252607594437</v>
      </c>
      <c r="Y67" s="295">
        <v>97.99</v>
      </c>
      <c r="Z67" s="295">
        <f t="shared" ref="Z67:Z130" si="4">119.99+72</f>
        <v>191.99</v>
      </c>
      <c r="AA67" s="295">
        <f t="shared" ref="AA67:AA130" si="5">Z67-Y67</f>
        <v>94.000000000000014</v>
      </c>
    </row>
    <row r="68" spans="1:27" x14ac:dyDescent="0.25">
      <c r="A68" s="292" t="s">
        <v>416</v>
      </c>
      <c r="B68" t="s">
        <v>390</v>
      </c>
      <c r="C68" s="292" t="s">
        <v>386</v>
      </c>
      <c r="D68" s="292" t="s">
        <v>389</v>
      </c>
      <c r="E68" s="292" t="s">
        <v>394</v>
      </c>
      <c r="F68" s="292">
        <v>3</v>
      </c>
      <c r="G68" s="292" t="s">
        <v>402</v>
      </c>
      <c r="H68" s="292" t="s">
        <v>396</v>
      </c>
      <c r="I68" s="292" t="s">
        <v>395</v>
      </c>
      <c r="J68" s="293" t="b">
        <v>0</v>
      </c>
      <c r="K68" s="293">
        <v>0</v>
      </c>
      <c r="L68" s="293">
        <v>10</v>
      </c>
      <c r="M68" s="293">
        <v>0.7</v>
      </c>
      <c r="N68" s="293">
        <v>0.7</v>
      </c>
      <c r="O68" s="293">
        <v>1</v>
      </c>
      <c r="P68" s="294"/>
      <c r="Q68" s="294"/>
      <c r="R68" s="294"/>
      <c r="S68" s="294"/>
      <c r="T68" s="294"/>
      <c r="U68" s="294"/>
      <c r="V68" s="293">
        <v>0</v>
      </c>
      <c r="W68" s="293">
        <v>0</v>
      </c>
      <c r="X68" s="296">
        <f t="shared" si="3"/>
        <v>9.0761641847004757</v>
      </c>
      <c r="Y68" s="295">
        <v>97.99</v>
      </c>
      <c r="Z68" s="295">
        <f t="shared" si="4"/>
        <v>191.99</v>
      </c>
      <c r="AA68" s="295">
        <f t="shared" si="5"/>
        <v>94.000000000000014</v>
      </c>
    </row>
    <row r="69" spans="1:27" x14ac:dyDescent="0.25">
      <c r="A69" s="292" t="s">
        <v>416</v>
      </c>
      <c r="B69" t="s">
        <v>390</v>
      </c>
      <c r="C69" s="292" t="s">
        <v>386</v>
      </c>
      <c r="D69" s="292" t="s">
        <v>389</v>
      </c>
      <c r="E69" s="292" t="s">
        <v>394</v>
      </c>
      <c r="F69" s="292">
        <v>4</v>
      </c>
      <c r="G69" s="292" t="s">
        <v>402</v>
      </c>
      <c r="H69" s="292" t="s">
        <v>396</v>
      </c>
      <c r="I69" s="292" t="s">
        <v>395</v>
      </c>
      <c r="J69" s="293" t="b">
        <v>0</v>
      </c>
      <c r="K69" s="293">
        <v>0</v>
      </c>
      <c r="L69" s="293">
        <v>10</v>
      </c>
      <c r="M69" s="293">
        <v>0.7</v>
      </c>
      <c r="N69" s="293">
        <v>0.7</v>
      </c>
      <c r="O69" s="293">
        <v>1</v>
      </c>
      <c r="P69" s="294"/>
      <c r="Q69" s="294"/>
      <c r="R69" s="294"/>
      <c r="S69" s="294"/>
      <c r="T69" s="294"/>
      <c r="U69" s="294"/>
      <c r="V69" s="293">
        <v>0</v>
      </c>
      <c r="W69" s="293">
        <v>0</v>
      </c>
      <c r="X69" s="296">
        <f t="shared" si="3"/>
        <v>8.6286742897259039</v>
      </c>
      <c r="Y69" s="295">
        <v>97.99</v>
      </c>
      <c r="Z69" s="295">
        <f t="shared" si="4"/>
        <v>191.99</v>
      </c>
      <c r="AA69" s="295">
        <f t="shared" si="5"/>
        <v>94.000000000000014</v>
      </c>
    </row>
    <row r="70" spans="1:27" x14ac:dyDescent="0.25">
      <c r="A70" s="292" t="s">
        <v>416</v>
      </c>
      <c r="B70" t="s">
        <v>390</v>
      </c>
      <c r="C70" s="292" t="s">
        <v>386</v>
      </c>
      <c r="D70" s="292" t="s">
        <v>389</v>
      </c>
      <c r="E70" s="292" t="s">
        <v>394</v>
      </c>
      <c r="F70" s="292">
        <v>5</v>
      </c>
      <c r="G70" s="292" t="s">
        <v>402</v>
      </c>
      <c r="H70" s="292" t="s">
        <v>396</v>
      </c>
      <c r="I70" s="292" t="s">
        <v>395</v>
      </c>
      <c r="J70" s="293" t="b">
        <v>0</v>
      </c>
      <c r="K70" s="293">
        <v>0</v>
      </c>
      <c r="L70" s="293">
        <v>10</v>
      </c>
      <c r="M70" s="293">
        <v>0.7</v>
      </c>
      <c r="N70" s="293">
        <v>0.7</v>
      </c>
      <c r="O70" s="293">
        <v>1</v>
      </c>
      <c r="P70" s="294"/>
      <c r="Q70" s="294"/>
      <c r="R70" s="294"/>
      <c r="S70" s="294"/>
      <c r="T70" s="294"/>
      <c r="U70" s="294"/>
      <c r="V70" s="293">
        <v>0</v>
      </c>
      <c r="W70" s="293">
        <v>0</v>
      </c>
      <c r="X70" s="296">
        <f t="shared" si="3"/>
        <v>9.3002664077909127</v>
      </c>
      <c r="Y70" s="295">
        <v>97.99</v>
      </c>
      <c r="Z70" s="295">
        <f t="shared" si="4"/>
        <v>191.99</v>
      </c>
      <c r="AA70" s="295">
        <f t="shared" si="5"/>
        <v>94.000000000000014</v>
      </c>
    </row>
    <row r="71" spans="1:27" x14ac:dyDescent="0.25">
      <c r="A71" s="292" t="s">
        <v>416</v>
      </c>
      <c r="B71" t="s">
        <v>390</v>
      </c>
      <c r="C71" s="292" t="s">
        <v>386</v>
      </c>
      <c r="D71" s="292" t="s">
        <v>389</v>
      </c>
      <c r="E71" s="292" t="s">
        <v>394</v>
      </c>
      <c r="F71" s="292">
        <v>6</v>
      </c>
      <c r="G71" s="292" t="s">
        <v>402</v>
      </c>
      <c r="H71" s="292" t="s">
        <v>396</v>
      </c>
      <c r="I71" s="292" t="s">
        <v>395</v>
      </c>
      <c r="J71" s="293" t="b">
        <v>0</v>
      </c>
      <c r="K71" s="293">
        <v>0</v>
      </c>
      <c r="L71" s="293">
        <v>10</v>
      </c>
      <c r="M71" s="293">
        <v>0.7</v>
      </c>
      <c r="N71" s="293">
        <v>0.7</v>
      </c>
      <c r="O71" s="293">
        <v>1</v>
      </c>
      <c r="P71" s="294"/>
      <c r="Q71" s="294"/>
      <c r="R71" s="294"/>
      <c r="S71" s="294"/>
      <c r="T71" s="294"/>
      <c r="U71" s="294"/>
      <c r="V71" s="293">
        <v>0</v>
      </c>
      <c r="W71" s="293">
        <v>0</v>
      </c>
      <c r="X71" s="296">
        <f t="shared" si="3"/>
        <v>8.2072995369210293</v>
      </c>
      <c r="Y71" s="295">
        <v>97.99</v>
      </c>
      <c r="Z71" s="295">
        <f t="shared" si="4"/>
        <v>191.99</v>
      </c>
      <c r="AA71" s="295">
        <f t="shared" si="5"/>
        <v>94.000000000000014</v>
      </c>
    </row>
    <row r="72" spans="1:27" x14ac:dyDescent="0.25">
      <c r="A72" s="292" t="s">
        <v>416</v>
      </c>
      <c r="B72" t="s">
        <v>390</v>
      </c>
      <c r="C72" s="292" t="s">
        <v>386</v>
      </c>
      <c r="D72" s="292" t="s">
        <v>389</v>
      </c>
      <c r="E72" s="292" t="s">
        <v>394</v>
      </c>
      <c r="F72" s="292">
        <v>7</v>
      </c>
      <c r="G72" s="292" t="s">
        <v>402</v>
      </c>
      <c r="H72" s="292" t="s">
        <v>396</v>
      </c>
      <c r="I72" s="292" t="s">
        <v>395</v>
      </c>
      <c r="J72" s="293" t="b">
        <v>0</v>
      </c>
      <c r="K72" s="293">
        <v>0</v>
      </c>
      <c r="L72" s="293">
        <v>10</v>
      </c>
      <c r="M72" s="293">
        <v>0.7</v>
      </c>
      <c r="N72" s="293">
        <v>0.7</v>
      </c>
      <c r="O72" s="293">
        <v>1</v>
      </c>
      <c r="P72" s="294"/>
      <c r="Q72" s="294"/>
      <c r="R72" s="294"/>
      <c r="S72" s="294"/>
      <c r="T72" s="294"/>
      <c r="U72" s="294"/>
      <c r="V72" s="293">
        <v>0</v>
      </c>
      <c r="W72" s="293">
        <v>0</v>
      </c>
      <c r="X72" s="296">
        <f t="shared" si="3"/>
        <v>8.0571781116575067</v>
      </c>
      <c r="Y72" s="295">
        <v>97.99</v>
      </c>
      <c r="Z72" s="295">
        <f t="shared" si="4"/>
        <v>191.99</v>
      </c>
      <c r="AA72" s="295">
        <f t="shared" si="5"/>
        <v>94.000000000000014</v>
      </c>
    </row>
    <row r="73" spans="1:27" x14ac:dyDescent="0.25">
      <c r="A73" s="292" t="s">
        <v>416</v>
      </c>
      <c r="B73" t="s">
        <v>390</v>
      </c>
      <c r="C73" s="292" t="s">
        <v>386</v>
      </c>
      <c r="D73" s="292" t="s">
        <v>389</v>
      </c>
      <c r="E73" s="292" t="s">
        <v>394</v>
      </c>
      <c r="F73" s="292">
        <v>8</v>
      </c>
      <c r="G73" s="292" t="s">
        <v>402</v>
      </c>
      <c r="H73" s="292" t="s">
        <v>396</v>
      </c>
      <c r="I73" s="292" t="s">
        <v>395</v>
      </c>
      <c r="J73" s="293" t="b">
        <v>0</v>
      </c>
      <c r="K73" s="293">
        <v>0</v>
      </c>
      <c r="L73" s="293">
        <v>10</v>
      </c>
      <c r="M73" s="293">
        <v>0.7</v>
      </c>
      <c r="N73" s="293">
        <v>0.7</v>
      </c>
      <c r="O73" s="293">
        <v>1</v>
      </c>
      <c r="P73" s="294"/>
      <c r="Q73" s="294"/>
      <c r="R73" s="294"/>
      <c r="S73" s="294"/>
      <c r="T73" s="294"/>
      <c r="U73" s="294"/>
      <c r="V73" s="293">
        <v>0</v>
      </c>
      <c r="W73" s="293">
        <v>0</v>
      </c>
      <c r="X73" s="296">
        <f t="shared" si="3"/>
        <v>7.8415165524904538</v>
      </c>
      <c r="Y73" s="295">
        <v>97.99</v>
      </c>
      <c r="Z73" s="295">
        <f t="shared" si="4"/>
        <v>191.99</v>
      </c>
      <c r="AA73" s="295">
        <f t="shared" si="5"/>
        <v>94.000000000000014</v>
      </c>
    </row>
    <row r="74" spans="1:27" x14ac:dyDescent="0.25">
      <c r="A74" s="292" t="s">
        <v>416</v>
      </c>
      <c r="B74" t="s">
        <v>390</v>
      </c>
      <c r="C74" s="292" t="s">
        <v>386</v>
      </c>
      <c r="D74" s="292" t="s">
        <v>389</v>
      </c>
      <c r="E74" s="292" t="s">
        <v>394</v>
      </c>
      <c r="F74" s="292">
        <v>9</v>
      </c>
      <c r="G74" s="292" t="s">
        <v>402</v>
      </c>
      <c r="H74" s="292" t="s">
        <v>396</v>
      </c>
      <c r="I74" s="292" t="s">
        <v>395</v>
      </c>
      <c r="J74" s="293" t="b">
        <v>0</v>
      </c>
      <c r="K74" s="293">
        <v>0</v>
      </c>
      <c r="L74" s="293">
        <v>10</v>
      </c>
      <c r="M74" s="293">
        <v>0.7</v>
      </c>
      <c r="N74" s="293">
        <v>0.7</v>
      </c>
      <c r="O74" s="293">
        <v>1</v>
      </c>
      <c r="P74" s="294"/>
      <c r="Q74" s="294"/>
      <c r="R74" s="294"/>
      <c r="S74" s="294"/>
      <c r="T74" s="294"/>
      <c r="U74" s="294"/>
      <c r="V74" s="293">
        <v>0</v>
      </c>
      <c r="W74" s="293">
        <v>0</v>
      </c>
      <c r="X74" s="296">
        <f t="shared" si="3"/>
        <v>7.8313689947524541</v>
      </c>
      <c r="Y74" s="295">
        <v>97.99</v>
      </c>
      <c r="Z74" s="295">
        <f t="shared" si="4"/>
        <v>191.99</v>
      </c>
      <c r="AA74" s="295">
        <f t="shared" si="5"/>
        <v>94.000000000000014</v>
      </c>
    </row>
    <row r="75" spans="1:27" x14ac:dyDescent="0.25">
      <c r="A75" s="292" t="s">
        <v>416</v>
      </c>
      <c r="B75" t="s">
        <v>390</v>
      </c>
      <c r="C75" s="292" t="s">
        <v>386</v>
      </c>
      <c r="D75" s="292" t="s">
        <v>389</v>
      </c>
      <c r="E75" s="292" t="s">
        <v>394</v>
      </c>
      <c r="F75" s="292">
        <v>10</v>
      </c>
      <c r="G75" s="292" t="s">
        <v>402</v>
      </c>
      <c r="H75" s="292" t="s">
        <v>396</v>
      </c>
      <c r="I75" s="292" t="s">
        <v>395</v>
      </c>
      <c r="J75" s="293" t="b">
        <v>0</v>
      </c>
      <c r="K75" s="293">
        <v>0</v>
      </c>
      <c r="L75" s="293">
        <v>10</v>
      </c>
      <c r="M75" s="293">
        <v>0.7</v>
      </c>
      <c r="N75" s="293">
        <v>0.7</v>
      </c>
      <c r="O75" s="293">
        <v>1</v>
      </c>
      <c r="P75" s="294"/>
      <c r="Q75" s="294"/>
      <c r="R75" s="294"/>
      <c r="S75" s="294"/>
      <c r="T75" s="294"/>
      <c r="U75" s="294"/>
      <c r="V75" s="293">
        <v>0</v>
      </c>
      <c r="W75" s="293">
        <v>0</v>
      </c>
      <c r="X75" s="296">
        <f t="shared" si="3"/>
        <v>7.7761774925700839</v>
      </c>
      <c r="Y75" s="295">
        <v>97.99</v>
      </c>
      <c r="Z75" s="295">
        <f t="shared" si="4"/>
        <v>191.99</v>
      </c>
      <c r="AA75" s="295">
        <f t="shared" si="5"/>
        <v>94.000000000000014</v>
      </c>
    </row>
    <row r="76" spans="1:27" x14ac:dyDescent="0.25">
      <c r="A76" s="292" t="s">
        <v>416</v>
      </c>
      <c r="B76" t="s">
        <v>390</v>
      </c>
      <c r="C76" s="292" t="s">
        <v>386</v>
      </c>
      <c r="D76" s="292" t="s">
        <v>389</v>
      </c>
      <c r="E76" s="292" t="s">
        <v>394</v>
      </c>
      <c r="F76" s="292">
        <v>11</v>
      </c>
      <c r="G76" s="292" t="s">
        <v>402</v>
      </c>
      <c r="H76" s="292" t="s">
        <v>396</v>
      </c>
      <c r="I76" s="292" t="s">
        <v>395</v>
      </c>
      <c r="J76" s="293" t="b">
        <v>0</v>
      </c>
      <c r="K76" s="293">
        <v>0</v>
      </c>
      <c r="L76" s="293">
        <v>10</v>
      </c>
      <c r="M76" s="293">
        <v>0.7</v>
      </c>
      <c r="N76" s="293">
        <v>0.7</v>
      </c>
      <c r="O76" s="293">
        <v>1</v>
      </c>
      <c r="P76" s="294"/>
      <c r="Q76" s="294"/>
      <c r="R76" s="294"/>
      <c r="S76" s="294"/>
      <c r="T76" s="294"/>
      <c r="U76" s="294"/>
      <c r="V76" s="293">
        <v>0</v>
      </c>
      <c r="W76" s="293">
        <v>0</v>
      </c>
      <c r="X76" s="296">
        <f t="shared" si="3"/>
        <v>7.9956970313668565</v>
      </c>
      <c r="Y76" s="295">
        <v>97.99</v>
      </c>
      <c r="Z76" s="295">
        <f t="shared" si="4"/>
        <v>191.99</v>
      </c>
      <c r="AA76" s="295">
        <f t="shared" si="5"/>
        <v>94.000000000000014</v>
      </c>
    </row>
    <row r="77" spans="1:27" x14ac:dyDescent="0.25">
      <c r="A77" s="292" t="s">
        <v>416</v>
      </c>
      <c r="B77" t="s">
        <v>390</v>
      </c>
      <c r="C77" s="292" t="s">
        <v>386</v>
      </c>
      <c r="D77" s="292" t="s">
        <v>389</v>
      </c>
      <c r="E77" s="292" t="s">
        <v>394</v>
      </c>
      <c r="F77" s="292">
        <v>12</v>
      </c>
      <c r="G77" s="292" t="s">
        <v>402</v>
      </c>
      <c r="H77" s="292" t="s">
        <v>396</v>
      </c>
      <c r="I77" s="292" t="s">
        <v>395</v>
      </c>
      <c r="J77" s="293" t="b">
        <v>0</v>
      </c>
      <c r="K77" s="293">
        <v>0</v>
      </c>
      <c r="L77" s="293">
        <v>10</v>
      </c>
      <c r="M77" s="293">
        <v>0.7</v>
      </c>
      <c r="N77" s="293">
        <v>0.7</v>
      </c>
      <c r="O77" s="293">
        <v>1</v>
      </c>
      <c r="P77" s="294"/>
      <c r="Q77" s="294"/>
      <c r="R77" s="294"/>
      <c r="S77" s="294"/>
      <c r="T77" s="294"/>
      <c r="U77" s="294"/>
      <c r="V77" s="293">
        <v>0</v>
      </c>
      <c r="W77" s="293">
        <v>0</v>
      </c>
      <c r="X77" s="296">
        <f t="shared" si="3"/>
        <v>8.3895356349464176</v>
      </c>
      <c r="Y77" s="295">
        <v>97.99</v>
      </c>
      <c r="Z77" s="295">
        <f t="shared" si="4"/>
        <v>191.99</v>
      </c>
      <c r="AA77" s="295">
        <f t="shared" si="5"/>
        <v>94.000000000000014</v>
      </c>
    </row>
    <row r="78" spans="1:27" x14ac:dyDescent="0.25">
      <c r="A78" s="292" t="s">
        <v>416</v>
      </c>
      <c r="B78" t="s">
        <v>390</v>
      </c>
      <c r="C78" s="292" t="s">
        <v>386</v>
      </c>
      <c r="D78" s="292" t="s">
        <v>389</v>
      </c>
      <c r="E78" s="292" t="s">
        <v>394</v>
      </c>
      <c r="F78" s="292">
        <v>13</v>
      </c>
      <c r="G78" s="292" t="s">
        <v>402</v>
      </c>
      <c r="H78" s="292" t="s">
        <v>396</v>
      </c>
      <c r="I78" s="292" t="s">
        <v>395</v>
      </c>
      <c r="J78" s="293" t="b">
        <v>0</v>
      </c>
      <c r="K78" s="293">
        <v>0</v>
      </c>
      <c r="L78" s="293">
        <v>10</v>
      </c>
      <c r="M78" s="293">
        <v>0.7</v>
      </c>
      <c r="N78" s="293">
        <v>0.7</v>
      </c>
      <c r="O78" s="293">
        <v>1</v>
      </c>
      <c r="P78" s="294"/>
      <c r="Q78" s="294"/>
      <c r="R78" s="294"/>
      <c r="S78" s="294"/>
      <c r="T78" s="294"/>
      <c r="U78" s="294"/>
      <c r="V78" s="293">
        <v>0</v>
      </c>
      <c r="W78" s="293">
        <v>0</v>
      </c>
      <c r="X78" s="296">
        <f t="shared" si="3"/>
        <v>7.8257856204460934</v>
      </c>
      <c r="Y78" s="295">
        <v>97.99</v>
      </c>
      <c r="Z78" s="295">
        <f t="shared" si="4"/>
        <v>191.99</v>
      </c>
      <c r="AA78" s="295">
        <f t="shared" si="5"/>
        <v>94.000000000000014</v>
      </c>
    </row>
    <row r="79" spans="1:27" x14ac:dyDescent="0.25">
      <c r="A79" s="292" t="s">
        <v>416</v>
      </c>
      <c r="B79" t="s">
        <v>390</v>
      </c>
      <c r="C79" s="292" t="s">
        <v>386</v>
      </c>
      <c r="D79" s="292" t="s">
        <v>389</v>
      </c>
      <c r="E79" s="292" t="s">
        <v>394</v>
      </c>
      <c r="F79" s="292">
        <v>14</v>
      </c>
      <c r="G79" s="292" t="s">
        <v>402</v>
      </c>
      <c r="H79" s="292" t="s">
        <v>396</v>
      </c>
      <c r="I79" s="292" t="s">
        <v>395</v>
      </c>
      <c r="J79" s="293" t="b">
        <v>0</v>
      </c>
      <c r="K79" s="293">
        <v>0</v>
      </c>
      <c r="L79" s="293">
        <v>10</v>
      </c>
      <c r="M79" s="293">
        <v>0.7</v>
      </c>
      <c r="N79" s="293">
        <v>0.7</v>
      </c>
      <c r="O79" s="293">
        <v>1</v>
      </c>
      <c r="P79" s="294"/>
      <c r="Q79" s="294"/>
      <c r="R79" s="294"/>
      <c r="S79" s="294"/>
      <c r="T79" s="294"/>
      <c r="U79" s="294"/>
      <c r="V79" s="293">
        <v>0</v>
      </c>
      <c r="W79" s="293">
        <v>0</v>
      </c>
      <c r="X79" s="296">
        <f t="shared" si="3"/>
        <v>8.0931446341883628</v>
      </c>
      <c r="Y79" s="295">
        <v>97.99</v>
      </c>
      <c r="Z79" s="295">
        <f t="shared" si="4"/>
        <v>191.99</v>
      </c>
      <c r="AA79" s="295">
        <f t="shared" si="5"/>
        <v>94.000000000000014</v>
      </c>
    </row>
    <row r="80" spans="1:27" x14ac:dyDescent="0.25">
      <c r="A80" s="292" t="s">
        <v>416</v>
      </c>
      <c r="B80" t="s">
        <v>390</v>
      </c>
      <c r="C80" s="292" t="s">
        <v>386</v>
      </c>
      <c r="D80" s="292" t="s">
        <v>389</v>
      </c>
      <c r="E80" s="292" t="s">
        <v>394</v>
      </c>
      <c r="F80" s="292">
        <v>15</v>
      </c>
      <c r="G80" s="292" t="s">
        <v>402</v>
      </c>
      <c r="H80" s="292" t="s">
        <v>396</v>
      </c>
      <c r="I80" s="292" t="s">
        <v>395</v>
      </c>
      <c r="J80" s="293" t="b">
        <v>0</v>
      </c>
      <c r="K80" s="293">
        <v>0</v>
      </c>
      <c r="L80" s="293">
        <v>10</v>
      </c>
      <c r="M80" s="293">
        <v>0.7</v>
      </c>
      <c r="N80" s="293">
        <v>0.7</v>
      </c>
      <c r="O80" s="293">
        <v>1</v>
      </c>
      <c r="P80" s="294"/>
      <c r="Q80" s="294"/>
      <c r="R80" s="294"/>
      <c r="S80" s="294"/>
      <c r="T80" s="294"/>
      <c r="U80" s="294"/>
      <c r="V80" s="293">
        <v>0</v>
      </c>
      <c r="W80" s="293">
        <v>0</v>
      </c>
      <c r="X80" s="296">
        <f t="shared" si="3"/>
        <v>5.7551415488761606</v>
      </c>
      <c r="Y80" s="295">
        <v>97.99</v>
      </c>
      <c r="Z80" s="295">
        <f t="shared" si="4"/>
        <v>191.99</v>
      </c>
      <c r="AA80" s="295">
        <f t="shared" si="5"/>
        <v>94.000000000000014</v>
      </c>
    </row>
    <row r="81" spans="1:27" x14ac:dyDescent="0.25">
      <c r="A81" s="292" t="s">
        <v>416</v>
      </c>
      <c r="B81" t="s">
        <v>390</v>
      </c>
      <c r="C81" s="292" t="s">
        <v>386</v>
      </c>
      <c r="D81" s="292" t="s">
        <v>389</v>
      </c>
      <c r="E81" s="292" t="s">
        <v>394</v>
      </c>
      <c r="F81" s="292">
        <v>16</v>
      </c>
      <c r="G81" s="292" t="s">
        <v>402</v>
      </c>
      <c r="H81" s="292" t="s">
        <v>396</v>
      </c>
      <c r="I81" s="292" t="s">
        <v>395</v>
      </c>
      <c r="J81" s="293" t="b">
        <v>0</v>
      </c>
      <c r="K81" s="293">
        <v>0</v>
      </c>
      <c r="L81" s="293">
        <v>10</v>
      </c>
      <c r="M81" s="293">
        <v>0.7</v>
      </c>
      <c r="N81" s="293">
        <v>0.7</v>
      </c>
      <c r="O81" s="293">
        <v>1</v>
      </c>
      <c r="P81" s="294"/>
      <c r="Q81" s="294"/>
      <c r="R81" s="294"/>
      <c r="S81" s="294"/>
      <c r="T81" s="294"/>
      <c r="U81" s="294"/>
      <c r="V81" s="293">
        <v>0</v>
      </c>
      <c r="W81" s="293">
        <v>0</v>
      </c>
      <c r="X81" s="296">
        <f t="shared" si="3"/>
        <v>10.085482969315505</v>
      </c>
      <c r="Y81" s="295">
        <v>97.99</v>
      </c>
      <c r="Z81" s="295">
        <f t="shared" si="4"/>
        <v>191.99</v>
      </c>
      <c r="AA81" s="295">
        <f t="shared" si="5"/>
        <v>94.000000000000014</v>
      </c>
    </row>
    <row r="82" spans="1:27" x14ac:dyDescent="0.25">
      <c r="A82" s="292" t="s">
        <v>416</v>
      </c>
      <c r="B82" t="s">
        <v>390</v>
      </c>
      <c r="C82" s="292" t="s">
        <v>386</v>
      </c>
      <c r="D82" s="292" t="s">
        <v>389</v>
      </c>
      <c r="E82" s="292" t="s">
        <v>394</v>
      </c>
      <c r="F82" s="292">
        <v>1</v>
      </c>
      <c r="G82" s="292" t="s">
        <v>392</v>
      </c>
      <c r="H82" s="292" t="s">
        <v>396</v>
      </c>
      <c r="I82" s="292" t="s">
        <v>395</v>
      </c>
      <c r="J82" s="293" t="b">
        <v>0</v>
      </c>
      <c r="K82" s="293">
        <v>0</v>
      </c>
      <c r="L82" s="293">
        <v>10</v>
      </c>
      <c r="M82" s="293">
        <v>0.7</v>
      </c>
      <c r="N82" s="293">
        <v>0.7</v>
      </c>
      <c r="O82" s="293">
        <v>1</v>
      </c>
      <c r="P82" s="294"/>
      <c r="Q82" s="294"/>
      <c r="R82" s="294"/>
      <c r="S82" s="294"/>
      <c r="T82" s="294"/>
      <c r="U82" s="294"/>
      <c r="V82" s="293">
        <v>0</v>
      </c>
      <c r="W82" s="293">
        <v>0</v>
      </c>
      <c r="X82" s="296">
        <f t="shared" si="3"/>
        <v>11.304160064313509</v>
      </c>
      <c r="Y82" s="295">
        <v>97.99</v>
      </c>
      <c r="Z82" s="295">
        <f t="shared" si="4"/>
        <v>191.99</v>
      </c>
      <c r="AA82" s="295">
        <f t="shared" si="5"/>
        <v>94.000000000000014</v>
      </c>
    </row>
    <row r="83" spans="1:27" x14ac:dyDescent="0.25">
      <c r="A83" s="292" t="s">
        <v>416</v>
      </c>
      <c r="B83" t="s">
        <v>390</v>
      </c>
      <c r="C83" s="292" t="s">
        <v>386</v>
      </c>
      <c r="D83" s="292" t="s">
        <v>389</v>
      </c>
      <c r="E83" s="292" t="s">
        <v>394</v>
      </c>
      <c r="F83" s="292">
        <v>2</v>
      </c>
      <c r="G83" s="292" t="s">
        <v>392</v>
      </c>
      <c r="H83" s="292" t="s">
        <v>396</v>
      </c>
      <c r="I83" s="292" t="s">
        <v>395</v>
      </c>
      <c r="J83" s="293" t="b">
        <v>0</v>
      </c>
      <c r="K83" s="293">
        <v>0</v>
      </c>
      <c r="L83" s="293">
        <v>10</v>
      </c>
      <c r="M83" s="293">
        <v>0.7</v>
      </c>
      <c r="N83" s="293">
        <v>0.7</v>
      </c>
      <c r="O83" s="293">
        <v>1</v>
      </c>
      <c r="P83" s="294"/>
      <c r="Q83" s="294"/>
      <c r="R83" s="294"/>
      <c r="S83" s="294"/>
      <c r="T83" s="294"/>
      <c r="U83" s="294"/>
      <c r="V83" s="293">
        <v>0</v>
      </c>
      <c r="W83" s="293">
        <v>0</v>
      </c>
      <c r="X83" s="296">
        <f t="shared" si="3"/>
        <v>10.088454069753634</v>
      </c>
      <c r="Y83" s="295">
        <v>97.99</v>
      </c>
      <c r="Z83" s="295">
        <f t="shared" si="4"/>
        <v>191.99</v>
      </c>
      <c r="AA83" s="295">
        <f t="shared" si="5"/>
        <v>94.000000000000014</v>
      </c>
    </row>
    <row r="84" spans="1:27" x14ac:dyDescent="0.25">
      <c r="A84" s="292" t="s">
        <v>416</v>
      </c>
      <c r="B84" t="s">
        <v>390</v>
      </c>
      <c r="C84" s="292" t="s">
        <v>386</v>
      </c>
      <c r="D84" s="292" t="s">
        <v>389</v>
      </c>
      <c r="E84" s="292" t="s">
        <v>394</v>
      </c>
      <c r="F84" s="292">
        <v>3</v>
      </c>
      <c r="G84" s="292" t="s">
        <v>392</v>
      </c>
      <c r="H84" s="292" t="s">
        <v>396</v>
      </c>
      <c r="I84" s="292" t="s">
        <v>395</v>
      </c>
      <c r="J84" s="293" t="b">
        <v>0</v>
      </c>
      <c r="K84" s="293">
        <v>0</v>
      </c>
      <c r="L84" s="293">
        <v>10</v>
      </c>
      <c r="M84" s="293">
        <v>0.7</v>
      </c>
      <c r="N84" s="293">
        <v>0.7</v>
      </c>
      <c r="O84" s="293">
        <v>1</v>
      </c>
      <c r="P84" s="294"/>
      <c r="Q84" s="294"/>
      <c r="R84" s="294"/>
      <c r="S84" s="294"/>
      <c r="T84" s="294"/>
      <c r="U84" s="294"/>
      <c r="V84" s="293">
        <v>0</v>
      </c>
      <c r="W84" s="293">
        <v>0</v>
      </c>
      <c r="X84" s="296">
        <f t="shared" si="3"/>
        <v>10.13292957449648</v>
      </c>
      <c r="Y84" s="295">
        <v>97.99</v>
      </c>
      <c r="Z84" s="295">
        <f t="shared" si="4"/>
        <v>191.99</v>
      </c>
      <c r="AA84" s="295">
        <f t="shared" si="5"/>
        <v>94.000000000000014</v>
      </c>
    </row>
    <row r="85" spans="1:27" x14ac:dyDescent="0.25">
      <c r="A85" s="292" t="s">
        <v>416</v>
      </c>
      <c r="B85" t="s">
        <v>390</v>
      </c>
      <c r="C85" s="292" t="s">
        <v>386</v>
      </c>
      <c r="D85" s="292" t="s">
        <v>389</v>
      </c>
      <c r="E85" s="292" t="s">
        <v>394</v>
      </c>
      <c r="F85" s="292">
        <v>4</v>
      </c>
      <c r="G85" s="292" t="s">
        <v>392</v>
      </c>
      <c r="H85" s="292" t="s">
        <v>396</v>
      </c>
      <c r="I85" s="292" t="s">
        <v>395</v>
      </c>
      <c r="J85" s="293" t="b">
        <v>0</v>
      </c>
      <c r="K85" s="293">
        <v>0</v>
      </c>
      <c r="L85" s="293">
        <v>10</v>
      </c>
      <c r="M85" s="293">
        <v>0.7</v>
      </c>
      <c r="N85" s="293">
        <v>0.7</v>
      </c>
      <c r="O85" s="293">
        <v>1</v>
      </c>
      <c r="P85" s="294"/>
      <c r="Q85" s="294"/>
      <c r="R85" s="294"/>
      <c r="S85" s="294"/>
      <c r="T85" s="294"/>
      <c r="U85" s="294"/>
      <c r="V85" s="293">
        <v>0</v>
      </c>
      <c r="W85" s="293">
        <v>0</v>
      </c>
      <c r="X85" s="296">
        <f t="shared" si="3"/>
        <v>9.6318997105433013</v>
      </c>
      <c r="Y85" s="295">
        <v>97.99</v>
      </c>
      <c r="Z85" s="295">
        <f t="shared" si="4"/>
        <v>191.99</v>
      </c>
      <c r="AA85" s="295">
        <f t="shared" si="5"/>
        <v>94.000000000000014</v>
      </c>
    </row>
    <row r="86" spans="1:27" x14ac:dyDescent="0.25">
      <c r="A86" s="292" t="s">
        <v>416</v>
      </c>
      <c r="B86" t="s">
        <v>390</v>
      </c>
      <c r="C86" s="292" t="s">
        <v>386</v>
      </c>
      <c r="D86" s="292" t="s">
        <v>389</v>
      </c>
      <c r="E86" s="292" t="s">
        <v>394</v>
      </c>
      <c r="F86" s="292">
        <v>5</v>
      </c>
      <c r="G86" s="292" t="s">
        <v>392</v>
      </c>
      <c r="H86" s="292" t="s">
        <v>396</v>
      </c>
      <c r="I86" s="292" t="s">
        <v>395</v>
      </c>
      <c r="J86" s="293" t="b">
        <v>0</v>
      </c>
      <c r="K86" s="293">
        <v>0</v>
      </c>
      <c r="L86" s="293">
        <v>10</v>
      </c>
      <c r="M86" s="293">
        <v>0.7</v>
      </c>
      <c r="N86" s="293">
        <v>0.7</v>
      </c>
      <c r="O86" s="293">
        <v>1</v>
      </c>
      <c r="P86" s="294"/>
      <c r="Q86" s="294"/>
      <c r="R86" s="294"/>
      <c r="S86" s="294"/>
      <c r="T86" s="294"/>
      <c r="U86" s="294"/>
      <c r="V86" s="293">
        <v>0</v>
      </c>
      <c r="W86" s="293">
        <v>0</v>
      </c>
      <c r="X86" s="296">
        <f t="shared" si="3"/>
        <v>10.38418575010464</v>
      </c>
      <c r="Y86" s="295">
        <v>97.99</v>
      </c>
      <c r="Z86" s="295">
        <f t="shared" si="4"/>
        <v>191.99</v>
      </c>
      <c r="AA86" s="295">
        <f t="shared" si="5"/>
        <v>94.000000000000014</v>
      </c>
    </row>
    <row r="87" spans="1:27" x14ac:dyDescent="0.25">
      <c r="A87" s="292" t="s">
        <v>416</v>
      </c>
      <c r="B87" t="s">
        <v>390</v>
      </c>
      <c r="C87" s="292" t="s">
        <v>386</v>
      </c>
      <c r="D87" s="292" t="s">
        <v>389</v>
      </c>
      <c r="E87" s="292" t="s">
        <v>394</v>
      </c>
      <c r="F87" s="292">
        <v>6</v>
      </c>
      <c r="G87" s="292" t="s">
        <v>392</v>
      </c>
      <c r="H87" s="292" t="s">
        <v>396</v>
      </c>
      <c r="I87" s="292" t="s">
        <v>395</v>
      </c>
      <c r="J87" s="293" t="b">
        <v>0</v>
      </c>
      <c r="K87" s="293">
        <v>0</v>
      </c>
      <c r="L87" s="293">
        <v>10</v>
      </c>
      <c r="M87" s="293">
        <v>0.7</v>
      </c>
      <c r="N87" s="293">
        <v>0.7</v>
      </c>
      <c r="O87" s="293">
        <v>1</v>
      </c>
      <c r="P87" s="294"/>
      <c r="Q87" s="294"/>
      <c r="R87" s="294"/>
      <c r="S87" s="294"/>
      <c r="T87" s="294"/>
      <c r="U87" s="294"/>
      <c r="V87" s="293">
        <v>0</v>
      </c>
      <c r="W87" s="293">
        <v>0</v>
      </c>
      <c r="X87" s="296">
        <f t="shared" si="3"/>
        <v>9.1691156476824744</v>
      </c>
      <c r="Y87" s="295">
        <v>97.99</v>
      </c>
      <c r="Z87" s="295">
        <f t="shared" si="4"/>
        <v>191.99</v>
      </c>
      <c r="AA87" s="295">
        <f t="shared" si="5"/>
        <v>94.000000000000014</v>
      </c>
    </row>
    <row r="88" spans="1:27" x14ac:dyDescent="0.25">
      <c r="A88" s="292" t="s">
        <v>416</v>
      </c>
      <c r="B88" t="s">
        <v>390</v>
      </c>
      <c r="C88" s="292" t="s">
        <v>386</v>
      </c>
      <c r="D88" s="292" t="s">
        <v>389</v>
      </c>
      <c r="E88" s="292" t="s">
        <v>394</v>
      </c>
      <c r="F88" s="292">
        <v>7</v>
      </c>
      <c r="G88" s="292" t="s">
        <v>392</v>
      </c>
      <c r="H88" s="292" t="s">
        <v>396</v>
      </c>
      <c r="I88" s="292" t="s">
        <v>395</v>
      </c>
      <c r="J88" s="293" t="b">
        <v>0</v>
      </c>
      <c r="K88" s="293">
        <v>0</v>
      </c>
      <c r="L88" s="293">
        <v>10</v>
      </c>
      <c r="M88" s="293">
        <v>0.7</v>
      </c>
      <c r="N88" s="293">
        <v>0.7</v>
      </c>
      <c r="O88" s="293">
        <v>1</v>
      </c>
      <c r="P88" s="294"/>
      <c r="Q88" s="294"/>
      <c r="R88" s="294"/>
      <c r="S88" s="294"/>
      <c r="T88" s="294"/>
      <c r="U88" s="294"/>
      <c r="V88" s="293">
        <v>0</v>
      </c>
      <c r="W88" s="293">
        <v>0</v>
      </c>
      <c r="X88" s="296">
        <f t="shared" si="3"/>
        <v>8.9999895292528702</v>
      </c>
      <c r="Y88" s="295">
        <v>97.99</v>
      </c>
      <c r="Z88" s="295">
        <f t="shared" si="4"/>
        <v>191.99</v>
      </c>
      <c r="AA88" s="295">
        <f t="shared" si="5"/>
        <v>94.000000000000014</v>
      </c>
    </row>
    <row r="89" spans="1:27" x14ac:dyDescent="0.25">
      <c r="A89" s="292" t="s">
        <v>416</v>
      </c>
      <c r="B89" t="s">
        <v>390</v>
      </c>
      <c r="C89" s="292" t="s">
        <v>386</v>
      </c>
      <c r="D89" s="292" t="s">
        <v>389</v>
      </c>
      <c r="E89" s="292" t="s">
        <v>394</v>
      </c>
      <c r="F89" s="292">
        <v>8</v>
      </c>
      <c r="G89" s="292" t="s">
        <v>392</v>
      </c>
      <c r="H89" s="292" t="s">
        <v>396</v>
      </c>
      <c r="I89" s="292" t="s">
        <v>395</v>
      </c>
      <c r="J89" s="293" t="b">
        <v>0</v>
      </c>
      <c r="K89" s="293">
        <v>0</v>
      </c>
      <c r="L89" s="293">
        <v>10</v>
      </c>
      <c r="M89" s="293">
        <v>0.7</v>
      </c>
      <c r="N89" s="293">
        <v>0.7</v>
      </c>
      <c r="O89" s="293">
        <v>1</v>
      </c>
      <c r="P89" s="294"/>
      <c r="Q89" s="294"/>
      <c r="R89" s="294"/>
      <c r="S89" s="294"/>
      <c r="T89" s="294"/>
      <c r="U89" s="294"/>
      <c r="V89" s="293">
        <v>0</v>
      </c>
      <c r="W89" s="293">
        <v>0</v>
      </c>
      <c r="X89" s="296">
        <f t="shared" si="3"/>
        <v>8.7619773390605271</v>
      </c>
      <c r="Y89" s="295">
        <v>97.99</v>
      </c>
      <c r="Z89" s="295">
        <f t="shared" si="4"/>
        <v>191.99</v>
      </c>
      <c r="AA89" s="295">
        <f t="shared" si="5"/>
        <v>94.000000000000014</v>
      </c>
    </row>
    <row r="90" spans="1:27" x14ac:dyDescent="0.25">
      <c r="A90" s="292" t="s">
        <v>416</v>
      </c>
      <c r="B90" t="s">
        <v>390</v>
      </c>
      <c r="C90" s="292" t="s">
        <v>386</v>
      </c>
      <c r="D90" s="292" t="s">
        <v>389</v>
      </c>
      <c r="E90" s="292" t="s">
        <v>394</v>
      </c>
      <c r="F90" s="292">
        <v>9</v>
      </c>
      <c r="G90" s="292" t="s">
        <v>392</v>
      </c>
      <c r="H90" s="292" t="s">
        <v>396</v>
      </c>
      <c r="I90" s="292" t="s">
        <v>395</v>
      </c>
      <c r="J90" s="293" t="b">
        <v>0</v>
      </c>
      <c r="K90" s="293">
        <v>0</v>
      </c>
      <c r="L90" s="293">
        <v>10</v>
      </c>
      <c r="M90" s="293">
        <v>0.7</v>
      </c>
      <c r="N90" s="293">
        <v>0.7</v>
      </c>
      <c r="O90" s="293">
        <v>1</v>
      </c>
      <c r="P90" s="294"/>
      <c r="Q90" s="294"/>
      <c r="R90" s="294"/>
      <c r="S90" s="294"/>
      <c r="T90" s="294"/>
      <c r="U90" s="294"/>
      <c r="V90" s="293">
        <v>0</v>
      </c>
      <c r="W90" s="293">
        <v>0</v>
      </c>
      <c r="X90" s="296">
        <f t="shared" si="3"/>
        <v>8.7534502236565963</v>
      </c>
      <c r="Y90" s="295">
        <v>97.99</v>
      </c>
      <c r="Z90" s="295">
        <f t="shared" si="4"/>
        <v>191.99</v>
      </c>
      <c r="AA90" s="295">
        <f t="shared" si="5"/>
        <v>94.000000000000014</v>
      </c>
    </row>
    <row r="91" spans="1:27" x14ac:dyDescent="0.25">
      <c r="A91" s="292" t="s">
        <v>416</v>
      </c>
      <c r="B91" t="s">
        <v>390</v>
      </c>
      <c r="C91" s="292" t="s">
        <v>386</v>
      </c>
      <c r="D91" s="292" t="s">
        <v>389</v>
      </c>
      <c r="E91" s="292" t="s">
        <v>394</v>
      </c>
      <c r="F91" s="292">
        <v>10</v>
      </c>
      <c r="G91" s="292" t="s">
        <v>392</v>
      </c>
      <c r="H91" s="292" t="s">
        <v>396</v>
      </c>
      <c r="I91" s="292" t="s">
        <v>395</v>
      </c>
      <c r="J91" s="293" t="b">
        <v>0</v>
      </c>
      <c r="K91" s="293">
        <v>0</v>
      </c>
      <c r="L91" s="293">
        <v>10</v>
      </c>
      <c r="M91" s="293">
        <v>0.7</v>
      </c>
      <c r="N91" s="293">
        <v>0.7</v>
      </c>
      <c r="O91" s="293">
        <v>1</v>
      </c>
      <c r="P91" s="294"/>
      <c r="Q91" s="294"/>
      <c r="R91" s="294"/>
      <c r="S91" s="294"/>
      <c r="T91" s="294"/>
      <c r="U91" s="294"/>
      <c r="V91" s="293">
        <v>0</v>
      </c>
      <c r="W91" s="293">
        <v>0</v>
      </c>
      <c r="X91" s="296">
        <f t="shared" si="3"/>
        <v>8.6953398446577577</v>
      </c>
      <c r="Y91" s="295">
        <v>97.99</v>
      </c>
      <c r="Z91" s="295">
        <f t="shared" si="4"/>
        <v>191.99</v>
      </c>
      <c r="AA91" s="295">
        <f t="shared" si="5"/>
        <v>94.000000000000014</v>
      </c>
    </row>
    <row r="92" spans="1:27" x14ac:dyDescent="0.25">
      <c r="A92" s="292" t="s">
        <v>416</v>
      </c>
      <c r="B92" t="s">
        <v>390</v>
      </c>
      <c r="C92" s="292" t="s">
        <v>386</v>
      </c>
      <c r="D92" s="292" t="s">
        <v>389</v>
      </c>
      <c r="E92" s="292" t="s">
        <v>394</v>
      </c>
      <c r="F92" s="292">
        <v>11</v>
      </c>
      <c r="G92" s="292" t="s">
        <v>392</v>
      </c>
      <c r="H92" s="292" t="s">
        <v>396</v>
      </c>
      <c r="I92" s="292" t="s">
        <v>395</v>
      </c>
      <c r="J92" s="293" t="b">
        <v>0</v>
      </c>
      <c r="K92" s="293">
        <v>0</v>
      </c>
      <c r="L92" s="293">
        <v>10</v>
      </c>
      <c r="M92" s="293">
        <v>0.7</v>
      </c>
      <c r="N92" s="293">
        <v>0.7</v>
      </c>
      <c r="O92" s="293">
        <v>1</v>
      </c>
      <c r="P92" s="294"/>
      <c r="Q92" s="294"/>
      <c r="R92" s="294"/>
      <c r="S92" s="294"/>
      <c r="T92" s="294"/>
      <c r="U92" s="294"/>
      <c r="V92" s="293">
        <v>0</v>
      </c>
      <c r="W92" s="293">
        <v>0</v>
      </c>
      <c r="X92" s="296">
        <f t="shared" si="3"/>
        <v>8.9652640095095499</v>
      </c>
      <c r="Y92" s="295">
        <v>97.99</v>
      </c>
      <c r="Z92" s="295">
        <f t="shared" si="4"/>
        <v>191.99</v>
      </c>
      <c r="AA92" s="295">
        <f t="shared" si="5"/>
        <v>94.000000000000014</v>
      </c>
    </row>
    <row r="93" spans="1:27" x14ac:dyDescent="0.25">
      <c r="A93" s="292" t="s">
        <v>416</v>
      </c>
      <c r="B93" t="s">
        <v>390</v>
      </c>
      <c r="C93" s="292" t="s">
        <v>386</v>
      </c>
      <c r="D93" s="292" t="s">
        <v>389</v>
      </c>
      <c r="E93" s="292" t="s">
        <v>394</v>
      </c>
      <c r="F93" s="292">
        <v>12</v>
      </c>
      <c r="G93" s="292" t="s">
        <v>392</v>
      </c>
      <c r="H93" s="292" t="s">
        <v>396</v>
      </c>
      <c r="I93" s="292" t="s">
        <v>395</v>
      </c>
      <c r="J93" s="293" t="b">
        <v>0</v>
      </c>
      <c r="K93" s="293">
        <v>0</v>
      </c>
      <c r="L93" s="293">
        <v>10</v>
      </c>
      <c r="M93" s="293">
        <v>0.7</v>
      </c>
      <c r="N93" s="293">
        <v>0.7</v>
      </c>
      <c r="O93" s="293">
        <v>1</v>
      </c>
      <c r="P93" s="294"/>
      <c r="Q93" s="294"/>
      <c r="R93" s="294"/>
      <c r="S93" s="294"/>
      <c r="T93" s="294"/>
      <c r="U93" s="294"/>
      <c r="V93" s="293">
        <v>0</v>
      </c>
      <c r="W93" s="293">
        <v>0</v>
      </c>
      <c r="X93" s="296">
        <f t="shared" si="3"/>
        <v>9.3845892373301201</v>
      </c>
      <c r="Y93" s="295">
        <v>97.99</v>
      </c>
      <c r="Z93" s="295">
        <f t="shared" si="4"/>
        <v>191.99</v>
      </c>
      <c r="AA93" s="295">
        <f t="shared" si="5"/>
        <v>94.000000000000014</v>
      </c>
    </row>
    <row r="94" spans="1:27" x14ac:dyDescent="0.25">
      <c r="A94" s="292" t="s">
        <v>416</v>
      </c>
      <c r="B94" t="s">
        <v>390</v>
      </c>
      <c r="C94" s="292" t="s">
        <v>386</v>
      </c>
      <c r="D94" s="292" t="s">
        <v>389</v>
      </c>
      <c r="E94" s="292" t="s">
        <v>394</v>
      </c>
      <c r="F94" s="292">
        <v>13</v>
      </c>
      <c r="G94" s="292" t="s">
        <v>392</v>
      </c>
      <c r="H94" s="292" t="s">
        <v>396</v>
      </c>
      <c r="I94" s="292" t="s">
        <v>395</v>
      </c>
      <c r="J94" s="293" t="b">
        <v>0</v>
      </c>
      <c r="K94" s="293">
        <v>0</v>
      </c>
      <c r="L94" s="293">
        <v>10</v>
      </c>
      <c r="M94" s="293">
        <v>0.7</v>
      </c>
      <c r="N94" s="293">
        <v>0.7</v>
      </c>
      <c r="O94" s="293">
        <v>1</v>
      </c>
      <c r="P94" s="294"/>
      <c r="Q94" s="294"/>
      <c r="R94" s="294"/>
      <c r="S94" s="294"/>
      <c r="T94" s="294"/>
      <c r="U94" s="294"/>
      <c r="V94" s="293">
        <v>0</v>
      </c>
      <c r="W94" s="293">
        <v>0</v>
      </c>
      <c r="X94" s="296">
        <f t="shared" si="3"/>
        <v>8.7746941485761649</v>
      </c>
      <c r="Y94" s="295">
        <v>97.99</v>
      </c>
      <c r="Z94" s="295">
        <f t="shared" si="4"/>
        <v>191.99</v>
      </c>
      <c r="AA94" s="295">
        <f t="shared" si="5"/>
        <v>94.000000000000014</v>
      </c>
    </row>
    <row r="95" spans="1:27" x14ac:dyDescent="0.25">
      <c r="A95" s="292" t="s">
        <v>416</v>
      </c>
      <c r="B95" t="s">
        <v>390</v>
      </c>
      <c r="C95" s="292" t="s">
        <v>386</v>
      </c>
      <c r="D95" s="292" t="s">
        <v>389</v>
      </c>
      <c r="E95" s="292" t="s">
        <v>394</v>
      </c>
      <c r="F95" s="292">
        <v>14</v>
      </c>
      <c r="G95" s="292" t="s">
        <v>392</v>
      </c>
      <c r="H95" s="292" t="s">
        <v>396</v>
      </c>
      <c r="I95" s="292" t="s">
        <v>395</v>
      </c>
      <c r="J95" s="293" t="b">
        <v>0</v>
      </c>
      <c r="K95" s="293">
        <v>0</v>
      </c>
      <c r="L95" s="293">
        <v>10</v>
      </c>
      <c r="M95" s="293">
        <v>0.7</v>
      </c>
      <c r="N95" s="293">
        <v>0.7</v>
      </c>
      <c r="O95" s="293">
        <v>1</v>
      </c>
      <c r="P95" s="294"/>
      <c r="Q95" s="294"/>
      <c r="R95" s="294"/>
      <c r="S95" s="294"/>
      <c r="T95" s="294"/>
      <c r="U95" s="294"/>
      <c r="V95" s="293">
        <v>0</v>
      </c>
      <c r="W95" s="293">
        <v>0</v>
      </c>
      <c r="X95" s="296">
        <f t="shared" si="3"/>
        <v>9.0740422336417375</v>
      </c>
      <c r="Y95" s="295">
        <v>97.99</v>
      </c>
      <c r="Z95" s="295">
        <f t="shared" si="4"/>
        <v>191.99</v>
      </c>
      <c r="AA95" s="295">
        <f t="shared" si="5"/>
        <v>94.000000000000014</v>
      </c>
    </row>
    <row r="96" spans="1:27" x14ac:dyDescent="0.25">
      <c r="A96" s="292" t="s">
        <v>416</v>
      </c>
      <c r="B96" t="s">
        <v>390</v>
      </c>
      <c r="C96" s="292" t="s">
        <v>386</v>
      </c>
      <c r="D96" s="292" t="s">
        <v>389</v>
      </c>
      <c r="E96" s="292" t="s">
        <v>394</v>
      </c>
      <c r="F96" s="292">
        <v>15</v>
      </c>
      <c r="G96" s="292" t="s">
        <v>392</v>
      </c>
      <c r="H96" s="292" t="s">
        <v>396</v>
      </c>
      <c r="I96" s="292" t="s">
        <v>395</v>
      </c>
      <c r="J96" s="293" t="b">
        <v>0</v>
      </c>
      <c r="K96" s="293">
        <v>0</v>
      </c>
      <c r="L96" s="293">
        <v>10</v>
      </c>
      <c r="M96" s="293">
        <v>0.7</v>
      </c>
      <c r="N96" s="293">
        <v>0.7</v>
      </c>
      <c r="O96" s="293">
        <v>1</v>
      </c>
      <c r="P96" s="294"/>
      <c r="Q96" s="294"/>
      <c r="R96" s="294"/>
      <c r="S96" s="294"/>
      <c r="T96" s="294"/>
      <c r="U96" s="294"/>
      <c r="V96" s="293">
        <v>0</v>
      </c>
      <c r="W96" s="293">
        <v>0</v>
      </c>
      <c r="X96" s="296">
        <f t="shared" si="3"/>
        <v>6.4918467610691861</v>
      </c>
      <c r="Y96" s="295">
        <v>97.99</v>
      </c>
      <c r="Z96" s="295">
        <f t="shared" si="4"/>
        <v>191.99</v>
      </c>
      <c r="AA96" s="295">
        <f t="shared" si="5"/>
        <v>94.000000000000014</v>
      </c>
    </row>
    <row r="97" spans="1:27" x14ac:dyDescent="0.25">
      <c r="A97" s="292" t="s">
        <v>416</v>
      </c>
      <c r="B97" t="s">
        <v>390</v>
      </c>
      <c r="C97" s="292" t="s">
        <v>386</v>
      </c>
      <c r="D97" s="292" t="s">
        <v>389</v>
      </c>
      <c r="E97" s="292" t="s">
        <v>394</v>
      </c>
      <c r="F97" s="292">
        <v>16</v>
      </c>
      <c r="G97" s="292" t="s">
        <v>392</v>
      </c>
      <c r="H97" s="292" t="s">
        <v>396</v>
      </c>
      <c r="I97" s="292" t="s">
        <v>395</v>
      </c>
      <c r="J97" s="293" t="b">
        <v>0</v>
      </c>
      <c r="K97" s="293">
        <v>0</v>
      </c>
      <c r="L97" s="293">
        <v>10</v>
      </c>
      <c r="M97" s="293">
        <v>0.7</v>
      </c>
      <c r="N97" s="293">
        <v>0.7</v>
      </c>
      <c r="O97" s="293">
        <v>1</v>
      </c>
      <c r="P97" s="294"/>
      <c r="Q97" s="294"/>
      <c r="R97" s="294"/>
      <c r="S97" s="294"/>
      <c r="T97" s="294"/>
      <c r="U97" s="294"/>
      <c r="V97" s="293">
        <v>0</v>
      </c>
      <c r="W97" s="293">
        <v>0</v>
      </c>
      <c r="X97" s="296">
        <f t="shared" si="3"/>
        <v>11.279368345222268</v>
      </c>
      <c r="Y97" s="295">
        <v>97.99</v>
      </c>
      <c r="Z97" s="295">
        <f t="shared" si="4"/>
        <v>191.99</v>
      </c>
      <c r="AA97" s="295">
        <f t="shared" si="5"/>
        <v>94.000000000000014</v>
      </c>
    </row>
    <row r="98" spans="1:27" x14ac:dyDescent="0.25">
      <c r="A98" s="292" t="s">
        <v>416</v>
      </c>
      <c r="B98" t="s">
        <v>390</v>
      </c>
      <c r="C98" s="292" t="s">
        <v>386</v>
      </c>
      <c r="D98" s="292" t="s">
        <v>387</v>
      </c>
      <c r="E98" s="292" t="s">
        <v>394</v>
      </c>
      <c r="F98" s="292">
        <v>1</v>
      </c>
      <c r="G98" s="292" t="s">
        <v>402</v>
      </c>
      <c r="H98" s="292" t="s">
        <v>388</v>
      </c>
      <c r="I98" s="292" t="s">
        <v>395</v>
      </c>
      <c r="J98" s="293" t="b">
        <v>0</v>
      </c>
      <c r="K98" s="293">
        <v>0</v>
      </c>
      <c r="L98" s="293">
        <v>10</v>
      </c>
      <c r="M98" s="293">
        <v>0.7</v>
      </c>
      <c r="N98" s="293">
        <v>0.7</v>
      </c>
      <c r="O98" s="293">
        <v>1</v>
      </c>
      <c r="P98" s="294"/>
      <c r="Q98" s="294"/>
      <c r="R98" s="294"/>
      <c r="S98" s="294"/>
      <c r="T98" s="294"/>
      <c r="U98" s="294"/>
      <c r="V98" s="293">
        <v>0</v>
      </c>
      <c r="W98" s="293">
        <v>0</v>
      </c>
      <c r="X98" s="296">
        <f t="shared" si="3"/>
        <v>10.123851253791983</v>
      </c>
      <c r="Y98" s="295">
        <v>97.99</v>
      </c>
      <c r="Z98" s="295">
        <f t="shared" si="4"/>
        <v>191.99</v>
      </c>
      <c r="AA98" s="295">
        <f t="shared" si="5"/>
        <v>94.000000000000014</v>
      </c>
    </row>
    <row r="99" spans="1:27" x14ac:dyDescent="0.25">
      <c r="A99" s="292" t="s">
        <v>416</v>
      </c>
      <c r="B99" t="s">
        <v>390</v>
      </c>
      <c r="C99" s="292" t="s">
        <v>386</v>
      </c>
      <c r="D99" s="292" t="s">
        <v>387</v>
      </c>
      <c r="E99" s="292" t="s">
        <v>394</v>
      </c>
      <c r="F99" s="292">
        <v>2</v>
      </c>
      <c r="G99" s="292" t="s">
        <v>402</v>
      </c>
      <c r="H99" s="292" t="s">
        <v>388</v>
      </c>
      <c r="I99" s="292" t="s">
        <v>395</v>
      </c>
      <c r="J99" s="293" t="b">
        <v>0</v>
      </c>
      <c r="K99" s="293">
        <v>0</v>
      </c>
      <c r="L99" s="293">
        <v>10</v>
      </c>
      <c r="M99" s="293">
        <v>0.7</v>
      </c>
      <c r="N99" s="293">
        <v>0.7</v>
      </c>
      <c r="O99" s="293">
        <v>1</v>
      </c>
      <c r="P99" s="294"/>
      <c r="Q99" s="294"/>
      <c r="R99" s="294"/>
      <c r="S99" s="294"/>
      <c r="T99" s="294"/>
      <c r="U99" s="294"/>
      <c r="V99" s="293">
        <v>0</v>
      </c>
      <c r="W99" s="293">
        <v>0</v>
      </c>
      <c r="X99" s="296">
        <f t="shared" si="3"/>
        <v>9.0372252607594437</v>
      </c>
      <c r="Y99" s="295">
        <v>97.99</v>
      </c>
      <c r="Z99" s="295">
        <f t="shared" si="4"/>
        <v>191.99</v>
      </c>
      <c r="AA99" s="295">
        <f t="shared" si="5"/>
        <v>94.000000000000014</v>
      </c>
    </row>
    <row r="100" spans="1:27" x14ac:dyDescent="0.25">
      <c r="A100" s="292" t="s">
        <v>416</v>
      </c>
      <c r="B100" t="s">
        <v>390</v>
      </c>
      <c r="C100" s="292" t="s">
        <v>386</v>
      </c>
      <c r="D100" s="292" t="s">
        <v>387</v>
      </c>
      <c r="E100" s="292" t="s">
        <v>394</v>
      </c>
      <c r="F100" s="292">
        <v>3</v>
      </c>
      <c r="G100" s="292" t="s">
        <v>402</v>
      </c>
      <c r="H100" s="292" t="s">
        <v>388</v>
      </c>
      <c r="I100" s="292" t="s">
        <v>395</v>
      </c>
      <c r="J100" s="293" t="b">
        <v>0</v>
      </c>
      <c r="K100" s="293">
        <v>0</v>
      </c>
      <c r="L100" s="293">
        <v>10</v>
      </c>
      <c r="M100" s="293">
        <v>0.7</v>
      </c>
      <c r="N100" s="293">
        <v>0.7</v>
      </c>
      <c r="O100" s="293">
        <v>1</v>
      </c>
      <c r="P100" s="294"/>
      <c r="Q100" s="294"/>
      <c r="R100" s="294"/>
      <c r="S100" s="294"/>
      <c r="T100" s="294"/>
      <c r="U100" s="294"/>
      <c r="V100" s="293">
        <v>0</v>
      </c>
      <c r="W100" s="293">
        <v>0</v>
      </c>
      <c r="X100" s="296">
        <f t="shared" si="3"/>
        <v>9.0761641847004757</v>
      </c>
      <c r="Y100" s="295">
        <v>97.99</v>
      </c>
      <c r="Z100" s="295">
        <f t="shared" si="4"/>
        <v>191.99</v>
      </c>
      <c r="AA100" s="295">
        <f t="shared" si="5"/>
        <v>94.000000000000014</v>
      </c>
    </row>
    <row r="101" spans="1:27" x14ac:dyDescent="0.25">
      <c r="A101" s="292" t="s">
        <v>416</v>
      </c>
      <c r="B101" t="s">
        <v>390</v>
      </c>
      <c r="C101" s="292" t="s">
        <v>386</v>
      </c>
      <c r="D101" s="292" t="s">
        <v>387</v>
      </c>
      <c r="E101" s="292" t="s">
        <v>394</v>
      </c>
      <c r="F101" s="292">
        <v>4</v>
      </c>
      <c r="G101" s="292" t="s">
        <v>402</v>
      </c>
      <c r="H101" s="292" t="s">
        <v>388</v>
      </c>
      <c r="I101" s="292" t="s">
        <v>395</v>
      </c>
      <c r="J101" s="293" t="b">
        <v>0</v>
      </c>
      <c r="K101" s="293">
        <v>0</v>
      </c>
      <c r="L101" s="293">
        <v>10</v>
      </c>
      <c r="M101" s="293">
        <v>0.7</v>
      </c>
      <c r="N101" s="293">
        <v>0.7</v>
      </c>
      <c r="O101" s="293">
        <v>1</v>
      </c>
      <c r="P101" s="294"/>
      <c r="Q101" s="294"/>
      <c r="R101" s="294"/>
      <c r="S101" s="294"/>
      <c r="T101" s="294"/>
      <c r="U101" s="294"/>
      <c r="V101" s="293">
        <v>0</v>
      </c>
      <c r="W101" s="293">
        <v>0</v>
      </c>
      <c r="X101" s="296">
        <f t="shared" si="3"/>
        <v>8.6286742897259039</v>
      </c>
      <c r="Y101" s="295">
        <v>97.99</v>
      </c>
      <c r="Z101" s="295">
        <f t="shared" si="4"/>
        <v>191.99</v>
      </c>
      <c r="AA101" s="295">
        <f t="shared" si="5"/>
        <v>94.000000000000014</v>
      </c>
    </row>
    <row r="102" spans="1:27" x14ac:dyDescent="0.25">
      <c r="A102" s="292" t="s">
        <v>416</v>
      </c>
      <c r="B102" t="s">
        <v>390</v>
      </c>
      <c r="C102" s="292" t="s">
        <v>386</v>
      </c>
      <c r="D102" s="292" t="s">
        <v>387</v>
      </c>
      <c r="E102" s="292" t="s">
        <v>394</v>
      </c>
      <c r="F102" s="292">
        <v>5</v>
      </c>
      <c r="G102" s="292" t="s">
        <v>402</v>
      </c>
      <c r="H102" s="292" t="s">
        <v>388</v>
      </c>
      <c r="I102" s="292" t="s">
        <v>395</v>
      </c>
      <c r="J102" s="293" t="b">
        <v>0</v>
      </c>
      <c r="K102" s="293">
        <v>0</v>
      </c>
      <c r="L102" s="293">
        <v>10</v>
      </c>
      <c r="M102" s="293">
        <v>0.7</v>
      </c>
      <c r="N102" s="293">
        <v>0.7</v>
      </c>
      <c r="O102" s="293">
        <v>1</v>
      </c>
      <c r="P102" s="294"/>
      <c r="Q102" s="294"/>
      <c r="R102" s="294"/>
      <c r="S102" s="294"/>
      <c r="T102" s="294"/>
      <c r="U102" s="294"/>
      <c r="V102" s="293">
        <v>0</v>
      </c>
      <c r="W102" s="293">
        <v>0</v>
      </c>
      <c r="X102" s="296">
        <f t="shared" si="3"/>
        <v>9.3002664077909127</v>
      </c>
      <c r="Y102" s="295">
        <v>97.99</v>
      </c>
      <c r="Z102" s="295">
        <f t="shared" si="4"/>
        <v>191.99</v>
      </c>
      <c r="AA102" s="295">
        <f t="shared" si="5"/>
        <v>94.000000000000014</v>
      </c>
    </row>
    <row r="103" spans="1:27" x14ac:dyDescent="0.25">
      <c r="A103" s="292" t="s">
        <v>416</v>
      </c>
      <c r="B103" t="s">
        <v>390</v>
      </c>
      <c r="C103" s="292" t="s">
        <v>386</v>
      </c>
      <c r="D103" s="292" t="s">
        <v>387</v>
      </c>
      <c r="E103" s="292" t="s">
        <v>394</v>
      </c>
      <c r="F103" s="292">
        <v>6</v>
      </c>
      <c r="G103" s="292" t="s">
        <v>402</v>
      </c>
      <c r="H103" s="292" t="s">
        <v>388</v>
      </c>
      <c r="I103" s="292" t="s">
        <v>395</v>
      </c>
      <c r="J103" s="293" t="b">
        <v>0</v>
      </c>
      <c r="K103" s="293">
        <v>0</v>
      </c>
      <c r="L103" s="293">
        <v>10</v>
      </c>
      <c r="M103" s="293">
        <v>0.7</v>
      </c>
      <c r="N103" s="293">
        <v>0.7</v>
      </c>
      <c r="O103" s="293">
        <v>1</v>
      </c>
      <c r="P103" s="294"/>
      <c r="Q103" s="294"/>
      <c r="R103" s="294"/>
      <c r="S103" s="294"/>
      <c r="T103" s="294"/>
      <c r="U103" s="294"/>
      <c r="V103" s="293">
        <v>0</v>
      </c>
      <c r="W103" s="293">
        <v>0</v>
      </c>
      <c r="X103" s="296">
        <f t="shared" si="3"/>
        <v>8.2072995369210293</v>
      </c>
      <c r="Y103" s="295">
        <v>97.99</v>
      </c>
      <c r="Z103" s="295">
        <f t="shared" si="4"/>
        <v>191.99</v>
      </c>
      <c r="AA103" s="295">
        <f t="shared" si="5"/>
        <v>94.000000000000014</v>
      </c>
    </row>
    <row r="104" spans="1:27" x14ac:dyDescent="0.25">
      <c r="A104" s="292" t="s">
        <v>416</v>
      </c>
      <c r="B104" t="s">
        <v>390</v>
      </c>
      <c r="C104" s="292" t="s">
        <v>386</v>
      </c>
      <c r="D104" s="292" t="s">
        <v>387</v>
      </c>
      <c r="E104" s="292" t="s">
        <v>394</v>
      </c>
      <c r="F104" s="292">
        <v>7</v>
      </c>
      <c r="G104" s="292" t="s">
        <v>402</v>
      </c>
      <c r="H104" s="292" t="s">
        <v>388</v>
      </c>
      <c r="I104" s="292" t="s">
        <v>395</v>
      </c>
      <c r="J104" s="293" t="b">
        <v>0</v>
      </c>
      <c r="K104" s="293">
        <v>0</v>
      </c>
      <c r="L104" s="293">
        <v>10</v>
      </c>
      <c r="M104" s="293">
        <v>0.7</v>
      </c>
      <c r="N104" s="293">
        <v>0.7</v>
      </c>
      <c r="O104" s="293">
        <v>1</v>
      </c>
      <c r="P104" s="294"/>
      <c r="Q104" s="294"/>
      <c r="R104" s="294"/>
      <c r="S104" s="294"/>
      <c r="T104" s="294"/>
      <c r="U104" s="294"/>
      <c r="V104" s="293">
        <v>0</v>
      </c>
      <c r="W104" s="293">
        <v>0</v>
      </c>
      <c r="X104" s="296">
        <f t="shared" si="3"/>
        <v>8.0571781116575067</v>
      </c>
      <c r="Y104" s="295">
        <v>97.99</v>
      </c>
      <c r="Z104" s="295">
        <f t="shared" si="4"/>
        <v>191.99</v>
      </c>
      <c r="AA104" s="295">
        <f t="shared" si="5"/>
        <v>94.000000000000014</v>
      </c>
    </row>
    <row r="105" spans="1:27" x14ac:dyDescent="0.25">
      <c r="A105" s="292" t="s">
        <v>416</v>
      </c>
      <c r="B105" t="s">
        <v>390</v>
      </c>
      <c r="C105" s="292" t="s">
        <v>386</v>
      </c>
      <c r="D105" s="292" t="s">
        <v>387</v>
      </c>
      <c r="E105" s="292" t="s">
        <v>394</v>
      </c>
      <c r="F105" s="292">
        <v>8</v>
      </c>
      <c r="G105" s="292" t="s">
        <v>402</v>
      </c>
      <c r="H105" s="292" t="s">
        <v>388</v>
      </c>
      <c r="I105" s="292" t="s">
        <v>395</v>
      </c>
      <c r="J105" s="293" t="b">
        <v>0</v>
      </c>
      <c r="K105" s="293">
        <v>0</v>
      </c>
      <c r="L105" s="293">
        <v>10</v>
      </c>
      <c r="M105" s="293">
        <v>0.7</v>
      </c>
      <c r="N105" s="293">
        <v>0.7</v>
      </c>
      <c r="O105" s="293">
        <v>1</v>
      </c>
      <c r="P105" s="294"/>
      <c r="Q105" s="294"/>
      <c r="R105" s="294"/>
      <c r="S105" s="294"/>
      <c r="T105" s="294"/>
      <c r="U105" s="294"/>
      <c r="V105" s="293">
        <v>0</v>
      </c>
      <c r="W105" s="293">
        <v>0</v>
      </c>
      <c r="X105" s="296">
        <f t="shared" si="3"/>
        <v>7.8415165524904538</v>
      </c>
      <c r="Y105" s="295">
        <v>97.99</v>
      </c>
      <c r="Z105" s="295">
        <f t="shared" si="4"/>
        <v>191.99</v>
      </c>
      <c r="AA105" s="295">
        <f t="shared" si="5"/>
        <v>94.000000000000014</v>
      </c>
    </row>
    <row r="106" spans="1:27" x14ac:dyDescent="0.25">
      <c r="A106" s="292" t="s">
        <v>416</v>
      </c>
      <c r="B106" t="s">
        <v>390</v>
      </c>
      <c r="C106" s="292" t="s">
        <v>386</v>
      </c>
      <c r="D106" s="292" t="s">
        <v>387</v>
      </c>
      <c r="E106" s="292" t="s">
        <v>394</v>
      </c>
      <c r="F106" s="292">
        <v>9</v>
      </c>
      <c r="G106" s="292" t="s">
        <v>402</v>
      </c>
      <c r="H106" s="292" t="s">
        <v>388</v>
      </c>
      <c r="I106" s="292" t="s">
        <v>395</v>
      </c>
      <c r="J106" s="293" t="b">
        <v>0</v>
      </c>
      <c r="K106" s="293">
        <v>0</v>
      </c>
      <c r="L106" s="293">
        <v>10</v>
      </c>
      <c r="M106" s="293">
        <v>0.7</v>
      </c>
      <c r="N106" s="293">
        <v>0.7</v>
      </c>
      <c r="O106" s="293">
        <v>1</v>
      </c>
      <c r="P106" s="294"/>
      <c r="Q106" s="294"/>
      <c r="R106" s="294"/>
      <c r="S106" s="294"/>
      <c r="T106" s="294"/>
      <c r="U106" s="294"/>
      <c r="V106" s="293">
        <v>0</v>
      </c>
      <c r="W106" s="293">
        <v>0</v>
      </c>
      <c r="X106" s="296">
        <f t="shared" si="3"/>
        <v>7.8313689947524541</v>
      </c>
      <c r="Y106" s="295">
        <v>97.99</v>
      </c>
      <c r="Z106" s="295">
        <f t="shared" si="4"/>
        <v>191.99</v>
      </c>
      <c r="AA106" s="295">
        <f t="shared" si="5"/>
        <v>94.000000000000014</v>
      </c>
    </row>
    <row r="107" spans="1:27" x14ac:dyDescent="0.25">
      <c r="A107" s="292" t="s">
        <v>416</v>
      </c>
      <c r="B107" t="s">
        <v>390</v>
      </c>
      <c r="C107" s="292" t="s">
        <v>386</v>
      </c>
      <c r="D107" s="292" t="s">
        <v>387</v>
      </c>
      <c r="E107" s="292" t="s">
        <v>394</v>
      </c>
      <c r="F107" s="292">
        <v>10</v>
      </c>
      <c r="G107" s="292" t="s">
        <v>402</v>
      </c>
      <c r="H107" s="292" t="s">
        <v>388</v>
      </c>
      <c r="I107" s="292" t="s">
        <v>395</v>
      </c>
      <c r="J107" s="293" t="b">
        <v>0</v>
      </c>
      <c r="K107" s="293">
        <v>0</v>
      </c>
      <c r="L107" s="293">
        <v>10</v>
      </c>
      <c r="M107" s="293">
        <v>0.7</v>
      </c>
      <c r="N107" s="293">
        <v>0.7</v>
      </c>
      <c r="O107" s="293">
        <v>1</v>
      </c>
      <c r="P107" s="294"/>
      <c r="Q107" s="294"/>
      <c r="R107" s="294"/>
      <c r="S107" s="294"/>
      <c r="T107" s="294"/>
      <c r="U107" s="294"/>
      <c r="V107" s="293">
        <v>0</v>
      </c>
      <c r="W107" s="293">
        <v>0</v>
      </c>
      <c r="X107" s="296">
        <f t="shared" si="3"/>
        <v>7.7761774925700839</v>
      </c>
      <c r="Y107" s="295">
        <v>97.99</v>
      </c>
      <c r="Z107" s="295">
        <f t="shared" si="4"/>
        <v>191.99</v>
      </c>
      <c r="AA107" s="295">
        <f t="shared" si="5"/>
        <v>94.000000000000014</v>
      </c>
    </row>
    <row r="108" spans="1:27" x14ac:dyDescent="0.25">
      <c r="A108" s="292" t="s">
        <v>416</v>
      </c>
      <c r="B108" t="s">
        <v>390</v>
      </c>
      <c r="C108" s="292" t="s">
        <v>386</v>
      </c>
      <c r="D108" s="292" t="s">
        <v>387</v>
      </c>
      <c r="E108" s="292" t="s">
        <v>394</v>
      </c>
      <c r="F108" s="292">
        <v>11</v>
      </c>
      <c r="G108" s="292" t="s">
        <v>402</v>
      </c>
      <c r="H108" s="292" t="s">
        <v>388</v>
      </c>
      <c r="I108" s="292" t="s">
        <v>395</v>
      </c>
      <c r="J108" s="293" t="b">
        <v>0</v>
      </c>
      <c r="K108" s="293">
        <v>0</v>
      </c>
      <c r="L108" s="293">
        <v>10</v>
      </c>
      <c r="M108" s="293">
        <v>0.7</v>
      </c>
      <c r="N108" s="293">
        <v>0.7</v>
      </c>
      <c r="O108" s="293">
        <v>1</v>
      </c>
      <c r="P108" s="294"/>
      <c r="Q108" s="294"/>
      <c r="R108" s="294"/>
      <c r="S108" s="294"/>
      <c r="T108" s="294"/>
      <c r="U108" s="294"/>
      <c r="V108" s="293">
        <v>0</v>
      </c>
      <c r="W108" s="293">
        <v>0</v>
      </c>
      <c r="X108" s="296">
        <f t="shared" si="3"/>
        <v>7.9956970313668565</v>
      </c>
      <c r="Y108" s="295">
        <v>97.99</v>
      </c>
      <c r="Z108" s="295">
        <f t="shared" si="4"/>
        <v>191.99</v>
      </c>
      <c r="AA108" s="295">
        <f t="shared" si="5"/>
        <v>94.000000000000014</v>
      </c>
    </row>
    <row r="109" spans="1:27" x14ac:dyDescent="0.25">
      <c r="A109" s="292" t="s">
        <v>416</v>
      </c>
      <c r="B109" t="s">
        <v>390</v>
      </c>
      <c r="C109" s="292" t="s">
        <v>386</v>
      </c>
      <c r="D109" s="292" t="s">
        <v>387</v>
      </c>
      <c r="E109" s="292" t="s">
        <v>394</v>
      </c>
      <c r="F109" s="292">
        <v>12</v>
      </c>
      <c r="G109" s="292" t="s">
        <v>402</v>
      </c>
      <c r="H109" s="292" t="s">
        <v>388</v>
      </c>
      <c r="I109" s="292" t="s">
        <v>395</v>
      </c>
      <c r="J109" s="293" t="b">
        <v>0</v>
      </c>
      <c r="K109" s="293">
        <v>0</v>
      </c>
      <c r="L109" s="293">
        <v>10</v>
      </c>
      <c r="M109" s="293">
        <v>0.7</v>
      </c>
      <c r="N109" s="293">
        <v>0.7</v>
      </c>
      <c r="O109" s="293">
        <v>1</v>
      </c>
      <c r="P109" s="294"/>
      <c r="Q109" s="294"/>
      <c r="R109" s="294"/>
      <c r="S109" s="294"/>
      <c r="T109" s="294"/>
      <c r="U109" s="294"/>
      <c r="V109" s="293">
        <v>0</v>
      </c>
      <c r="W109" s="293">
        <v>0</v>
      </c>
      <c r="X109" s="296">
        <f t="shared" si="3"/>
        <v>8.3895356349464176</v>
      </c>
      <c r="Y109" s="295">
        <v>97.99</v>
      </c>
      <c r="Z109" s="295">
        <f t="shared" si="4"/>
        <v>191.99</v>
      </c>
      <c r="AA109" s="295">
        <f t="shared" si="5"/>
        <v>94.000000000000014</v>
      </c>
    </row>
    <row r="110" spans="1:27" x14ac:dyDescent="0.25">
      <c r="A110" s="292" t="s">
        <v>416</v>
      </c>
      <c r="B110" t="s">
        <v>390</v>
      </c>
      <c r="C110" s="292" t="s">
        <v>386</v>
      </c>
      <c r="D110" s="292" t="s">
        <v>387</v>
      </c>
      <c r="E110" s="292" t="s">
        <v>394</v>
      </c>
      <c r="F110" s="292">
        <v>13</v>
      </c>
      <c r="G110" s="292" t="s">
        <v>402</v>
      </c>
      <c r="H110" s="292" t="s">
        <v>388</v>
      </c>
      <c r="I110" s="292" t="s">
        <v>395</v>
      </c>
      <c r="J110" s="293" t="b">
        <v>0</v>
      </c>
      <c r="K110" s="293">
        <v>0</v>
      </c>
      <c r="L110" s="293">
        <v>10</v>
      </c>
      <c r="M110" s="293">
        <v>0.7</v>
      </c>
      <c r="N110" s="293">
        <v>0.7</v>
      </c>
      <c r="O110" s="293">
        <v>1</v>
      </c>
      <c r="P110" s="294"/>
      <c r="Q110" s="294"/>
      <c r="R110" s="294"/>
      <c r="S110" s="294"/>
      <c r="T110" s="294"/>
      <c r="U110" s="294"/>
      <c r="V110" s="293">
        <v>0</v>
      </c>
      <c r="W110" s="293">
        <v>0</v>
      </c>
      <c r="X110" s="296">
        <f t="shared" si="3"/>
        <v>7.8257856204460934</v>
      </c>
      <c r="Y110" s="295">
        <v>97.99</v>
      </c>
      <c r="Z110" s="295">
        <f t="shared" si="4"/>
        <v>191.99</v>
      </c>
      <c r="AA110" s="295">
        <f t="shared" si="5"/>
        <v>94.000000000000014</v>
      </c>
    </row>
    <row r="111" spans="1:27" x14ac:dyDescent="0.25">
      <c r="A111" s="292" t="s">
        <v>416</v>
      </c>
      <c r="B111" t="s">
        <v>390</v>
      </c>
      <c r="C111" s="292" t="s">
        <v>386</v>
      </c>
      <c r="D111" s="292" t="s">
        <v>387</v>
      </c>
      <c r="E111" s="292" t="s">
        <v>394</v>
      </c>
      <c r="F111" s="292">
        <v>14</v>
      </c>
      <c r="G111" s="292" t="s">
        <v>402</v>
      </c>
      <c r="H111" s="292" t="s">
        <v>388</v>
      </c>
      <c r="I111" s="292" t="s">
        <v>395</v>
      </c>
      <c r="J111" s="293" t="b">
        <v>0</v>
      </c>
      <c r="K111" s="293">
        <v>0</v>
      </c>
      <c r="L111" s="293">
        <v>10</v>
      </c>
      <c r="M111" s="293">
        <v>0.7</v>
      </c>
      <c r="N111" s="293">
        <v>0.7</v>
      </c>
      <c r="O111" s="293">
        <v>1</v>
      </c>
      <c r="P111" s="294"/>
      <c r="Q111" s="294"/>
      <c r="R111" s="294"/>
      <c r="S111" s="294"/>
      <c r="T111" s="294"/>
      <c r="U111" s="294"/>
      <c r="V111" s="293">
        <v>0</v>
      </c>
      <c r="W111" s="293">
        <v>0</v>
      </c>
      <c r="X111" s="296">
        <f t="shared" si="3"/>
        <v>8.0931446341883628</v>
      </c>
      <c r="Y111" s="295">
        <v>97.99</v>
      </c>
      <c r="Z111" s="295">
        <f t="shared" si="4"/>
        <v>191.99</v>
      </c>
      <c r="AA111" s="295">
        <f t="shared" si="5"/>
        <v>94.000000000000014</v>
      </c>
    </row>
    <row r="112" spans="1:27" x14ac:dyDescent="0.25">
      <c r="A112" s="292" t="s">
        <v>416</v>
      </c>
      <c r="B112" t="s">
        <v>390</v>
      </c>
      <c r="C112" s="292" t="s">
        <v>386</v>
      </c>
      <c r="D112" s="292" t="s">
        <v>387</v>
      </c>
      <c r="E112" s="292" t="s">
        <v>394</v>
      </c>
      <c r="F112" s="292">
        <v>15</v>
      </c>
      <c r="G112" s="292" t="s">
        <v>402</v>
      </c>
      <c r="H112" s="292" t="s">
        <v>388</v>
      </c>
      <c r="I112" s="292" t="s">
        <v>395</v>
      </c>
      <c r="J112" s="293" t="b">
        <v>0</v>
      </c>
      <c r="K112" s="293">
        <v>0</v>
      </c>
      <c r="L112" s="293">
        <v>10</v>
      </c>
      <c r="M112" s="293">
        <v>0.7</v>
      </c>
      <c r="N112" s="293">
        <v>0.7</v>
      </c>
      <c r="O112" s="293">
        <v>1</v>
      </c>
      <c r="P112" s="294"/>
      <c r="Q112" s="294"/>
      <c r="R112" s="294"/>
      <c r="S112" s="294"/>
      <c r="T112" s="294"/>
      <c r="U112" s="294"/>
      <c r="V112" s="293">
        <v>0</v>
      </c>
      <c r="W112" s="293">
        <v>0</v>
      </c>
      <c r="X112" s="296">
        <f t="shared" si="3"/>
        <v>5.7551415488761606</v>
      </c>
      <c r="Y112" s="295">
        <v>97.99</v>
      </c>
      <c r="Z112" s="295">
        <f t="shared" si="4"/>
        <v>191.99</v>
      </c>
      <c r="AA112" s="295">
        <f t="shared" si="5"/>
        <v>94.000000000000014</v>
      </c>
    </row>
    <row r="113" spans="1:27" x14ac:dyDescent="0.25">
      <c r="A113" s="292" t="s">
        <v>416</v>
      </c>
      <c r="B113" t="s">
        <v>390</v>
      </c>
      <c r="C113" s="292" t="s">
        <v>386</v>
      </c>
      <c r="D113" s="292" t="s">
        <v>387</v>
      </c>
      <c r="E113" s="292" t="s">
        <v>394</v>
      </c>
      <c r="F113" s="292">
        <v>16</v>
      </c>
      <c r="G113" s="292" t="s">
        <v>402</v>
      </c>
      <c r="H113" s="292" t="s">
        <v>388</v>
      </c>
      <c r="I113" s="292" t="s">
        <v>395</v>
      </c>
      <c r="J113" s="293" t="b">
        <v>0</v>
      </c>
      <c r="K113" s="293">
        <v>0</v>
      </c>
      <c r="L113" s="293">
        <v>10</v>
      </c>
      <c r="M113" s="293">
        <v>0.7</v>
      </c>
      <c r="N113" s="293">
        <v>0.7</v>
      </c>
      <c r="O113" s="293">
        <v>1</v>
      </c>
      <c r="P113" s="294"/>
      <c r="Q113" s="294"/>
      <c r="R113" s="294"/>
      <c r="S113" s="294"/>
      <c r="T113" s="294"/>
      <c r="U113" s="294"/>
      <c r="V113" s="293">
        <v>0</v>
      </c>
      <c r="W113" s="293">
        <v>0</v>
      </c>
      <c r="X113" s="296">
        <f t="shared" si="3"/>
        <v>10.085482969315505</v>
      </c>
      <c r="Y113" s="295">
        <v>97.99</v>
      </c>
      <c r="Z113" s="295">
        <f t="shared" si="4"/>
        <v>191.99</v>
      </c>
      <c r="AA113" s="295">
        <f t="shared" si="5"/>
        <v>94.000000000000014</v>
      </c>
    </row>
    <row r="114" spans="1:27" x14ac:dyDescent="0.25">
      <c r="A114" s="292" t="s">
        <v>416</v>
      </c>
      <c r="B114" t="s">
        <v>390</v>
      </c>
      <c r="C114" s="292" t="s">
        <v>386</v>
      </c>
      <c r="D114" s="292" t="s">
        <v>387</v>
      </c>
      <c r="E114" s="292" t="s">
        <v>394</v>
      </c>
      <c r="F114" s="292">
        <v>1</v>
      </c>
      <c r="G114" s="292" t="s">
        <v>392</v>
      </c>
      <c r="H114" s="292" t="s">
        <v>388</v>
      </c>
      <c r="I114" s="292" t="s">
        <v>395</v>
      </c>
      <c r="J114" s="293" t="b">
        <v>0</v>
      </c>
      <c r="K114" s="293">
        <v>0</v>
      </c>
      <c r="L114" s="293">
        <v>10</v>
      </c>
      <c r="M114" s="293">
        <v>0.7</v>
      </c>
      <c r="N114" s="293">
        <v>0.7</v>
      </c>
      <c r="O114" s="293">
        <v>1</v>
      </c>
      <c r="P114" s="294"/>
      <c r="Q114" s="294"/>
      <c r="R114" s="294"/>
      <c r="S114" s="294"/>
      <c r="T114" s="294"/>
      <c r="U114" s="294"/>
      <c r="V114" s="293">
        <v>0</v>
      </c>
      <c r="W114" s="293">
        <v>0</v>
      </c>
      <c r="X114" s="296">
        <f t="shared" si="3"/>
        <v>11.304160064313509</v>
      </c>
      <c r="Y114" s="295">
        <v>97.99</v>
      </c>
      <c r="Z114" s="295">
        <f t="shared" si="4"/>
        <v>191.99</v>
      </c>
      <c r="AA114" s="295">
        <f t="shared" si="5"/>
        <v>94.000000000000014</v>
      </c>
    </row>
    <row r="115" spans="1:27" x14ac:dyDescent="0.25">
      <c r="A115" s="292" t="s">
        <v>416</v>
      </c>
      <c r="B115" t="s">
        <v>390</v>
      </c>
      <c r="C115" s="292" t="s">
        <v>386</v>
      </c>
      <c r="D115" s="292" t="s">
        <v>387</v>
      </c>
      <c r="E115" s="292" t="s">
        <v>394</v>
      </c>
      <c r="F115" s="292">
        <v>2</v>
      </c>
      <c r="G115" s="292" t="s">
        <v>392</v>
      </c>
      <c r="H115" s="292" t="s">
        <v>388</v>
      </c>
      <c r="I115" s="292" t="s">
        <v>395</v>
      </c>
      <c r="J115" s="293" t="b">
        <v>0</v>
      </c>
      <c r="K115" s="293">
        <v>0</v>
      </c>
      <c r="L115" s="293">
        <v>10</v>
      </c>
      <c r="M115" s="293">
        <v>0.7</v>
      </c>
      <c r="N115" s="293">
        <v>0.7</v>
      </c>
      <c r="O115" s="293">
        <v>1</v>
      </c>
      <c r="P115" s="294"/>
      <c r="Q115" s="294"/>
      <c r="R115" s="294"/>
      <c r="S115" s="294"/>
      <c r="T115" s="294"/>
      <c r="U115" s="294"/>
      <c r="V115" s="293">
        <v>0</v>
      </c>
      <c r="W115" s="293">
        <v>0</v>
      </c>
      <c r="X115" s="296">
        <f t="shared" si="3"/>
        <v>10.088454069753634</v>
      </c>
      <c r="Y115" s="295">
        <v>97.99</v>
      </c>
      <c r="Z115" s="295">
        <f t="shared" si="4"/>
        <v>191.99</v>
      </c>
      <c r="AA115" s="295">
        <f t="shared" si="5"/>
        <v>94.000000000000014</v>
      </c>
    </row>
    <row r="116" spans="1:27" x14ac:dyDescent="0.25">
      <c r="A116" s="292" t="s">
        <v>416</v>
      </c>
      <c r="B116" t="s">
        <v>390</v>
      </c>
      <c r="C116" s="292" t="s">
        <v>386</v>
      </c>
      <c r="D116" s="292" t="s">
        <v>387</v>
      </c>
      <c r="E116" s="292" t="s">
        <v>394</v>
      </c>
      <c r="F116" s="292">
        <v>3</v>
      </c>
      <c r="G116" s="292" t="s">
        <v>392</v>
      </c>
      <c r="H116" s="292" t="s">
        <v>388</v>
      </c>
      <c r="I116" s="292" t="s">
        <v>395</v>
      </c>
      <c r="J116" s="293" t="b">
        <v>0</v>
      </c>
      <c r="K116" s="293">
        <v>0</v>
      </c>
      <c r="L116" s="293">
        <v>10</v>
      </c>
      <c r="M116" s="293">
        <v>0.7</v>
      </c>
      <c r="N116" s="293">
        <v>0.7</v>
      </c>
      <c r="O116" s="293">
        <v>1</v>
      </c>
      <c r="P116" s="294"/>
      <c r="Q116" s="294"/>
      <c r="R116" s="294"/>
      <c r="S116" s="294"/>
      <c r="T116" s="294"/>
      <c r="U116" s="294"/>
      <c r="V116" s="293">
        <v>0</v>
      </c>
      <c r="W116" s="293">
        <v>0</v>
      </c>
      <c r="X116" s="296">
        <f t="shared" si="3"/>
        <v>10.13292957449648</v>
      </c>
      <c r="Y116" s="295">
        <v>97.99</v>
      </c>
      <c r="Z116" s="295">
        <f t="shared" si="4"/>
        <v>191.99</v>
      </c>
      <c r="AA116" s="295">
        <f t="shared" si="5"/>
        <v>94.000000000000014</v>
      </c>
    </row>
    <row r="117" spans="1:27" x14ac:dyDescent="0.25">
      <c r="A117" s="292" t="s">
        <v>416</v>
      </c>
      <c r="B117" t="s">
        <v>390</v>
      </c>
      <c r="C117" s="292" t="s">
        <v>386</v>
      </c>
      <c r="D117" s="292" t="s">
        <v>387</v>
      </c>
      <c r="E117" s="292" t="s">
        <v>394</v>
      </c>
      <c r="F117" s="292">
        <v>4</v>
      </c>
      <c r="G117" s="292" t="s">
        <v>392</v>
      </c>
      <c r="H117" s="292" t="s">
        <v>388</v>
      </c>
      <c r="I117" s="292" t="s">
        <v>395</v>
      </c>
      <c r="J117" s="293" t="b">
        <v>0</v>
      </c>
      <c r="K117" s="293">
        <v>0</v>
      </c>
      <c r="L117" s="293">
        <v>10</v>
      </c>
      <c r="M117" s="293">
        <v>0.7</v>
      </c>
      <c r="N117" s="293">
        <v>0.7</v>
      </c>
      <c r="O117" s="293">
        <v>1</v>
      </c>
      <c r="P117" s="294"/>
      <c r="Q117" s="294"/>
      <c r="R117" s="294"/>
      <c r="S117" s="294"/>
      <c r="T117" s="294"/>
      <c r="U117" s="294"/>
      <c r="V117" s="293">
        <v>0</v>
      </c>
      <c r="W117" s="293">
        <v>0</v>
      </c>
      <c r="X117" s="296">
        <f t="shared" si="3"/>
        <v>9.6318997105433013</v>
      </c>
      <c r="Y117" s="295">
        <v>97.99</v>
      </c>
      <c r="Z117" s="295">
        <f t="shared" si="4"/>
        <v>191.99</v>
      </c>
      <c r="AA117" s="295">
        <f t="shared" si="5"/>
        <v>94.000000000000014</v>
      </c>
    </row>
    <row r="118" spans="1:27" x14ac:dyDescent="0.25">
      <c r="A118" s="292" t="s">
        <v>416</v>
      </c>
      <c r="B118" t="s">
        <v>390</v>
      </c>
      <c r="C118" s="292" t="s">
        <v>386</v>
      </c>
      <c r="D118" s="292" t="s">
        <v>387</v>
      </c>
      <c r="E118" s="292" t="s">
        <v>394</v>
      </c>
      <c r="F118" s="292">
        <v>5</v>
      </c>
      <c r="G118" s="292" t="s">
        <v>392</v>
      </c>
      <c r="H118" s="292" t="s">
        <v>388</v>
      </c>
      <c r="I118" s="292" t="s">
        <v>395</v>
      </c>
      <c r="J118" s="293" t="b">
        <v>0</v>
      </c>
      <c r="K118" s="293">
        <v>0</v>
      </c>
      <c r="L118" s="293">
        <v>10</v>
      </c>
      <c r="M118" s="293">
        <v>0.7</v>
      </c>
      <c r="N118" s="293">
        <v>0.7</v>
      </c>
      <c r="O118" s="293">
        <v>1</v>
      </c>
      <c r="P118" s="294"/>
      <c r="Q118" s="294"/>
      <c r="R118" s="294"/>
      <c r="S118" s="294"/>
      <c r="T118" s="294"/>
      <c r="U118" s="294"/>
      <c r="V118" s="293">
        <v>0</v>
      </c>
      <c r="W118" s="293">
        <v>0</v>
      </c>
      <c r="X118" s="296">
        <f t="shared" si="3"/>
        <v>10.38418575010464</v>
      </c>
      <c r="Y118" s="295">
        <v>97.99</v>
      </c>
      <c r="Z118" s="295">
        <f t="shared" si="4"/>
        <v>191.99</v>
      </c>
      <c r="AA118" s="295">
        <f t="shared" si="5"/>
        <v>94.000000000000014</v>
      </c>
    </row>
    <row r="119" spans="1:27" x14ac:dyDescent="0.25">
      <c r="A119" s="292" t="s">
        <v>416</v>
      </c>
      <c r="B119" t="s">
        <v>390</v>
      </c>
      <c r="C119" s="292" t="s">
        <v>386</v>
      </c>
      <c r="D119" s="292" t="s">
        <v>387</v>
      </c>
      <c r="E119" s="292" t="s">
        <v>394</v>
      </c>
      <c r="F119" s="292">
        <v>6</v>
      </c>
      <c r="G119" s="292" t="s">
        <v>392</v>
      </c>
      <c r="H119" s="292" t="s">
        <v>388</v>
      </c>
      <c r="I119" s="292" t="s">
        <v>395</v>
      </c>
      <c r="J119" s="293" t="b">
        <v>0</v>
      </c>
      <c r="K119" s="293">
        <v>0</v>
      </c>
      <c r="L119" s="293">
        <v>10</v>
      </c>
      <c r="M119" s="293">
        <v>0.7</v>
      </c>
      <c r="N119" s="293">
        <v>0.7</v>
      </c>
      <c r="O119" s="293">
        <v>1</v>
      </c>
      <c r="P119" s="294"/>
      <c r="Q119" s="294"/>
      <c r="R119" s="294"/>
      <c r="S119" s="294"/>
      <c r="T119" s="294"/>
      <c r="U119" s="294"/>
      <c r="V119" s="293">
        <v>0</v>
      </c>
      <c r="W119" s="293">
        <v>0</v>
      </c>
      <c r="X119" s="296">
        <f t="shared" si="3"/>
        <v>9.1691156476824744</v>
      </c>
      <c r="Y119" s="295">
        <v>97.99</v>
      </c>
      <c r="Z119" s="295">
        <f t="shared" si="4"/>
        <v>191.99</v>
      </c>
      <c r="AA119" s="295">
        <f t="shared" si="5"/>
        <v>94.000000000000014</v>
      </c>
    </row>
    <row r="120" spans="1:27" x14ac:dyDescent="0.25">
      <c r="A120" s="292" t="s">
        <v>416</v>
      </c>
      <c r="B120" t="s">
        <v>390</v>
      </c>
      <c r="C120" s="292" t="s">
        <v>386</v>
      </c>
      <c r="D120" s="292" t="s">
        <v>387</v>
      </c>
      <c r="E120" s="292" t="s">
        <v>394</v>
      </c>
      <c r="F120" s="292">
        <v>7</v>
      </c>
      <c r="G120" s="292" t="s">
        <v>392</v>
      </c>
      <c r="H120" s="292" t="s">
        <v>388</v>
      </c>
      <c r="I120" s="292" t="s">
        <v>395</v>
      </c>
      <c r="J120" s="293" t="b">
        <v>0</v>
      </c>
      <c r="K120" s="293">
        <v>0</v>
      </c>
      <c r="L120" s="293">
        <v>10</v>
      </c>
      <c r="M120" s="293">
        <v>0.7</v>
      </c>
      <c r="N120" s="293">
        <v>0.7</v>
      </c>
      <c r="O120" s="293">
        <v>1</v>
      </c>
      <c r="P120" s="294"/>
      <c r="Q120" s="294"/>
      <c r="R120" s="294"/>
      <c r="S120" s="294"/>
      <c r="T120" s="294"/>
      <c r="U120" s="294"/>
      <c r="V120" s="293">
        <v>0</v>
      </c>
      <c r="W120" s="293">
        <v>0</v>
      </c>
      <c r="X120" s="296">
        <f t="shared" si="3"/>
        <v>8.9999895292528702</v>
      </c>
      <c r="Y120" s="295">
        <v>97.99</v>
      </c>
      <c r="Z120" s="295">
        <f t="shared" si="4"/>
        <v>191.99</v>
      </c>
      <c r="AA120" s="295">
        <f t="shared" si="5"/>
        <v>94.000000000000014</v>
      </c>
    </row>
    <row r="121" spans="1:27" x14ac:dyDescent="0.25">
      <c r="A121" s="292" t="s">
        <v>416</v>
      </c>
      <c r="B121" t="s">
        <v>390</v>
      </c>
      <c r="C121" s="292" t="s">
        <v>386</v>
      </c>
      <c r="D121" s="292" t="s">
        <v>387</v>
      </c>
      <c r="E121" s="292" t="s">
        <v>394</v>
      </c>
      <c r="F121" s="292">
        <v>8</v>
      </c>
      <c r="G121" s="292" t="s">
        <v>392</v>
      </c>
      <c r="H121" s="292" t="s">
        <v>388</v>
      </c>
      <c r="I121" s="292" t="s">
        <v>395</v>
      </c>
      <c r="J121" s="293" t="b">
        <v>0</v>
      </c>
      <c r="K121" s="293">
        <v>0</v>
      </c>
      <c r="L121" s="293">
        <v>10</v>
      </c>
      <c r="M121" s="293">
        <v>0.7</v>
      </c>
      <c r="N121" s="293">
        <v>0.7</v>
      </c>
      <c r="O121" s="293">
        <v>1</v>
      </c>
      <c r="P121" s="294"/>
      <c r="Q121" s="294"/>
      <c r="R121" s="294"/>
      <c r="S121" s="294"/>
      <c r="T121" s="294"/>
      <c r="U121" s="294"/>
      <c r="V121" s="293">
        <v>0</v>
      </c>
      <c r="W121" s="293">
        <v>0</v>
      </c>
      <c r="X121" s="296">
        <f t="shared" si="3"/>
        <v>8.7619773390605271</v>
      </c>
      <c r="Y121" s="295">
        <v>97.99</v>
      </c>
      <c r="Z121" s="295">
        <f t="shared" si="4"/>
        <v>191.99</v>
      </c>
      <c r="AA121" s="295">
        <f t="shared" si="5"/>
        <v>94.000000000000014</v>
      </c>
    </row>
    <row r="122" spans="1:27" x14ac:dyDescent="0.25">
      <c r="A122" s="292" t="s">
        <v>416</v>
      </c>
      <c r="B122" t="s">
        <v>390</v>
      </c>
      <c r="C122" s="292" t="s">
        <v>386</v>
      </c>
      <c r="D122" s="292" t="s">
        <v>387</v>
      </c>
      <c r="E122" s="292" t="s">
        <v>394</v>
      </c>
      <c r="F122" s="292">
        <v>9</v>
      </c>
      <c r="G122" s="292" t="s">
        <v>392</v>
      </c>
      <c r="H122" s="292" t="s">
        <v>388</v>
      </c>
      <c r="I122" s="292" t="s">
        <v>395</v>
      </c>
      <c r="J122" s="293" t="b">
        <v>0</v>
      </c>
      <c r="K122" s="293">
        <v>0</v>
      </c>
      <c r="L122" s="293">
        <v>10</v>
      </c>
      <c r="M122" s="293">
        <v>0.7</v>
      </c>
      <c r="N122" s="293">
        <v>0.7</v>
      </c>
      <c r="O122" s="293">
        <v>1</v>
      </c>
      <c r="P122" s="294"/>
      <c r="Q122" s="294"/>
      <c r="R122" s="294"/>
      <c r="S122" s="294"/>
      <c r="T122" s="294"/>
      <c r="U122" s="294"/>
      <c r="V122" s="293">
        <v>0</v>
      </c>
      <c r="W122" s="293">
        <v>0</v>
      </c>
      <c r="X122" s="296">
        <f t="shared" si="3"/>
        <v>8.7534502236565963</v>
      </c>
      <c r="Y122" s="295">
        <v>97.99</v>
      </c>
      <c r="Z122" s="295">
        <f t="shared" si="4"/>
        <v>191.99</v>
      </c>
      <c r="AA122" s="295">
        <f t="shared" si="5"/>
        <v>94.000000000000014</v>
      </c>
    </row>
    <row r="123" spans="1:27" x14ac:dyDescent="0.25">
      <c r="A123" s="292" t="s">
        <v>416</v>
      </c>
      <c r="B123" t="s">
        <v>390</v>
      </c>
      <c r="C123" s="292" t="s">
        <v>386</v>
      </c>
      <c r="D123" s="292" t="s">
        <v>387</v>
      </c>
      <c r="E123" s="292" t="s">
        <v>394</v>
      </c>
      <c r="F123" s="292">
        <v>10</v>
      </c>
      <c r="G123" s="292" t="s">
        <v>392</v>
      </c>
      <c r="H123" s="292" t="s">
        <v>388</v>
      </c>
      <c r="I123" s="292" t="s">
        <v>395</v>
      </c>
      <c r="J123" s="293" t="b">
        <v>0</v>
      </c>
      <c r="K123" s="293">
        <v>0</v>
      </c>
      <c r="L123" s="293">
        <v>10</v>
      </c>
      <c r="M123" s="293">
        <v>0.7</v>
      </c>
      <c r="N123" s="293">
        <v>0.7</v>
      </c>
      <c r="O123" s="293">
        <v>1</v>
      </c>
      <c r="P123" s="294"/>
      <c r="Q123" s="294"/>
      <c r="R123" s="294"/>
      <c r="S123" s="294"/>
      <c r="T123" s="294"/>
      <c r="U123" s="294"/>
      <c r="V123" s="293">
        <v>0</v>
      </c>
      <c r="W123" s="293">
        <v>0</v>
      </c>
      <c r="X123" s="296">
        <f t="shared" si="3"/>
        <v>8.6953398446577577</v>
      </c>
      <c r="Y123" s="295">
        <v>97.99</v>
      </c>
      <c r="Z123" s="295">
        <f t="shared" si="4"/>
        <v>191.99</v>
      </c>
      <c r="AA123" s="295">
        <f t="shared" si="5"/>
        <v>94.000000000000014</v>
      </c>
    </row>
    <row r="124" spans="1:27" x14ac:dyDescent="0.25">
      <c r="A124" s="292" t="s">
        <v>416</v>
      </c>
      <c r="B124" t="s">
        <v>390</v>
      </c>
      <c r="C124" s="292" t="s">
        <v>386</v>
      </c>
      <c r="D124" s="292" t="s">
        <v>387</v>
      </c>
      <c r="E124" s="292" t="s">
        <v>394</v>
      </c>
      <c r="F124" s="292">
        <v>11</v>
      </c>
      <c r="G124" s="292" t="s">
        <v>392</v>
      </c>
      <c r="H124" s="292" t="s">
        <v>388</v>
      </c>
      <c r="I124" s="292" t="s">
        <v>395</v>
      </c>
      <c r="J124" s="293" t="b">
        <v>0</v>
      </c>
      <c r="K124" s="293">
        <v>0</v>
      </c>
      <c r="L124" s="293">
        <v>10</v>
      </c>
      <c r="M124" s="293">
        <v>0.7</v>
      </c>
      <c r="N124" s="293">
        <v>0.7</v>
      </c>
      <c r="O124" s="293">
        <v>1</v>
      </c>
      <c r="P124" s="294"/>
      <c r="Q124" s="294"/>
      <c r="R124" s="294"/>
      <c r="S124" s="294"/>
      <c r="T124" s="294"/>
      <c r="U124" s="294"/>
      <c r="V124" s="293">
        <v>0</v>
      </c>
      <c r="W124" s="293">
        <v>0</v>
      </c>
      <c r="X124" s="296">
        <f t="shared" si="3"/>
        <v>8.9652640095095499</v>
      </c>
      <c r="Y124" s="295">
        <v>97.99</v>
      </c>
      <c r="Z124" s="295">
        <f t="shared" si="4"/>
        <v>191.99</v>
      </c>
      <c r="AA124" s="295">
        <f t="shared" si="5"/>
        <v>94.000000000000014</v>
      </c>
    </row>
    <row r="125" spans="1:27" x14ac:dyDescent="0.25">
      <c r="A125" s="292" t="s">
        <v>416</v>
      </c>
      <c r="B125" t="s">
        <v>390</v>
      </c>
      <c r="C125" s="292" t="s">
        <v>386</v>
      </c>
      <c r="D125" s="292" t="s">
        <v>387</v>
      </c>
      <c r="E125" s="292" t="s">
        <v>394</v>
      </c>
      <c r="F125" s="292">
        <v>12</v>
      </c>
      <c r="G125" s="292" t="s">
        <v>392</v>
      </c>
      <c r="H125" s="292" t="s">
        <v>388</v>
      </c>
      <c r="I125" s="292" t="s">
        <v>395</v>
      </c>
      <c r="J125" s="293" t="b">
        <v>0</v>
      </c>
      <c r="K125" s="293">
        <v>0</v>
      </c>
      <c r="L125" s="293">
        <v>10</v>
      </c>
      <c r="M125" s="293">
        <v>0.7</v>
      </c>
      <c r="N125" s="293">
        <v>0.7</v>
      </c>
      <c r="O125" s="293">
        <v>1</v>
      </c>
      <c r="P125" s="294"/>
      <c r="Q125" s="294"/>
      <c r="R125" s="294"/>
      <c r="S125" s="294"/>
      <c r="T125" s="294"/>
      <c r="U125" s="294"/>
      <c r="V125" s="293">
        <v>0</v>
      </c>
      <c r="W125" s="293">
        <v>0</v>
      </c>
      <c r="X125" s="296">
        <f t="shared" si="3"/>
        <v>9.3845892373301201</v>
      </c>
      <c r="Y125" s="295">
        <v>97.99</v>
      </c>
      <c r="Z125" s="295">
        <f t="shared" si="4"/>
        <v>191.99</v>
      </c>
      <c r="AA125" s="295">
        <f t="shared" si="5"/>
        <v>94.000000000000014</v>
      </c>
    </row>
    <row r="126" spans="1:27" x14ac:dyDescent="0.25">
      <c r="A126" s="292" t="s">
        <v>416</v>
      </c>
      <c r="B126" t="s">
        <v>390</v>
      </c>
      <c r="C126" s="292" t="s">
        <v>386</v>
      </c>
      <c r="D126" s="292" t="s">
        <v>387</v>
      </c>
      <c r="E126" s="292" t="s">
        <v>394</v>
      </c>
      <c r="F126" s="292">
        <v>13</v>
      </c>
      <c r="G126" s="292" t="s">
        <v>392</v>
      </c>
      <c r="H126" s="292" t="s">
        <v>388</v>
      </c>
      <c r="I126" s="292" t="s">
        <v>395</v>
      </c>
      <c r="J126" s="293" t="b">
        <v>0</v>
      </c>
      <c r="K126" s="293">
        <v>0</v>
      </c>
      <c r="L126" s="293">
        <v>10</v>
      </c>
      <c r="M126" s="293">
        <v>0.7</v>
      </c>
      <c r="N126" s="293">
        <v>0.7</v>
      </c>
      <c r="O126" s="293">
        <v>1</v>
      </c>
      <c r="P126" s="294"/>
      <c r="Q126" s="294"/>
      <c r="R126" s="294"/>
      <c r="S126" s="294"/>
      <c r="T126" s="294"/>
      <c r="U126" s="294"/>
      <c r="V126" s="293">
        <v>0</v>
      </c>
      <c r="W126" s="293">
        <v>0</v>
      </c>
      <c r="X126" s="296">
        <f t="shared" si="3"/>
        <v>8.7746941485761649</v>
      </c>
      <c r="Y126" s="295">
        <v>97.99</v>
      </c>
      <c r="Z126" s="295">
        <f t="shared" si="4"/>
        <v>191.99</v>
      </c>
      <c r="AA126" s="295">
        <f t="shared" si="5"/>
        <v>94.000000000000014</v>
      </c>
    </row>
    <row r="127" spans="1:27" x14ac:dyDescent="0.25">
      <c r="A127" s="292" t="s">
        <v>416</v>
      </c>
      <c r="B127" t="s">
        <v>390</v>
      </c>
      <c r="C127" s="292" t="s">
        <v>386</v>
      </c>
      <c r="D127" s="292" t="s">
        <v>387</v>
      </c>
      <c r="E127" s="292" t="s">
        <v>394</v>
      </c>
      <c r="F127" s="292">
        <v>14</v>
      </c>
      <c r="G127" s="292" t="s">
        <v>392</v>
      </c>
      <c r="H127" s="292" t="s">
        <v>388</v>
      </c>
      <c r="I127" s="292" t="s">
        <v>395</v>
      </c>
      <c r="J127" s="293" t="b">
        <v>0</v>
      </c>
      <c r="K127" s="293">
        <v>0</v>
      </c>
      <c r="L127" s="293">
        <v>10</v>
      </c>
      <c r="M127" s="293">
        <v>0.7</v>
      </c>
      <c r="N127" s="293">
        <v>0.7</v>
      </c>
      <c r="O127" s="293">
        <v>1</v>
      </c>
      <c r="P127" s="294"/>
      <c r="Q127" s="294"/>
      <c r="R127" s="294"/>
      <c r="S127" s="294"/>
      <c r="T127" s="294"/>
      <c r="U127" s="294"/>
      <c r="V127" s="293">
        <v>0</v>
      </c>
      <c r="W127" s="293">
        <v>0</v>
      </c>
      <c r="X127" s="296">
        <f t="shared" si="3"/>
        <v>9.0740422336417375</v>
      </c>
      <c r="Y127" s="295">
        <v>97.99</v>
      </c>
      <c r="Z127" s="295">
        <f t="shared" si="4"/>
        <v>191.99</v>
      </c>
      <c r="AA127" s="295">
        <f t="shared" si="5"/>
        <v>94.000000000000014</v>
      </c>
    </row>
    <row r="128" spans="1:27" x14ac:dyDescent="0.25">
      <c r="A128" s="292" t="s">
        <v>416</v>
      </c>
      <c r="B128" t="s">
        <v>390</v>
      </c>
      <c r="C128" s="292" t="s">
        <v>386</v>
      </c>
      <c r="D128" s="292" t="s">
        <v>387</v>
      </c>
      <c r="E128" s="292" t="s">
        <v>394</v>
      </c>
      <c r="F128" s="292">
        <v>15</v>
      </c>
      <c r="G128" s="292" t="s">
        <v>392</v>
      </c>
      <c r="H128" s="292" t="s">
        <v>388</v>
      </c>
      <c r="I128" s="292" t="s">
        <v>395</v>
      </c>
      <c r="J128" s="293" t="b">
        <v>0</v>
      </c>
      <c r="K128" s="293">
        <v>0</v>
      </c>
      <c r="L128" s="293">
        <v>10</v>
      </c>
      <c r="M128" s="293">
        <v>0.7</v>
      </c>
      <c r="N128" s="293">
        <v>0.7</v>
      </c>
      <c r="O128" s="293">
        <v>1</v>
      </c>
      <c r="P128" s="294"/>
      <c r="Q128" s="294"/>
      <c r="R128" s="294"/>
      <c r="S128" s="294"/>
      <c r="T128" s="294"/>
      <c r="U128" s="294"/>
      <c r="V128" s="293">
        <v>0</v>
      </c>
      <c r="W128" s="293">
        <v>0</v>
      </c>
      <c r="X128" s="296">
        <f t="shared" si="3"/>
        <v>6.4918467610691861</v>
      </c>
      <c r="Y128" s="295">
        <v>97.99</v>
      </c>
      <c r="Z128" s="295">
        <f t="shared" si="4"/>
        <v>191.99</v>
      </c>
      <c r="AA128" s="295">
        <f t="shared" si="5"/>
        <v>94.000000000000014</v>
      </c>
    </row>
    <row r="129" spans="1:27" x14ac:dyDescent="0.25">
      <c r="A129" s="292" t="s">
        <v>416</v>
      </c>
      <c r="B129" t="s">
        <v>390</v>
      </c>
      <c r="C129" s="292" t="s">
        <v>386</v>
      </c>
      <c r="D129" s="292" t="s">
        <v>387</v>
      </c>
      <c r="E129" s="292" t="s">
        <v>394</v>
      </c>
      <c r="F129" s="292">
        <v>16</v>
      </c>
      <c r="G129" s="292" t="s">
        <v>392</v>
      </c>
      <c r="H129" s="292" t="s">
        <v>388</v>
      </c>
      <c r="I129" s="292" t="s">
        <v>395</v>
      </c>
      <c r="J129" s="293" t="b">
        <v>0</v>
      </c>
      <c r="K129" s="293">
        <v>0</v>
      </c>
      <c r="L129" s="293">
        <v>10</v>
      </c>
      <c r="M129" s="293">
        <v>0.7</v>
      </c>
      <c r="N129" s="293">
        <v>0.7</v>
      </c>
      <c r="O129" s="293">
        <v>1</v>
      </c>
      <c r="P129" s="294"/>
      <c r="Q129" s="294"/>
      <c r="R129" s="294"/>
      <c r="S129" s="294"/>
      <c r="T129" s="294"/>
      <c r="U129" s="294"/>
      <c r="V129" s="293">
        <v>0</v>
      </c>
      <c r="W129" s="293">
        <v>0</v>
      </c>
      <c r="X129" s="296">
        <f t="shared" si="3"/>
        <v>11.279368345222268</v>
      </c>
      <c r="Y129" s="295">
        <v>97.99</v>
      </c>
      <c r="Z129" s="295">
        <f t="shared" si="4"/>
        <v>191.99</v>
      </c>
      <c r="AA129" s="295">
        <f t="shared" si="5"/>
        <v>94.000000000000014</v>
      </c>
    </row>
    <row r="130" spans="1:27" x14ac:dyDescent="0.25">
      <c r="A130" s="292" t="s">
        <v>417</v>
      </c>
      <c r="B130" t="s">
        <v>391</v>
      </c>
      <c r="C130" s="292" t="s">
        <v>386</v>
      </c>
      <c r="D130" s="292" t="s">
        <v>389</v>
      </c>
      <c r="E130" s="292" t="s">
        <v>393</v>
      </c>
      <c r="F130" s="292">
        <v>1</v>
      </c>
      <c r="G130" s="292" t="s">
        <v>402</v>
      </c>
      <c r="H130" s="292" t="s">
        <v>396</v>
      </c>
      <c r="I130" s="292" t="s">
        <v>395</v>
      </c>
      <c r="J130" s="293" t="b">
        <v>0</v>
      </c>
      <c r="K130" s="293">
        <v>0</v>
      </c>
      <c r="L130" s="293">
        <v>10</v>
      </c>
      <c r="M130" s="293">
        <v>0.7</v>
      </c>
      <c r="N130" s="293">
        <v>0.7</v>
      </c>
      <c r="O130" s="293">
        <v>1</v>
      </c>
      <c r="P130" s="294"/>
      <c r="Q130" s="294"/>
      <c r="R130" s="294"/>
      <c r="S130" s="294"/>
      <c r="T130" s="294"/>
      <c r="U130" s="294"/>
      <c r="V130" s="296">
        <f>'Water Gal to Energy Savigns'!D65</f>
        <v>2.374826685493811E-2</v>
      </c>
      <c r="W130" s="296">
        <f>'Water Gal to Energy Savigns'!D44</f>
        <v>236.40320187415665</v>
      </c>
      <c r="X130" s="293">
        <v>0</v>
      </c>
      <c r="Y130" s="295">
        <v>97.99</v>
      </c>
      <c r="Z130" s="295">
        <f t="shared" si="4"/>
        <v>191.99</v>
      </c>
      <c r="AA130" s="295">
        <f t="shared" si="5"/>
        <v>94.000000000000014</v>
      </c>
    </row>
    <row r="131" spans="1:27" x14ac:dyDescent="0.25">
      <c r="A131" s="292" t="s">
        <v>417</v>
      </c>
      <c r="B131" t="s">
        <v>391</v>
      </c>
      <c r="C131" s="292" t="s">
        <v>386</v>
      </c>
      <c r="D131" s="292" t="s">
        <v>389</v>
      </c>
      <c r="E131" s="292" t="s">
        <v>393</v>
      </c>
      <c r="F131" s="292">
        <v>2</v>
      </c>
      <c r="G131" s="292" t="s">
        <v>402</v>
      </c>
      <c r="H131" s="292" t="s">
        <v>396</v>
      </c>
      <c r="I131" s="292" t="s">
        <v>395</v>
      </c>
      <c r="J131" s="293" t="b">
        <v>0</v>
      </c>
      <c r="K131" s="293">
        <v>0</v>
      </c>
      <c r="L131" s="293">
        <v>10</v>
      </c>
      <c r="M131" s="293">
        <v>0.7</v>
      </c>
      <c r="N131" s="293">
        <v>0.7</v>
      </c>
      <c r="O131" s="293">
        <v>1</v>
      </c>
      <c r="P131" s="294"/>
      <c r="Q131" s="294"/>
      <c r="R131" s="294"/>
      <c r="S131" s="294"/>
      <c r="T131" s="294"/>
      <c r="U131" s="294"/>
      <c r="V131" s="296">
        <f>'Water Gal to Energy Savigns'!D66</f>
        <v>2.1199287873803516E-2</v>
      </c>
      <c r="W131" s="296">
        <f>'Water Gal to Energy Savigns'!D45</f>
        <v>211.02927474377137</v>
      </c>
      <c r="X131" s="293">
        <v>0</v>
      </c>
      <c r="Y131" s="295">
        <v>97.99</v>
      </c>
      <c r="Z131" s="295">
        <f t="shared" ref="Z131:Z194" si="6">119.99+72</f>
        <v>191.99</v>
      </c>
      <c r="AA131" s="295">
        <f t="shared" ref="AA131:AA194" si="7">Z131-Y131</f>
        <v>94.000000000000014</v>
      </c>
    </row>
    <row r="132" spans="1:27" x14ac:dyDescent="0.25">
      <c r="A132" s="292" t="s">
        <v>417</v>
      </c>
      <c r="B132" t="s">
        <v>391</v>
      </c>
      <c r="C132" s="292" t="s">
        <v>386</v>
      </c>
      <c r="D132" s="292" t="s">
        <v>389</v>
      </c>
      <c r="E132" s="292" t="s">
        <v>393</v>
      </c>
      <c r="F132" s="292">
        <v>3</v>
      </c>
      <c r="G132" s="292" t="s">
        <v>402</v>
      </c>
      <c r="H132" s="292" t="s">
        <v>396</v>
      </c>
      <c r="I132" s="292" t="s">
        <v>395</v>
      </c>
      <c r="J132" s="293" t="b">
        <v>0</v>
      </c>
      <c r="K132" s="293">
        <v>0</v>
      </c>
      <c r="L132" s="293">
        <v>10</v>
      </c>
      <c r="M132" s="293">
        <v>0.7</v>
      </c>
      <c r="N132" s="293">
        <v>0.7</v>
      </c>
      <c r="O132" s="293">
        <v>1</v>
      </c>
      <c r="P132" s="294"/>
      <c r="Q132" s="294"/>
      <c r="R132" s="294"/>
      <c r="S132" s="294"/>
      <c r="T132" s="294"/>
      <c r="U132" s="294"/>
      <c r="V132" s="296">
        <f>'Water Gal to Energy Savigns'!D67</f>
        <v>2.1290629788418215E-2</v>
      </c>
      <c r="W132" s="296">
        <f>'Water Gal to Energy Savigns'!D46</f>
        <v>211.93854198470859</v>
      </c>
      <c r="X132" s="293">
        <v>0</v>
      </c>
      <c r="Y132" s="295">
        <v>97.99</v>
      </c>
      <c r="Z132" s="295">
        <f t="shared" si="6"/>
        <v>191.99</v>
      </c>
      <c r="AA132" s="295">
        <f t="shared" si="7"/>
        <v>94.000000000000014</v>
      </c>
    </row>
    <row r="133" spans="1:27" x14ac:dyDescent="0.25">
      <c r="A133" s="292" t="s">
        <v>417</v>
      </c>
      <c r="B133" t="s">
        <v>391</v>
      </c>
      <c r="C133" s="292" t="s">
        <v>386</v>
      </c>
      <c r="D133" s="292" t="s">
        <v>389</v>
      </c>
      <c r="E133" s="292" t="s">
        <v>393</v>
      </c>
      <c r="F133" s="292">
        <v>4</v>
      </c>
      <c r="G133" s="292" t="s">
        <v>402</v>
      </c>
      <c r="H133" s="292" t="s">
        <v>396</v>
      </c>
      <c r="I133" s="292" t="s">
        <v>395</v>
      </c>
      <c r="J133" s="293" t="b">
        <v>0</v>
      </c>
      <c r="K133" s="293">
        <v>0</v>
      </c>
      <c r="L133" s="293">
        <v>10</v>
      </c>
      <c r="M133" s="293">
        <v>0.7</v>
      </c>
      <c r="N133" s="293">
        <v>0.7</v>
      </c>
      <c r="O133" s="293">
        <v>1</v>
      </c>
      <c r="P133" s="294"/>
      <c r="Q133" s="294"/>
      <c r="R133" s="294"/>
      <c r="S133" s="294"/>
      <c r="T133" s="294"/>
      <c r="U133" s="294"/>
      <c r="V133" s="296">
        <f>'Water Gal to Energy Savigns'!D68</f>
        <v>2.0240919636190926E-2</v>
      </c>
      <c r="W133" s="296">
        <f>'Water Gal to Energy Savigns'!D47</f>
        <v>201.48915456026424</v>
      </c>
      <c r="X133" s="293">
        <v>0</v>
      </c>
      <c r="Y133" s="295">
        <v>97.99</v>
      </c>
      <c r="Z133" s="295">
        <f t="shared" si="6"/>
        <v>191.99</v>
      </c>
      <c r="AA133" s="295">
        <f t="shared" si="7"/>
        <v>94.000000000000014</v>
      </c>
    </row>
    <row r="134" spans="1:27" x14ac:dyDescent="0.25">
      <c r="A134" s="292" t="s">
        <v>417</v>
      </c>
      <c r="B134" t="s">
        <v>391</v>
      </c>
      <c r="C134" s="292" t="s">
        <v>386</v>
      </c>
      <c r="D134" s="292" t="s">
        <v>389</v>
      </c>
      <c r="E134" s="292" t="s">
        <v>393</v>
      </c>
      <c r="F134" s="292">
        <v>5</v>
      </c>
      <c r="G134" s="292" t="s">
        <v>402</v>
      </c>
      <c r="H134" s="292" t="s">
        <v>396</v>
      </c>
      <c r="I134" s="292" t="s">
        <v>395</v>
      </c>
      <c r="J134" s="293" t="b">
        <v>0</v>
      </c>
      <c r="K134" s="293">
        <v>0</v>
      </c>
      <c r="L134" s="293">
        <v>10</v>
      </c>
      <c r="M134" s="293">
        <v>0.7</v>
      </c>
      <c r="N134" s="293">
        <v>0.7</v>
      </c>
      <c r="O134" s="293">
        <v>1</v>
      </c>
      <c r="P134" s="294"/>
      <c r="Q134" s="294"/>
      <c r="R134" s="294"/>
      <c r="S134" s="294"/>
      <c r="T134" s="294"/>
      <c r="U134" s="294"/>
      <c r="V134" s="296">
        <f>'Water Gal to Energy Savigns'!D69</f>
        <v>2.1816322952345642E-2</v>
      </c>
      <c r="W134" s="296">
        <f>'Water Gal to Energy Savigns'!D48</f>
        <v>217.17157848016797</v>
      </c>
      <c r="X134" s="293">
        <v>0</v>
      </c>
      <c r="Y134" s="295">
        <v>97.99</v>
      </c>
      <c r="Z134" s="295">
        <f t="shared" si="6"/>
        <v>191.99</v>
      </c>
      <c r="AA134" s="295">
        <f t="shared" si="7"/>
        <v>94.000000000000014</v>
      </c>
    </row>
    <row r="135" spans="1:27" x14ac:dyDescent="0.25">
      <c r="A135" s="292" t="s">
        <v>417</v>
      </c>
      <c r="B135" t="s">
        <v>391</v>
      </c>
      <c r="C135" s="292" t="s">
        <v>386</v>
      </c>
      <c r="D135" s="292" t="s">
        <v>389</v>
      </c>
      <c r="E135" s="292" t="s">
        <v>393</v>
      </c>
      <c r="F135" s="292">
        <v>6</v>
      </c>
      <c r="G135" s="292" t="s">
        <v>402</v>
      </c>
      <c r="H135" s="292" t="s">
        <v>396</v>
      </c>
      <c r="I135" s="292" t="s">
        <v>395</v>
      </c>
      <c r="J135" s="293" t="b">
        <v>0</v>
      </c>
      <c r="K135" s="293">
        <v>0</v>
      </c>
      <c r="L135" s="293">
        <v>10</v>
      </c>
      <c r="M135" s="293">
        <v>0.7</v>
      </c>
      <c r="N135" s="293">
        <v>0.7</v>
      </c>
      <c r="O135" s="293">
        <v>1</v>
      </c>
      <c r="P135" s="294"/>
      <c r="Q135" s="294"/>
      <c r="R135" s="294"/>
      <c r="S135" s="294"/>
      <c r="T135" s="294"/>
      <c r="U135" s="294"/>
      <c r="V135" s="296">
        <f>'Water Gal to Energy Savigns'!D70</f>
        <v>1.925246970496584E-2</v>
      </c>
      <c r="W135" s="296">
        <f>'Water Gal to Energy Savigns'!D49</f>
        <v>191.64958479034175</v>
      </c>
      <c r="X135" s="293">
        <v>0</v>
      </c>
      <c r="Y135" s="295">
        <v>97.99</v>
      </c>
      <c r="Z135" s="295">
        <f t="shared" si="6"/>
        <v>191.99</v>
      </c>
      <c r="AA135" s="295">
        <f t="shared" si="7"/>
        <v>94.000000000000014</v>
      </c>
    </row>
    <row r="136" spans="1:27" x14ac:dyDescent="0.25">
      <c r="A136" s="292" t="s">
        <v>417</v>
      </c>
      <c r="B136" t="s">
        <v>391</v>
      </c>
      <c r="C136" s="292" t="s">
        <v>386</v>
      </c>
      <c r="D136" s="292" t="s">
        <v>389</v>
      </c>
      <c r="E136" s="292" t="s">
        <v>393</v>
      </c>
      <c r="F136" s="292">
        <v>7</v>
      </c>
      <c r="G136" s="292" t="s">
        <v>402</v>
      </c>
      <c r="H136" s="292" t="s">
        <v>396</v>
      </c>
      <c r="I136" s="292" t="s">
        <v>395</v>
      </c>
      <c r="J136" s="293" t="b">
        <v>0</v>
      </c>
      <c r="K136" s="293">
        <v>0</v>
      </c>
      <c r="L136" s="293">
        <v>10</v>
      </c>
      <c r="M136" s="293">
        <v>0.7</v>
      </c>
      <c r="N136" s="293">
        <v>0.7</v>
      </c>
      <c r="O136" s="293">
        <v>1</v>
      </c>
      <c r="P136" s="294"/>
      <c r="Q136" s="294"/>
      <c r="R136" s="294"/>
      <c r="S136" s="294"/>
      <c r="T136" s="294"/>
      <c r="U136" s="294"/>
      <c r="V136" s="296">
        <f>'Water Gal to Energy Savigns'!D71</f>
        <v>1.8900318771647211E-2</v>
      </c>
      <c r="W136" s="296">
        <f>'Water Gal to Energy Savigns'!D50</f>
        <v>188.14408231776088</v>
      </c>
      <c r="X136" s="293">
        <v>0</v>
      </c>
      <c r="Y136" s="295">
        <v>97.99</v>
      </c>
      <c r="Z136" s="295">
        <f t="shared" si="6"/>
        <v>191.99</v>
      </c>
      <c r="AA136" s="295">
        <f t="shared" si="7"/>
        <v>94.000000000000014</v>
      </c>
    </row>
    <row r="137" spans="1:27" x14ac:dyDescent="0.25">
      <c r="A137" s="292" t="s">
        <v>417</v>
      </c>
      <c r="B137" t="s">
        <v>391</v>
      </c>
      <c r="C137" s="292" t="s">
        <v>386</v>
      </c>
      <c r="D137" s="292" t="s">
        <v>389</v>
      </c>
      <c r="E137" s="292" t="s">
        <v>393</v>
      </c>
      <c r="F137" s="292">
        <v>8</v>
      </c>
      <c r="G137" s="292" t="s">
        <v>402</v>
      </c>
      <c r="H137" s="292" t="s">
        <v>396</v>
      </c>
      <c r="I137" s="292" t="s">
        <v>395</v>
      </c>
      <c r="J137" s="293" t="b">
        <v>0</v>
      </c>
      <c r="K137" s="293">
        <v>0</v>
      </c>
      <c r="L137" s="293">
        <v>10</v>
      </c>
      <c r="M137" s="293">
        <v>0.7</v>
      </c>
      <c r="N137" s="293">
        <v>0.7</v>
      </c>
      <c r="O137" s="293">
        <v>1</v>
      </c>
      <c r="P137" s="294"/>
      <c r="Q137" s="294"/>
      <c r="R137" s="294"/>
      <c r="S137" s="294"/>
      <c r="T137" s="294"/>
      <c r="U137" s="294"/>
      <c r="V137" s="296">
        <f>'Water Gal to Energy Savigns'!D72</f>
        <v>1.8394425497530519E-2</v>
      </c>
      <c r="W137" s="296">
        <f>'Water Gal to Energy Savigns'!D51</f>
        <v>183.10814472541747</v>
      </c>
      <c r="X137" s="293">
        <v>0</v>
      </c>
      <c r="Y137" s="295">
        <v>97.99</v>
      </c>
      <c r="Z137" s="295">
        <f t="shared" si="6"/>
        <v>191.99</v>
      </c>
      <c r="AA137" s="295">
        <f t="shared" si="7"/>
        <v>94.000000000000014</v>
      </c>
    </row>
    <row r="138" spans="1:27" x14ac:dyDescent="0.25">
      <c r="A138" s="292" t="s">
        <v>417</v>
      </c>
      <c r="B138" t="s">
        <v>391</v>
      </c>
      <c r="C138" s="292" t="s">
        <v>386</v>
      </c>
      <c r="D138" s="292" t="s">
        <v>389</v>
      </c>
      <c r="E138" s="292" t="s">
        <v>393</v>
      </c>
      <c r="F138" s="292">
        <v>9</v>
      </c>
      <c r="G138" s="292" t="s">
        <v>402</v>
      </c>
      <c r="H138" s="292" t="s">
        <v>396</v>
      </c>
      <c r="I138" s="292" t="s">
        <v>395</v>
      </c>
      <c r="J138" s="293" t="b">
        <v>0</v>
      </c>
      <c r="K138" s="293">
        <v>0</v>
      </c>
      <c r="L138" s="293">
        <v>10</v>
      </c>
      <c r="M138" s="293">
        <v>0.7</v>
      </c>
      <c r="N138" s="293">
        <v>0.7</v>
      </c>
      <c r="O138" s="293">
        <v>1</v>
      </c>
      <c r="P138" s="294"/>
      <c r="Q138" s="294"/>
      <c r="R138" s="294"/>
      <c r="S138" s="294"/>
      <c r="T138" s="294"/>
      <c r="U138" s="294"/>
      <c r="V138" s="296">
        <f>'Water Gal to Energy Savigns'!D73</f>
        <v>1.8370621620621759E-2</v>
      </c>
      <c r="W138" s="296">
        <f>'Water Gal to Energy Savigns'!D52</f>
        <v>182.87118795073476</v>
      </c>
      <c r="X138" s="293">
        <v>0</v>
      </c>
      <c r="Y138" s="295">
        <v>97.99</v>
      </c>
      <c r="Z138" s="295">
        <f t="shared" si="6"/>
        <v>191.99</v>
      </c>
      <c r="AA138" s="295">
        <f t="shared" si="7"/>
        <v>94.000000000000014</v>
      </c>
    </row>
    <row r="139" spans="1:27" x14ac:dyDescent="0.25">
      <c r="A139" s="292" t="s">
        <v>417</v>
      </c>
      <c r="B139" t="s">
        <v>391</v>
      </c>
      <c r="C139" s="292" t="s">
        <v>386</v>
      </c>
      <c r="D139" s="292" t="s">
        <v>389</v>
      </c>
      <c r="E139" s="292" t="s">
        <v>393</v>
      </c>
      <c r="F139" s="292">
        <v>10</v>
      </c>
      <c r="G139" s="292" t="s">
        <v>402</v>
      </c>
      <c r="H139" s="292" t="s">
        <v>396</v>
      </c>
      <c r="I139" s="292" t="s">
        <v>395</v>
      </c>
      <c r="J139" s="293" t="b">
        <v>0</v>
      </c>
      <c r="K139" s="293">
        <v>0</v>
      </c>
      <c r="L139" s="293">
        <v>10</v>
      </c>
      <c r="M139" s="293">
        <v>0.7</v>
      </c>
      <c r="N139" s="293">
        <v>0.7</v>
      </c>
      <c r="O139" s="293">
        <v>1</v>
      </c>
      <c r="P139" s="294"/>
      <c r="Q139" s="294"/>
      <c r="R139" s="294"/>
      <c r="S139" s="294"/>
      <c r="T139" s="294"/>
      <c r="U139" s="294"/>
      <c r="V139" s="296">
        <f>'Water Gal to Energy Savigns'!D74</f>
        <v>1.8241154830850339E-2</v>
      </c>
      <c r="W139" s="296">
        <f>'Water Gal to Energy Savigns'!D53</f>
        <v>181.58240490710108</v>
      </c>
      <c r="X139" s="293">
        <v>0</v>
      </c>
      <c r="Y139" s="295">
        <v>97.99</v>
      </c>
      <c r="Z139" s="295">
        <f t="shared" si="6"/>
        <v>191.99</v>
      </c>
      <c r="AA139" s="295">
        <f t="shared" si="7"/>
        <v>94.000000000000014</v>
      </c>
    </row>
    <row r="140" spans="1:27" x14ac:dyDescent="0.25">
      <c r="A140" s="292" t="s">
        <v>417</v>
      </c>
      <c r="B140" t="s">
        <v>391</v>
      </c>
      <c r="C140" s="292" t="s">
        <v>386</v>
      </c>
      <c r="D140" s="292" t="s">
        <v>389</v>
      </c>
      <c r="E140" s="292" t="s">
        <v>393</v>
      </c>
      <c r="F140" s="292">
        <v>11</v>
      </c>
      <c r="G140" s="292" t="s">
        <v>402</v>
      </c>
      <c r="H140" s="292" t="s">
        <v>396</v>
      </c>
      <c r="I140" s="292" t="s">
        <v>395</v>
      </c>
      <c r="J140" s="293" t="b">
        <v>0</v>
      </c>
      <c r="K140" s="293">
        <v>0</v>
      </c>
      <c r="L140" s="293">
        <v>10</v>
      </c>
      <c r="M140" s="293">
        <v>0.7</v>
      </c>
      <c r="N140" s="293">
        <v>0.7</v>
      </c>
      <c r="O140" s="293">
        <v>1</v>
      </c>
      <c r="P140" s="294"/>
      <c r="Q140" s="294"/>
      <c r="R140" s="294"/>
      <c r="S140" s="294"/>
      <c r="T140" s="294"/>
      <c r="U140" s="294"/>
      <c r="V140" s="296">
        <f>'Water Gal to Energy Savigns'!D75</f>
        <v>1.8756098053200235E-2</v>
      </c>
      <c r="W140" s="296">
        <f>'Water Gal to Energy Savigns'!D54</f>
        <v>186.70843062049323</v>
      </c>
      <c r="X140" s="293">
        <v>0</v>
      </c>
      <c r="Y140" s="295">
        <v>97.99</v>
      </c>
      <c r="Z140" s="295">
        <f t="shared" si="6"/>
        <v>191.99</v>
      </c>
      <c r="AA140" s="295">
        <f t="shared" si="7"/>
        <v>94.000000000000014</v>
      </c>
    </row>
    <row r="141" spans="1:27" x14ac:dyDescent="0.25">
      <c r="A141" s="292" t="s">
        <v>417</v>
      </c>
      <c r="B141" t="s">
        <v>391</v>
      </c>
      <c r="C141" s="292" t="s">
        <v>386</v>
      </c>
      <c r="D141" s="292" t="s">
        <v>389</v>
      </c>
      <c r="E141" s="292" t="s">
        <v>393</v>
      </c>
      <c r="F141" s="292">
        <v>12</v>
      </c>
      <c r="G141" s="292" t="s">
        <v>402</v>
      </c>
      <c r="H141" s="292" t="s">
        <v>396</v>
      </c>
      <c r="I141" s="292" t="s">
        <v>395</v>
      </c>
      <c r="J141" s="293" t="b">
        <v>0</v>
      </c>
      <c r="K141" s="293">
        <v>0</v>
      </c>
      <c r="L141" s="293">
        <v>10</v>
      </c>
      <c r="M141" s="293">
        <v>0.7</v>
      </c>
      <c r="N141" s="293">
        <v>0.7</v>
      </c>
      <c r="O141" s="293">
        <v>1</v>
      </c>
      <c r="P141" s="294"/>
      <c r="Q141" s="294"/>
      <c r="R141" s="294"/>
      <c r="S141" s="294"/>
      <c r="T141" s="294"/>
      <c r="U141" s="294"/>
      <c r="V141" s="296">
        <f>'Water Gal to Energy Savigns'!D76</f>
        <v>1.9679954402045771E-2</v>
      </c>
      <c r="W141" s="296">
        <f>'Water Gal to Energy Savigns'!D55</f>
        <v>195.90500063854654</v>
      </c>
      <c r="X141" s="293">
        <v>0</v>
      </c>
      <c r="Y141" s="295">
        <v>97.99</v>
      </c>
      <c r="Z141" s="295">
        <f t="shared" si="6"/>
        <v>191.99</v>
      </c>
      <c r="AA141" s="295">
        <f t="shared" si="7"/>
        <v>94.000000000000014</v>
      </c>
    </row>
    <row r="142" spans="1:27" x14ac:dyDescent="0.25">
      <c r="A142" s="292" t="s">
        <v>417</v>
      </c>
      <c r="B142" t="s">
        <v>391</v>
      </c>
      <c r="C142" s="292" t="s">
        <v>386</v>
      </c>
      <c r="D142" s="292" t="s">
        <v>389</v>
      </c>
      <c r="E142" s="292" t="s">
        <v>393</v>
      </c>
      <c r="F142" s="292">
        <v>13</v>
      </c>
      <c r="G142" s="292" t="s">
        <v>402</v>
      </c>
      <c r="H142" s="292" t="s">
        <v>396</v>
      </c>
      <c r="I142" s="292" t="s">
        <v>395</v>
      </c>
      <c r="J142" s="293" t="b">
        <v>0</v>
      </c>
      <c r="K142" s="293">
        <v>0</v>
      </c>
      <c r="L142" s="293">
        <v>10</v>
      </c>
      <c r="M142" s="293">
        <v>0.7</v>
      </c>
      <c r="N142" s="293">
        <v>0.7</v>
      </c>
      <c r="O142" s="293">
        <v>1</v>
      </c>
      <c r="P142" s="294"/>
      <c r="Q142" s="294"/>
      <c r="R142" s="294"/>
      <c r="S142" s="294"/>
      <c r="T142" s="294"/>
      <c r="U142" s="294"/>
      <c r="V142" s="296">
        <f>'Water Gal to Energy Savigns'!D77</f>
        <v>1.8357524286449763E-2</v>
      </c>
      <c r="W142" s="296">
        <f>'Water Gal to Energy Savigns'!D56</f>
        <v>182.74080994238628</v>
      </c>
      <c r="X142" s="293">
        <v>0</v>
      </c>
      <c r="Y142" s="295">
        <v>97.99</v>
      </c>
      <c r="Z142" s="295">
        <f t="shared" si="6"/>
        <v>191.99</v>
      </c>
      <c r="AA142" s="295">
        <f t="shared" si="7"/>
        <v>94.000000000000014</v>
      </c>
    </row>
    <row r="143" spans="1:27" x14ac:dyDescent="0.25">
      <c r="A143" s="292" t="s">
        <v>417</v>
      </c>
      <c r="B143" t="s">
        <v>391</v>
      </c>
      <c r="C143" s="292" t="s">
        <v>386</v>
      </c>
      <c r="D143" s="292" t="s">
        <v>389</v>
      </c>
      <c r="E143" s="292" t="s">
        <v>393</v>
      </c>
      <c r="F143" s="292">
        <v>14</v>
      </c>
      <c r="G143" s="292" t="s">
        <v>402</v>
      </c>
      <c r="H143" s="292" t="s">
        <v>396</v>
      </c>
      <c r="I143" s="292" t="s">
        <v>395</v>
      </c>
      <c r="J143" s="293" t="b">
        <v>0</v>
      </c>
      <c r="K143" s="293">
        <v>0</v>
      </c>
      <c r="L143" s="293">
        <v>10</v>
      </c>
      <c r="M143" s="293">
        <v>0.7</v>
      </c>
      <c r="N143" s="293">
        <v>0.7</v>
      </c>
      <c r="O143" s="293">
        <v>1</v>
      </c>
      <c r="P143" s="294"/>
      <c r="Q143" s="294"/>
      <c r="R143" s="294"/>
      <c r="S143" s="294"/>
      <c r="T143" s="294"/>
      <c r="U143" s="294"/>
      <c r="V143" s="296">
        <f>'Water Gal to Energy Savigns'!D78</f>
        <v>1.8984688104373922E-2</v>
      </c>
      <c r="W143" s="296">
        <f>'Water Gal to Energy Savigns'!D57</f>
        <v>188.98394067535861</v>
      </c>
      <c r="X143" s="293">
        <v>0</v>
      </c>
      <c r="Y143" s="295">
        <v>97.99</v>
      </c>
      <c r="Z143" s="295">
        <f t="shared" si="6"/>
        <v>191.99</v>
      </c>
      <c r="AA143" s="295">
        <f t="shared" si="7"/>
        <v>94.000000000000014</v>
      </c>
    </row>
    <row r="144" spans="1:27" x14ac:dyDescent="0.25">
      <c r="A144" s="292" t="s">
        <v>417</v>
      </c>
      <c r="B144" t="s">
        <v>391</v>
      </c>
      <c r="C144" s="292" t="s">
        <v>386</v>
      </c>
      <c r="D144" s="292" t="s">
        <v>389</v>
      </c>
      <c r="E144" s="292" t="s">
        <v>393</v>
      </c>
      <c r="F144" s="292">
        <v>15</v>
      </c>
      <c r="G144" s="292" t="s">
        <v>402</v>
      </c>
      <c r="H144" s="292" t="s">
        <v>396</v>
      </c>
      <c r="I144" s="292" t="s">
        <v>395</v>
      </c>
      <c r="J144" s="293" t="b">
        <v>0</v>
      </c>
      <c r="K144" s="293">
        <v>0</v>
      </c>
      <c r="L144" s="293">
        <v>10</v>
      </c>
      <c r="M144" s="293">
        <v>0.7</v>
      </c>
      <c r="N144" s="293">
        <v>0.7</v>
      </c>
      <c r="O144" s="293">
        <v>1</v>
      </c>
      <c r="P144" s="294"/>
      <c r="Q144" s="294"/>
      <c r="R144" s="294"/>
      <c r="S144" s="294"/>
      <c r="T144" s="294"/>
      <c r="U144" s="294"/>
      <c r="V144" s="296">
        <f>'Water Gal to Energy Savigns'!D79</f>
        <v>1.3500261300210247E-2</v>
      </c>
      <c r="W144" s="296">
        <f>'Water Gal to Energy Savigns'!D58</f>
        <v>134.38896476118381</v>
      </c>
      <c r="X144" s="293">
        <v>0</v>
      </c>
      <c r="Y144" s="295">
        <v>97.99</v>
      </c>
      <c r="Z144" s="295">
        <f t="shared" si="6"/>
        <v>191.99</v>
      </c>
      <c r="AA144" s="295">
        <f t="shared" si="7"/>
        <v>94.000000000000014</v>
      </c>
    </row>
    <row r="145" spans="1:27" x14ac:dyDescent="0.25">
      <c r="A145" s="292" t="s">
        <v>417</v>
      </c>
      <c r="B145" t="s">
        <v>391</v>
      </c>
      <c r="C145" s="292" t="s">
        <v>386</v>
      </c>
      <c r="D145" s="292" t="s">
        <v>389</v>
      </c>
      <c r="E145" s="292" t="s">
        <v>393</v>
      </c>
      <c r="F145" s="292">
        <v>16</v>
      </c>
      <c r="G145" s="292" t="s">
        <v>402</v>
      </c>
      <c r="H145" s="292" t="s">
        <v>396</v>
      </c>
      <c r="I145" s="292" t="s">
        <v>395</v>
      </c>
      <c r="J145" s="293" t="b">
        <v>0</v>
      </c>
      <c r="K145" s="293">
        <v>0</v>
      </c>
      <c r="L145" s="293">
        <v>10</v>
      </c>
      <c r="M145" s="293">
        <v>0.7</v>
      </c>
      <c r="N145" s="293">
        <v>0.7</v>
      </c>
      <c r="O145" s="293">
        <v>1</v>
      </c>
      <c r="P145" s="294"/>
      <c r="Q145" s="294"/>
      <c r="R145" s="294"/>
      <c r="S145" s="294"/>
      <c r="T145" s="294"/>
      <c r="U145" s="294"/>
      <c r="V145" s="296">
        <f>'Water Gal to Energy Savigns'!D80</f>
        <v>2.3658263531531679E-2</v>
      </c>
      <c r="W145" s="296">
        <f>'Water Gal to Energy Savigns'!D59</f>
        <v>235.50725970024718</v>
      </c>
      <c r="X145" s="293">
        <v>0</v>
      </c>
      <c r="Y145" s="295">
        <v>97.99</v>
      </c>
      <c r="Z145" s="295">
        <f t="shared" si="6"/>
        <v>191.99</v>
      </c>
      <c r="AA145" s="295">
        <f t="shared" si="7"/>
        <v>94.000000000000014</v>
      </c>
    </row>
    <row r="146" spans="1:27" x14ac:dyDescent="0.25">
      <c r="A146" s="292" t="s">
        <v>417</v>
      </c>
      <c r="B146" t="s">
        <v>391</v>
      </c>
      <c r="C146" s="292" t="s">
        <v>386</v>
      </c>
      <c r="D146" s="292" t="s">
        <v>389</v>
      </c>
      <c r="E146" s="292" t="s">
        <v>393</v>
      </c>
      <c r="F146" s="292">
        <v>1</v>
      </c>
      <c r="G146" s="292" t="s">
        <v>392</v>
      </c>
      <c r="H146" s="292" t="s">
        <v>396</v>
      </c>
      <c r="I146" s="292" t="s">
        <v>395</v>
      </c>
      <c r="J146" s="293" t="b">
        <v>0</v>
      </c>
      <c r="K146" s="293">
        <v>0</v>
      </c>
      <c r="L146" s="293">
        <v>10</v>
      </c>
      <c r="M146" s="293">
        <v>0.7</v>
      </c>
      <c r="N146" s="293">
        <v>0.7</v>
      </c>
      <c r="O146" s="293">
        <v>1</v>
      </c>
      <c r="P146" s="294"/>
      <c r="Q146" s="294"/>
      <c r="R146" s="294"/>
      <c r="S146" s="294"/>
      <c r="T146" s="294"/>
      <c r="U146" s="294"/>
      <c r="V146" s="296">
        <f>'Water Gal to Energy Savigns'!J65</f>
        <v>2.6517004551770699E-2</v>
      </c>
      <c r="W146" s="296">
        <f>'Water Gal to Energy Savigns'!J44</f>
        <v>263.96472712899015</v>
      </c>
      <c r="X146" s="293">
        <v>0</v>
      </c>
      <c r="Y146" s="295">
        <v>97.99</v>
      </c>
      <c r="Z146" s="295">
        <f t="shared" si="6"/>
        <v>191.99</v>
      </c>
      <c r="AA146" s="295">
        <f t="shared" si="7"/>
        <v>94.000000000000014</v>
      </c>
    </row>
    <row r="147" spans="1:27" x14ac:dyDescent="0.25">
      <c r="A147" s="292" t="s">
        <v>417</v>
      </c>
      <c r="B147" t="s">
        <v>391</v>
      </c>
      <c r="C147" s="292" t="s">
        <v>386</v>
      </c>
      <c r="D147" s="292" t="s">
        <v>389</v>
      </c>
      <c r="E147" s="292" t="s">
        <v>393</v>
      </c>
      <c r="F147" s="292">
        <v>2</v>
      </c>
      <c r="G147" s="292" t="s">
        <v>392</v>
      </c>
      <c r="H147" s="292" t="s">
        <v>396</v>
      </c>
      <c r="I147" s="292" t="s">
        <v>395</v>
      </c>
      <c r="J147" s="293" t="b">
        <v>0</v>
      </c>
      <c r="K147" s="293">
        <v>0</v>
      </c>
      <c r="L147" s="293">
        <v>10</v>
      </c>
      <c r="M147" s="293">
        <v>0.7</v>
      </c>
      <c r="N147" s="293">
        <v>0.7</v>
      </c>
      <c r="O147" s="293">
        <v>1</v>
      </c>
      <c r="P147" s="294"/>
      <c r="Q147" s="294"/>
      <c r="R147" s="294"/>
      <c r="S147" s="294"/>
      <c r="T147" s="294"/>
      <c r="U147" s="294"/>
      <c r="V147" s="296">
        <f>'Water Gal to Energy Savigns'!J66</f>
        <v>2.366523306163329E-2</v>
      </c>
      <c r="W147" s="296">
        <f>'Water Gal to Energy Savigns'!J45</f>
        <v>235.57663820444048</v>
      </c>
      <c r="X147" s="293">
        <v>0</v>
      </c>
      <c r="Y147" s="295">
        <v>97.99</v>
      </c>
      <c r="Z147" s="295">
        <f t="shared" si="6"/>
        <v>191.99</v>
      </c>
      <c r="AA147" s="295">
        <f t="shared" si="7"/>
        <v>94.000000000000014</v>
      </c>
    </row>
    <row r="148" spans="1:27" x14ac:dyDescent="0.25">
      <c r="A148" s="292" t="s">
        <v>417</v>
      </c>
      <c r="B148" t="s">
        <v>391</v>
      </c>
      <c r="C148" s="292" t="s">
        <v>386</v>
      </c>
      <c r="D148" s="292" t="s">
        <v>389</v>
      </c>
      <c r="E148" s="292" t="s">
        <v>393</v>
      </c>
      <c r="F148" s="292">
        <v>3</v>
      </c>
      <c r="G148" s="292" t="s">
        <v>392</v>
      </c>
      <c r="H148" s="292" t="s">
        <v>396</v>
      </c>
      <c r="I148" s="292" t="s">
        <v>395</v>
      </c>
      <c r="J148" s="293" t="b">
        <v>0</v>
      </c>
      <c r="K148" s="293">
        <v>0</v>
      </c>
      <c r="L148" s="293">
        <v>10</v>
      </c>
      <c r="M148" s="293">
        <v>0.7</v>
      </c>
      <c r="N148" s="293">
        <v>0.7</v>
      </c>
      <c r="O148" s="293">
        <v>1</v>
      </c>
      <c r="P148" s="294"/>
      <c r="Q148" s="294"/>
      <c r="R148" s="294"/>
      <c r="S148" s="294"/>
      <c r="T148" s="294"/>
      <c r="U148" s="294"/>
      <c r="V148" s="296">
        <f>'Water Gal to Energy Savigns'!J67</f>
        <v>2.3769562543434555E-2</v>
      </c>
      <c r="W148" s="296">
        <f>'Water Gal to Energy Savigns'!J46</f>
        <v>236.61519077328032</v>
      </c>
      <c r="X148" s="293">
        <v>0</v>
      </c>
      <c r="Y148" s="295">
        <v>97.99</v>
      </c>
      <c r="Z148" s="295">
        <f t="shared" si="6"/>
        <v>191.99</v>
      </c>
      <c r="AA148" s="295">
        <f t="shared" si="7"/>
        <v>94.000000000000014</v>
      </c>
    </row>
    <row r="149" spans="1:27" x14ac:dyDescent="0.25">
      <c r="A149" s="292" t="s">
        <v>417</v>
      </c>
      <c r="B149" t="s">
        <v>391</v>
      </c>
      <c r="C149" s="292" t="s">
        <v>386</v>
      </c>
      <c r="D149" s="292" t="s">
        <v>389</v>
      </c>
      <c r="E149" s="292" t="s">
        <v>393</v>
      </c>
      <c r="F149" s="292">
        <v>4</v>
      </c>
      <c r="G149" s="292" t="s">
        <v>392</v>
      </c>
      <c r="H149" s="292" t="s">
        <v>396</v>
      </c>
      <c r="I149" s="292" t="s">
        <v>395</v>
      </c>
      <c r="J149" s="293" t="b">
        <v>0</v>
      </c>
      <c r="K149" s="293">
        <v>0</v>
      </c>
      <c r="L149" s="293">
        <v>10</v>
      </c>
      <c r="M149" s="293">
        <v>0.7</v>
      </c>
      <c r="N149" s="293">
        <v>0.7</v>
      </c>
      <c r="O149" s="293">
        <v>1</v>
      </c>
      <c r="P149" s="294"/>
      <c r="Q149" s="294"/>
      <c r="R149" s="294"/>
      <c r="S149" s="294"/>
      <c r="T149" s="294"/>
      <c r="U149" s="294"/>
      <c r="V149" s="296">
        <f>'Water Gal to Energy Savigns'!J68</f>
        <v>2.2594259725053387E-2</v>
      </c>
      <c r="W149" s="296">
        <f>'Water Gal to Energy Savigns'!J47</f>
        <v>224.91558544484965</v>
      </c>
      <c r="X149" s="293">
        <v>0</v>
      </c>
      <c r="Y149" s="295">
        <v>97.99</v>
      </c>
      <c r="Z149" s="295">
        <f t="shared" si="6"/>
        <v>191.99</v>
      </c>
      <c r="AA149" s="295">
        <f t="shared" si="7"/>
        <v>94.000000000000014</v>
      </c>
    </row>
    <row r="150" spans="1:27" x14ac:dyDescent="0.25">
      <c r="A150" s="292" t="s">
        <v>417</v>
      </c>
      <c r="B150" t="s">
        <v>391</v>
      </c>
      <c r="C150" s="292" t="s">
        <v>386</v>
      </c>
      <c r="D150" s="292" t="s">
        <v>389</v>
      </c>
      <c r="E150" s="292" t="s">
        <v>393</v>
      </c>
      <c r="F150" s="292">
        <v>5</v>
      </c>
      <c r="G150" s="292" t="s">
        <v>392</v>
      </c>
      <c r="H150" s="292" t="s">
        <v>396</v>
      </c>
      <c r="I150" s="292" t="s">
        <v>395</v>
      </c>
      <c r="J150" s="293" t="b">
        <v>0</v>
      </c>
      <c r="K150" s="293">
        <v>0</v>
      </c>
      <c r="L150" s="293">
        <v>10</v>
      </c>
      <c r="M150" s="293">
        <v>0.7</v>
      </c>
      <c r="N150" s="293">
        <v>0.7</v>
      </c>
      <c r="O150" s="293">
        <v>1</v>
      </c>
      <c r="P150" s="294"/>
      <c r="Q150" s="294"/>
      <c r="R150" s="294"/>
      <c r="S150" s="294"/>
      <c r="T150" s="294"/>
      <c r="U150" s="294"/>
      <c r="V150" s="296">
        <f>'Water Gal to Energy Savigns'!J69</f>
        <v>2.4358952742649386E-2</v>
      </c>
      <c r="W150" s="296">
        <f>'Water Gal to Energy Savigns'!J48</f>
        <v>242.48230230182796</v>
      </c>
      <c r="X150" s="293">
        <v>0</v>
      </c>
      <c r="Y150" s="295">
        <v>97.99</v>
      </c>
      <c r="Z150" s="295">
        <f t="shared" si="6"/>
        <v>191.99</v>
      </c>
      <c r="AA150" s="295">
        <f t="shared" si="7"/>
        <v>94.000000000000014</v>
      </c>
    </row>
    <row r="151" spans="1:27" x14ac:dyDescent="0.25">
      <c r="A151" s="292" t="s">
        <v>417</v>
      </c>
      <c r="B151" t="s">
        <v>391</v>
      </c>
      <c r="C151" s="292" t="s">
        <v>386</v>
      </c>
      <c r="D151" s="292" t="s">
        <v>389</v>
      </c>
      <c r="E151" s="292" t="s">
        <v>393</v>
      </c>
      <c r="F151" s="292">
        <v>6</v>
      </c>
      <c r="G151" s="292" t="s">
        <v>392</v>
      </c>
      <c r="H151" s="292" t="s">
        <v>396</v>
      </c>
      <c r="I151" s="292" t="s">
        <v>395</v>
      </c>
      <c r="J151" s="293" t="b">
        <v>0</v>
      </c>
      <c r="K151" s="293">
        <v>0</v>
      </c>
      <c r="L151" s="293">
        <v>10</v>
      </c>
      <c r="M151" s="293">
        <v>0.7</v>
      </c>
      <c r="N151" s="293">
        <v>0.7</v>
      </c>
      <c r="O151" s="293">
        <v>1</v>
      </c>
      <c r="P151" s="294"/>
      <c r="Q151" s="294"/>
      <c r="R151" s="294"/>
      <c r="S151" s="294"/>
      <c r="T151" s="294"/>
      <c r="U151" s="294"/>
      <c r="V151" s="296">
        <f>'Water Gal to Energy Savigns'!J70</f>
        <v>2.1508672911743104E-2</v>
      </c>
      <c r="W151" s="296">
        <f>'Water Gal to Energy Savigns'!J49</f>
        <v>214.10906216689725</v>
      </c>
      <c r="X151" s="293">
        <v>0</v>
      </c>
      <c r="Y151" s="295">
        <v>97.99</v>
      </c>
      <c r="Z151" s="295">
        <f t="shared" si="6"/>
        <v>191.99</v>
      </c>
      <c r="AA151" s="295">
        <f t="shared" si="7"/>
        <v>94.000000000000014</v>
      </c>
    </row>
    <row r="152" spans="1:27" x14ac:dyDescent="0.25">
      <c r="A152" s="292" t="s">
        <v>417</v>
      </c>
      <c r="B152" t="s">
        <v>391</v>
      </c>
      <c r="C152" s="292" t="s">
        <v>386</v>
      </c>
      <c r="D152" s="292" t="s">
        <v>389</v>
      </c>
      <c r="E152" s="292" t="s">
        <v>393</v>
      </c>
      <c r="F152" s="292">
        <v>7</v>
      </c>
      <c r="G152" s="292" t="s">
        <v>392</v>
      </c>
      <c r="H152" s="292" t="s">
        <v>396</v>
      </c>
      <c r="I152" s="292" t="s">
        <v>395</v>
      </c>
      <c r="J152" s="293" t="b">
        <v>0</v>
      </c>
      <c r="K152" s="293">
        <v>0</v>
      </c>
      <c r="L152" s="293">
        <v>10</v>
      </c>
      <c r="M152" s="293">
        <v>0.7</v>
      </c>
      <c r="N152" s="293">
        <v>0.7</v>
      </c>
      <c r="O152" s="293">
        <v>1</v>
      </c>
      <c r="P152" s="294"/>
      <c r="Q152" s="294"/>
      <c r="R152" s="294"/>
      <c r="S152" s="294"/>
      <c r="T152" s="294"/>
      <c r="U152" s="294"/>
      <c r="V152" s="296">
        <f>'Water Gal to Energy Savigns'!J71</f>
        <v>2.1111941263685582E-2</v>
      </c>
      <c r="W152" s="296">
        <f>'Water Gal to Energy Savigns'!J50</f>
        <v>210.15977894305189</v>
      </c>
      <c r="X152" s="293">
        <v>0</v>
      </c>
      <c r="Y152" s="295">
        <v>97.99</v>
      </c>
      <c r="Z152" s="295">
        <f t="shared" si="6"/>
        <v>191.99</v>
      </c>
      <c r="AA152" s="295">
        <f t="shared" si="7"/>
        <v>94.000000000000014</v>
      </c>
    </row>
    <row r="153" spans="1:27" x14ac:dyDescent="0.25">
      <c r="A153" s="292" t="s">
        <v>417</v>
      </c>
      <c r="B153" t="s">
        <v>391</v>
      </c>
      <c r="C153" s="292" t="s">
        <v>386</v>
      </c>
      <c r="D153" s="292" t="s">
        <v>389</v>
      </c>
      <c r="E153" s="292" t="s">
        <v>393</v>
      </c>
      <c r="F153" s="292">
        <v>8</v>
      </c>
      <c r="G153" s="292" t="s">
        <v>392</v>
      </c>
      <c r="H153" s="292" t="s">
        <v>396</v>
      </c>
      <c r="I153" s="292" t="s">
        <v>395</v>
      </c>
      <c r="J153" s="293" t="b">
        <v>0</v>
      </c>
      <c r="K153" s="293">
        <v>0</v>
      </c>
      <c r="L153" s="293">
        <v>10</v>
      </c>
      <c r="M153" s="293">
        <v>0.7</v>
      </c>
      <c r="N153" s="293">
        <v>0.7</v>
      </c>
      <c r="O153" s="293">
        <v>1</v>
      </c>
      <c r="P153" s="294"/>
      <c r="Q153" s="294"/>
      <c r="R153" s="294"/>
      <c r="S153" s="294"/>
      <c r="T153" s="294"/>
      <c r="U153" s="294"/>
      <c r="V153" s="296">
        <f>'Water Gal to Energy Savigns'!J72</f>
        <v>2.0553618460859045E-2</v>
      </c>
      <c r="W153" s="296">
        <f>'Water Gal to Energy Savigns'!J51</f>
        <v>204.60192922400594</v>
      </c>
      <c r="X153" s="293">
        <v>0</v>
      </c>
      <c r="Y153" s="295">
        <v>97.99</v>
      </c>
      <c r="Z153" s="295">
        <f t="shared" si="6"/>
        <v>191.99</v>
      </c>
      <c r="AA153" s="295">
        <f t="shared" si="7"/>
        <v>94.000000000000014</v>
      </c>
    </row>
    <row r="154" spans="1:27" x14ac:dyDescent="0.25">
      <c r="A154" s="292" t="s">
        <v>417</v>
      </c>
      <c r="B154" t="s">
        <v>391</v>
      </c>
      <c r="C154" s="292" t="s">
        <v>386</v>
      </c>
      <c r="D154" s="292" t="s">
        <v>389</v>
      </c>
      <c r="E154" s="292" t="s">
        <v>393</v>
      </c>
      <c r="F154" s="292">
        <v>9</v>
      </c>
      <c r="G154" s="292" t="s">
        <v>392</v>
      </c>
      <c r="H154" s="292" t="s">
        <v>396</v>
      </c>
      <c r="I154" s="292" t="s">
        <v>395</v>
      </c>
      <c r="J154" s="293" t="b">
        <v>0</v>
      </c>
      <c r="K154" s="293">
        <v>0</v>
      </c>
      <c r="L154" s="293">
        <v>10</v>
      </c>
      <c r="M154" s="293">
        <v>0.7</v>
      </c>
      <c r="N154" s="293">
        <v>0.7</v>
      </c>
      <c r="O154" s="293">
        <v>1</v>
      </c>
      <c r="P154" s="294"/>
      <c r="Q154" s="294"/>
      <c r="R154" s="294"/>
      <c r="S154" s="294"/>
      <c r="T154" s="294"/>
      <c r="U154" s="294"/>
      <c r="V154" s="296">
        <f>'Water Gal to Energy Savigns'!J73</f>
        <v>2.0533615775414654E-2</v>
      </c>
      <c r="W154" s="296">
        <f>'Water Gal to Energy Savigns'!J52</f>
        <v>204.4028115825368</v>
      </c>
      <c r="X154" s="293">
        <v>0</v>
      </c>
      <c r="Y154" s="295">
        <v>97.99</v>
      </c>
      <c r="Z154" s="295">
        <f t="shared" si="6"/>
        <v>191.99</v>
      </c>
      <c r="AA154" s="295">
        <f t="shared" si="7"/>
        <v>94.000000000000014</v>
      </c>
    </row>
    <row r="155" spans="1:27" x14ac:dyDescent="0.25">
      <c r="A155" s="292" t="s">
        <v>417</v>
      </c>
      <c r="B155" t="s">
        <v>391</v>
      </c>
      <c r="C155" s="292" t="s">
        <v>386</v>
      </c>
      <c r="D155" s="292" t="s">
        <v>389</v>
      </c>
      <c r="E155" s="292" t="s">
        <v>393</v>
      </c>
      <c r="F155" s="292">
        <v>10</v>
      </c>
      <c r="G155" s="292" t="s">
        <v>392</v>
      </c>
      <c r="H155" s="292" t="s">
        <v>396</v>
      </c>
      <c r="I155" s="292" t="s">
        <v>395</v>
      </c>
      <c r="J155" s="293" t="b">
        <v>0</v>
      </c>
      <c r="K155" s="293">
        <v>0</v>
      </c>
      <c r="L155" s="293">
        <v>10</v>
      </c>
      <c r="M155" s="293">
        <v>0.7</v>
      </c>
      <c r="N155" s="293">
        <v>0.7</v>
      </c>
      <c r="O155" s="293">
        <v>1</v>
      </c>
      <c r="P155" s="294"/>
      <c r="Q155" s="294"/>
      <c r="R155" s="294"/>
      <c r="S155" s="294"/>
      <c r="T155" s="294"/>
      <c r="U155" s="294"/>
      <c r="V155" s="296">
        <f>'Water Gal to Energy Savigns'!J74</f>
        <v>2.0397301960354493E-2</v>
      </c>
      <c r="W155" s="296">
        <f>'Water Gal to Energy Savigns'!J53</f>
        <v>203.04586951443792</v>
      </c>
      <c r="X155" s="293">
        <v>0</v>
      </c>
      <c r="Y155" s="295">
        <v>97.99</v>
      </c>
      <c r="Z155" s="295">
        <f t="shared" si="6"/>
        <v>191.99</v>
      </c>
      <c r="AA155" s="295">
        <f t="shared" si="7"/>
        <v>94.000000000000014</v>
      </c>
    </row>
    <row r="156" spans="1:27" x14ac:dyDescent="0.25">
      <c r="A156" s="292" t="s">
        <v>417</v>
      </c>
      <c r="B156" t="s">
        <v>391</v>
      </c>
      <c r="C156" s="292" t="s">
        <v>386</v>
      </c>
      <c r="D156" s="292" t="s">
        <v>389</v>
      </c>
      <c r="E156" s="292" t="s">
        <v>393</v>
      </c>
      <c r="F156" s="292">
        <v>11</v>
      </c>
      <c r="G156" s="292" t="s">
        <v>392</v>
      </c>
      <c r="H156" s="292" t="s">
        <v>396</v>
      </c>
      <c r="I156" s="292" t="s">
        <v>395</v>
      </c>
      <c r="J156" s="293" t="b">
        <v>0</v>
      </c>
      <c r="K156" s="293">
        <v>0</v>
      </c>
      <c r="L156" s="293">
        <v>10</v>
      </c>
      <c r="M156" s="293">
        <v>0.7</v>
      </c>
      <c r="N156" s="293">
        <v>0.7</v>
      </c>
      <c r="O156" s="293">
        <v>1</v>
      </c>
      <c r="P156" s="294"/>
      <c r="Q156" s="294"/>
      <c r="R156" s="294"/>
      <c r="S156" s="294"/>
      <c r="T156" s="294"/>
      <c r="U156" s="294"/>
      <c r="V156" s="296">
        <f>'Water Gal to Energy Savigns'!J75</f>
        <v>2.1030483043007767E-2</v>
      </c>
      <c r="W156" s="296">
        <f>'Water Gal to Energy Savigns'!J54</f>
        <v>209.34889938266818</v>
      </c>
      <c r="X156" s="293">
        <v>0</v>
      </c>
      <c r="Y156" s="295">
        <v>97.99</v>
      </c>
      <c r="Z156" s="295">
        <f t="shared" si="6"/>
        <v>191.99</v>
      </c>
      <c r="AA156" s="295">
        <f t="shared" si="7"/>
        <v>94.000000000000014</v>
      </c>
    </row>
    <row r="157" spans="1:27" x14ac:dyDescent="0.25">
      <c r="A157" s="292" t="s">
        <v>417</v>
      </c>
      <c r="B157" t="s">
        <v>391</v>
      </c>
      <c r="C157" s="292" t="s">
        <v>386</v>
      </c>
      <c r="D157" s="292" t="s">
        <v>389</v>
      </c>
      <c r="E157" s="292" t="s">
        <v>393</v>
      </c>
      <c r="F157" s="292">
        <v>12</v>
      </c>
      <c r="G157" s="292" t="s">
        <v>392</v>
      </c>
      <c r="H157" s="292" t="s">
        <v>396</v>
      </c>
      <c r="I157" s="292" t="s">
        <v>395</v>
      </c>
      <c r="J157" s="293" t="b">
        <v>0</v>
      </c>
      <c r="K157" s="293">
        <v>0</v>
      </c>
      <c r="L157" s="293">
        <v>10</v>
      </c>
      <c r="M157" s="293">
        <v>0.7</v>
      </c>
      <c r="N157" s="293">
        <v>0.7</v>
      </c>
      <c r="O157" s="293">
        <v>1</v>
      </c>
      <c r="P157" s="294"/>
      <c r="Q157" s="294"/>
      <c r="R157" s="294"/>
      <c r="S157" s="294"/>
      <c r="T157" s="294"/>
      <c r="U157" s="294"/>
      <c r="V157" s="296">
        <f>'Water Gal to Energy Savigns'!J76</f>
        <v>2.2014125251852017E-2</v>
      </c>
      <c r="W157" s="296">
        <f>'Water Gal to Energy Savigns'!J55</f>
        <v>219.1406104616178</v>
      </c>
      <c r="X157" s="293">
        <v>0</v>
      </c>
      <c r="Y157" s="295">
        <v>97.99</v>
      </c>
      <c r="Z157" s="295">
        <f t="shared" si="6"/>
        <v>191.99</v>
      </c>
      <c r="AA157" s="295">
        <f t="shared" si="7"/>
        <v>94.000000000000014</v>
      </c>
    </row>
    <row r="158" spans="1:27" x14ac:dyDescent="0.25">
      <c r="A158" s="292" t="s">
        <v>417</v>
      </c>
      <c r="B158" t="s">
        <v>391</v>
      </c>
      <c r="C158" s="292" t="s">
        <v>386</v>
      </c>
      <c r="D158" s="292" t="s">
        <v>389</v>
      </c>
      <c r="E158" s="292" t="s">
        <v>393</v>
      </c>
      <c r="F158" s="292">
        <v>13</v>
      </c>
      <c r="G158" s="292" t="s">
        <v>392</v>
      </c>
      <c r="H158" s="292" t="s">
        <v>396</v>
      </c>
      <c r="I158" s="292" t="s">
        <v>395</v>
      </c>
      <c r="J158" s="293" t="b">
        <v>0</v>
      </c>
      <c r="K158" s="293">
        <v>0</v>
      </c>
      <c r="L158" s="293">
        <v>10</v>
      </c>
      <c r="M158" s="293">
        <v>0.7</v>
      </c>
      <c r="N158" s="293">
        <v>0.7</v>
      </c>
      <c r="O158" s="293">
        <v>1</v>
      </c>
      <c r="P158" s="294"/>
      <c r="Q158" s="294"/>
      <c r="R158" s="294"/>
      <c r="S158" s="294"/>
      <c r="T158" s="294"/>
      <c r="U158" s="294"/>
      <c r="V158" s="296">
        <f>'Water Gal to Energy Savigns'!J77</f>
        <v>2.058344922173749E-2</v>
      </c>
      <c r="W158" s="296">
        <f>'Water Gal to Energy Savigns'!J56</f>
        <v>204.89888088911408</v>
      </c>
      <c r="X158" s="293">
        <v>0</v>
      </c>
      <c r="Y158" s="295">
        <v>97.99</v>
      </c>
      <c r="Z158" s="295">
        <f t="shared" si="6"/>
        <v>191.99</v>
      </c>
      <c r="AA158" s="295">
        <f t="shared" si="7"/>
        <v>94.000000000000014</v>
      </c>
    </row>
    <row r="159" spans="1:27" x14ac:dyDescent="0.25">
      <c r="A159" s="292" t="s">
        <v>417</v>
      </c>
      <c r="B159" t="s">
        <v>391</v>
      </c>
      <c r="C159" s="292" t="s">
        <v>386</v>
      </c>
      <c r="D159" s="292" t="s">
        <v>389</v>
      </c>
      <c r="E159" s="292" t="s">
        <v>393</v>
      </c>
      <c r="F159" s="292">
        <v>14</v>
      </c>
      <c r="G159" s="292" t="s">
        <v>392</v>
      </c>
      <c r="H159" s="292" t="s">
        <v>396</v>
      </c>
      <c r="I159" s="292" t="s">
        <v>395</v>
      </c>
      <c r="J159" s="293" t="b">
        <v>0</v>
      </c>
      <c r="K159" s="293">
        <v>0</v>
      </c>
      <c r="L159" s="293">
        <v>10</v>
      </c>
      <c r="M159" s="293">
        <v>0.7</v>
      </c>
      <c r="N159" s="293">
        <v>0.7</v>
      </c>
      <c r="O159" s="293">
        <v>1</v>
      </c>
      <c r="P159" s="294"/>
      <c r="Q159" s="294"/>
      <c r="R159" s="294"/>
      <c r="S159" s="294"/>
      <c r="T159" s="294"/>
      <c r="U159" s="294"/>
      <c r="V159" s="296">
        <f>'Water Gal to Energy Savigns'!J78</f>
        <v>2.1285652170836448E-2</v>
      </c>
      <c r="W159" s="296">
        <f>'Water Gal to Energy Savigns'!J57</f>
        <v>211.88899206423557</v>
      </c>
      <c r="X159" s="293">
        <v>0</v>
      </c>
      <c r="Y159" s="295">
        <v>97.99</v>
      </c>
      <c r="Z159" s="295">
        <f t="shared" si="6"/>
        <v>191.99</v>
      </c>
      <c r="AA159" s="295">
        <f t="shared" si="7"/>
        <v>94.000000000000014</v>
      </c>
    </row>
    <row r="160" spans="1:27" x14ac:dyDescent="0.25">
      <c r="A160" s="292" t="s">
        <v>417</v>
      </c>
      <c r="B160" t="s">
        <v>391</v>
      </c>
      <c r="C160" s="292" t="s">
        <v>386</v>
      </c>
      <c r="D160" s="292" t="s">
        <v>389</v>
      </c>
      <c r="E160" s="292" t="s">
        <v>393</v>
      </c>
      <c r="F160" s="292">
        <v>15</v>
      </c>
      <c r="G160" s="292" t="s">
        <v>392</v>
      </c>
      <c r="H160" s="292" t="s">
        <v>396</v>
      </c>
      <c r="I160" s="292" t="s">
        <v>395</v>
      </c>
      <c r="J160" s="293" t="b">
        <v>0</v>
      </c>
      <c r="K160" s="293">
        <v>0</v>
      </c>
      <c r="L160" s="293">
        <v>10</v>
      </c>
      <c r="M160" s="293">
        <v>0.7</v>
      </c>
      <c r="N160" s="293">
        <v>0.7</v>
      </c>
      <c r="O160" s="293">
        <v>1</v>
      </c>
      <c r="P160" s="294"/>
      <c r="Q160" s="294"/>
      <c r="R160" s="294"/>
      <c r="S160" s="294"/>
      <c r="T160" s="294"/>
      <c r="U160" s="294"/>
      <c r="V160" s="296">
        <f>'Water Gal to Energy Savigns'!J79</f>
        <v>1.5228405218368928E-2</v>
      </c>
      <c r="W160" s="296">
        <f>'Water Gal to Energy Savigns'!J58</f>
        <v>151.59185194649069</v>
      </c>
      <c r="X160" s="293">
        <v>0</v>
      </c>
      <c r="Y160" s="295">
        <v>97.99</v>
      </c>
      <c r="Z160" s="295">
        <f t="shared" si="6"/>
        <v>191.99</v>
      </c>
      <c r="AA160" s="295">
        <f t="shared" si="7"/>
        <v>94.000000000000014</v>
      </c>
    </row>
    <row r="161" spans="1:27" x14ac:dyDescent="0.25">
      <c r="A161" s="292" t="s">
        <v>417</v>
      </c>
      <c r="B161" t="s">
        <v>391</v>
      </c>
      <c r="C161" s="292" t="s">
        <v>386</v>
      </c>
      <c r="D161" s="292" t="s">
        <v>389</v>
      </c>
      <c r="E161" s="292" t="s">
        <v>393</v>
      </c>
      <c r="F161" s="292">
        <v>16</v>
      </c>
      <c r="G161" s="292" t="s">
        <v>392</v>
      </c>
      <c r="H161" s="292" t="s">
        <v>396</v>
      </c>
      <c r="I161" s="292" t="s">
        <v>395</v>
      </c>
      <c r="J161" s="293" t="b">
        <v>0</v>
      </c>
      <c r="K161" s="293">
        <v>0</v>
      </c>
      <c r="L161" s="293">
        <v>10</v>
      </c>
      <c r="M161" s="293">
        <v>0.7</v>
      </c>
      <c r="N161" s="293">
        <v>0.7</v>
      </c>
      <c r="O161" s="293">
        <v>1</v>
      </c>
      <c r="P161" s="294"/>
      <c r="Q161" s="294"/>
      <c r="R161" s="294"/>
      <c r="S161" s="294"/>
      <c r="T161" s="294"/>
      <c r="U161" s="294"/>
      <c r="V161" s="296">
        <f>'Water Gal to Energy Savigns'!J80</f>
        <v>2.6458848782191322E-2</v>
      </c>
      <c r="W161" s="296">
        <f>'Water Gal to Energy Savigns'!J59</f>
        <v>263.38581287726817</v>
      </c>
      <c r="X161" s="293">
        <v>0</v>
      </c>
      <c r="Y161" s="295">
        <v>97.99</v>
      </c>
      <c r="Z161" s="295">
        <f t="shared" si="6"/>
        <v>191.99</v>
      </c>
      <c r="AA161" s="295">
        <f t="shared" si="7"/>
        <v>94.000000000000014</v>
      </c>
    </row>
    <row r="162" spans="1:27" x14ac:dyDescent="0.25">
      <c r="A162" s="292" t="s">
        <v>417</v>
      </c>
      <c r="B162" t="s">
        <v>391</v>
      </c>
      <c r="C162" s="292" t="s">
        <v>386</v>
      </c>
      <c r="D162" s="292" t="s">
        <v>387</v>
      </c>
      <c r="E162" s="292" t="s">
        <v>393</v>
      </c>
      <c r="F162" s="292">
        <v>1</v>
      </c>
      <c r="G162" s="292" t="s">
        <v>402</v>
      </c>
      <c r="H162" s="292" t="s">
        <v>388</v>
      </c>
      <c r="I162" s="292" t="s">
        <v>395</v>
      </c>
      <c r="J162" s="293" t="b">
        <v>0</v>
      </c>
      <c r="K162" s="293">
        <v>0</v>
      </c>
      <c r="L162" s="293">
        <v>10</v>
      </c>
      <c r="M162" s="293">
        <v>0.7</v>
      </c>
      <c r="N162" s="293">
        <v>0.7</v>
      </c>
      <c r="O162" s="293">
        <v>1</v>
      </c>
      <c r="P162" s="294"/>
      <c r="Q162" s="294"/>
      <c r="R162" s="294"/>
      <c r="S162" s="294"/>
      <c r="T162" s="294"/>
      <c r="U162" s="294"/>
      <c r="V162" s="296">
        <f>V130</f>
        <v>2.374826685493811E-2</v>
      </c>
      <c r="W162" s="296">
        <f>W130</f>
        <v>236.40320187415665</v>
      </c>
      <c r="X162" s="293">
        <v>0</v>
      </c>
      <c r="Y162" s="295">
        <v>97.99</v>
      </c>
      <c r="Z162" s="295">
        <f t="shared" si="6"/>
        <v>191.99</v>
      </c>
      <c r="AA162" s="295">
        <f t="shared" si="7"/>
        <v>94.000000000000014</v>
      </c>
    </row>
    <row r="163" spans="1:27" x14ac:dyDescent="0.25">
      <c r="A163" s="292" t="s">
        <v>417</v>
      </c>
      <c r="B163" t="s">
        <v>391</v>
      </c>
      <c r="C163" s="292" t="s">
        <v>386</v>
      </c>
      <c r="D163" s="292" t="s">
        <v>387</v>
      </c>
      <c r="E163" s="292" t="s">
        <v>393</v>
      </c>
      <c r="F163" s="292">
        <v>2</v>
      </c>
      <c r="G163" s="292" t="s">
        <v>402</v>
      </c>
      <c r="H163" s="292" t="s">
        <v>388</v>
      </c>
      <c r="I163" s="292" t="s">
        <v>395</v>
      </c>
      <c r="J163" s="293" t="b">
        <v>0</v>
      </c>
      <c r="K163" s="293">
        <v>0</v>
      </c>
      <c r="L163" s="293">
        <v>10</v>
      </c>
      <c r="M163" s="293">
        <v>0.7</v>
      </c>
      <c r="N163" s="293">
        <v>0.7</v>
      </c>
      <c r="O163" s="293">
        <v>1</v>
      </c>
      <c r="P163" s="294"/>
      <c r="Q163" s="294"/>
      <c r="R163" s="294"/>
      <c r="S163" s="294"/>
      <c r="T163" s="294"/>
      <c r="U163" s="294"/>
      <c r="V163" s="296">
        <f t="shared" ref="V163:W163" si="8">V131</f>
        <v>2.1199287873803516E-2</v>
      </c>
      <c r="W163" s="296">
        <f t="shared" si="8"/>
        <v>211.02927474377137</v>
      </c>
      <c r="X163" s="293">
        <v>0</v>
      </c>
      <c r="Y163" s="295">
        <v>97.99</v>
      </c>
      <c r="Z163" s="295">
        <f t="shared" si="6"/>
        <v>191.99</v>
      </c>
      <c r="AA163" s="295">
        <f t="shared" si="7"/>
        <v>94.000000000000014</v>
      </c>
    </row>
    <row r="164" spans="1:27" x14ac:dyDescent="0.25">
      <c r="A164" s="292" t="s">
        <v>417</v>
      </c>
      <c r="B164" t="s">
        <v>391</v>
      </c>
      <c r="C164" s="292" t="s">
        <v>386</v>
      </c>
      <c r="D164" s="292" t="s">
        <v>387</v>
      </c>
      <c r="E164" s="292" t="s">
        <v>393</v>
      </c>
      <c r="F164" s="292">
        <v>3</v>
      </c>
      <c r="G164" s="292" t="s">
        <v>402</v>
      </c>
      <c r="H164" s="292" t="s">
        <v>388</v>
      </c>
      <c r="I164" s="292" t="s">
        <v>395</v>
      </c>
      <c r="J164" s="293" t="b">
        <v>0</v>
      </c>
      <c r="K164" s="293">
        <v>0</v>
      </c>
      <c r="L164" s="293">
        <v>10</v>
      </c>
      <c r="M164" s="293">
        <v>0.7</v>
      </c>
      <c r="N164" s="293">
        <v>0.7</v>
      </c>
      <c r="O164" s="293">
        <v>1</v>
      </c>
      <c r="P164" s="294"/>
      <c r="Q164" s="294"/>
      <c r="R164" s="294"/>
      <c r="S164" s="294"/>
      <c r="T164" s="294"/>
      <c r="U164" s="294"/>
      <c r="V164" s="296">
        <f t="shared" ref="V164:W164" si="9">V132</f>
        <v>2.1290629788418215E-2</v>
      </c>
      <c r="W164" s="296">
        <f t="shared" si="9"/>
        <v>211.93854198470859</v>
      </c>
      <c r="X164" s="293">
        <v>0</v>
      </c>
      <c r="Y164" s="295">
        <v>97.99</v>
      </c>
      <c r="Z164" s="295">
        <f t="shared" si="6"/>
        <v>191.99</v>
      </c>
      <c r="AA164" s="295">
        <f t="shared" si="7"/>
        <v>94.000000000000014</v>
      </c>
    </row>
    <row r="165" spans="1:27" x14ac:dyDescent="0.25">
      <c r="A165" s="292" t="s">
        <v>417</v>
      </c>
      <c r="B165" t="s">
        <v>391</v>
      </c>
      <c r="C165" s="292" t="s">
        <v>386</v>
      </c>
      <c r="D165" s="292" t="s">
        <v>387</v>
      </c>
      <c r="E165" s="292" t="s">
        <v>393</v>
      </c>
      <c r="F165" s="292">
        <v>4</v>
      </c>
      <c r="G165" s="292" t="s">
        <v>402</v>
      </c>
      <c r="H165" s="292" t="s">
        <v>388</v>
      </c>
      <c r="I165" s="292" t="s">
        <v>395</v>
      </c>
      <c r="J165" s="293" t="b">
        <v>0</v>
      </c>
      <c r="K165" s="293">
        <v>0</v>
      </c>
      <c r="L165" s="293">
        <v>10</v>
      </c>
      <c r="M165" s="293">
        <v>0.7</v>
      </c>
      <c r="N165" s="293">
        <v>0.7</v>
      </c>
      <c r="O165" s="293">
        <v>1</v>
      </c>
      <c r="P165" s="294"/>
      <c r="Q165" s="294"/>
      <c r="R165" s="294"/>
      <c r="S165" s="294"/>
      <c r="T165" s="294"/>
      <c r="U165" s="294"/>
      <c r="V165" s="296">
        <f t="shared" ref="V165:W165" si="10">V133</f>
        <v>2.0240919636190926E-2</v>
      </c>
      <c r="W165" s="296">
        <f t="shared" si="10"/>
        <v>201.48915456026424</v>
      </c>
      <c r="X165" s="293">
        <v>0</v>
      </c>
      <c r="Y165" s="295">
        <v>97.99</v>
      </c>
      <c r="Z165" s="295">
        <f t="shared" si="6"/>
        <v>191.99</v>
      </c>
      <c r="AA165" s="295">
        <f t="shared" si="7"/>
        <v>94.000000000000014</v>
      </c>
    </row>
    <row r="166" spans="1:27" x14ac:dyDescent="0.25">
      <c r="A166" s="292" t="s">
        <v>417</v>
      </c>
      <c r="B166" t="s">
        <v>391</v>
      </c>
      <c r="C166" s="292" t="s">
        <v>386</v>
      </c>
      <c r="D166" s="292" t="s">
        <v>387</v>
      </c>
      <c r="E166" s="292" t="s">
        <v>393</v>
      </c>
      <c r="F166" s="292">
        <v>5</v>
      </c>
      <c r="G166" s="292" t="s">
        <v>402</v>
      </c>
      <c r="H166" s="292" t="s">
        <v>388</v>
      </c>
      <c r="I166" s="292" t="s">
        <v>395</v>
      </c>
      <c r="J166" s="293" t="b">
        <v>0</v>
      </c>
      <c r="K166" s="293">
        <v>0</v>
      </c>
      <c r="L166" s="293">
        <v>10</v>
      </c>
      <c r="M166" s="293">
        <v>0.7</v>
      </c>
      <c r="N166" s="293">
        <v>0.7</v>
      </c>
      <c r="O166" s="293">
        <v>1</v>
      </c>
      <c r="P166" s="294"/>
      <c r="Q166" s="294"/>
      <c r="R166" s="294"/>
      <c r="S166" s="294"/>
      <c r="T166" s="294"/>
      <c r="U166" s="294"/>
      <c r="V166" s="296">
        <f t="shared" ref="V166:W166" si="11">V134</f>
        <v>2.1816322952345642E-2</v>
      </c>
      <c r="W166" s="296">
        <f t="shared" si="11"/>
        <v>217.17157848016797</v>
      </c>
      <c r="X166" s="293">
        <v>0</v>
      </c>
      <c r="Y166" s="295">
        <v>97.99</v>
      </c>
      <c r="Z166" s="295">
        <f t="shared" si="6"/>
        <v>191.99</v>
      </c>
      <c r="AA166" s="295">
        <f t="shared" si="7"/>
        <v>94.000000000000014</v>
      </c>
    </row>
    <row r="167" spans="1:27" x14ac:dyDescent="0.25">
      <c r="A167" s="292" t="s">
        <v>417</v>
      </c>
      <c r="B167" t="s">
        <v>391</v>
      </c>
      <c r="C167" s="292" t="s">
        <v>386</v>
      </c>
      <c r="D167" s="292" t="s">
        <v>387</v>
      </c>
      <c r="E167" s="292" t="s">
        <v>393</v>
      </c>
      <c r="F167" s="292">
        <v>6</v>
      </c>
      <c r="G167" s="292" t="s">
        <v>402</v>
      </c>
      <c r="H167" s="292" t="s">
        <v>388</v>
      </c>
      <c r="I167" s="292" t="s">
        <v>395</v>
      </c>
      <c r="J167" s="293" t="b">
        <v>0</v>
      </c>
      <c r="K167" s="293">
        <v>0</v>
      </c>
      <c r="L167" s="293">
        <v>10</v>
      </c>
      <c r="M167" s="293">
        <v>0.7</v>
      </c>
      <c r="N167" s="293">
        <v>0.7</v>
      </c>
      <c r="O167" s="293">
        <v>1</v>
      </c>
      <c r="P167" s="294"/>
      <c r="Q167" s="294"/>
      <c r="R167" s="294"/>
      <c r="S167" s="294"/>
      <c r="T167" s="294"/>
      <c r="U167" s="294"/>
      <c r="V167" s="296">
        <f t="shared" ref="V167:W167" si="12">V135</f>
        <v>1.925246970496584E-2</v>
      </c>
      <c r="W167" s="296">
        <f t="shared" si="12"/>
        <v>191.64958479034175</v>
      </c>
      <c r="X167" s="293">
        <v>0</v>
      </c>
      <c r="Y167" s="295">
        <v>97.99</v>
      </c>
      <c r="Z167" s="295">
        <f t="shared" si="6"/>
        <v>191.99</v>
      </c>
      <c r="AA167" s="295">
        <f t="shared" si="7"/>
        <v>94.000000000000014</v>
      </c>
    </row>
    <row r="168" spans="1:27" x14ac:dyDescent="0.25">
      <c r="A168" s="292" t="s">
        <v>417</v>
      </c>
      <c r="B168" t="s">
        <v>391</v>
      </c>
      <c r="C168" s="292" t="s">
        <v>386</v>
      </c>
      <c r="D168" s="292" t="s">
        <v>387</v>
      </c>
      <c r="E168" s="292" t="s">
        <v>393</v>
      </c>
      <c r="F168" s="292">
        <v>7</v>
      </c>
      <c r="G168" s="292" t="s">
        <v>402</v>
      </c>
      <c r="H168" s="292" t="s">
        <v>388</v>
      </c>
      <c r="I168" s="292" t="s">
        <v>395</v>
      </c>
      <c r="J168" s="293" t="b">
        <v>0</v>
      </c>
      <c r="K168" s="293">
        <v>0</v>
      </c>
      <c r="L168" s="293">
        <v>10</v>
      </c>
      <c r="M168" s="293">
        <v>0.7</v>
      </c>
      <c r="N168" s="293">
        <v>0.7</v>
      </c>
      <c r="O168" s="293">
        <v>1</v>
      </c>
      <c r="P168" s="294"/>
      <c r="Q168" s="294"/>
      <c r="R168" s="294"/>
      <c r="S168" s="294"/>
      <c r="T168" s="294"/>
      <c r="U168" s="294"/>
      <c r="V168" s="296">
        <f t="shared" ref="V168:W168" si="13">V136</f>
        <v>1.8900318771647211E-2</v>
      </c>
      <c r="W168" s="296">
        <f t="shared" si="13"/>
        <v>188.14408231776088</v>
      </c>
      <c r="X168" s="293">
        <v>0</v>
      </c>
      <c r="Y168" s="295">
        <v>97.99</v>
      </c>
      <c r="Z168" s="295">
        <f t="shared" si="6"/>
        <v>191.99</v>
      </c>
      <c r="AA168" s="295">
        <f t="shared" si="7"/>
        <v>94.000000000000014</v>
      </c>
    </row>
    <row r="169" spans="1:27" x14ac:dyDescent="0.25">
      <c r="A169" s="292" t="s">
        <v>417</v>
      </c>
      <c r="B169" t="s">
        <v>391</v>
      </c>
      <c r="C169" s="292" t="s">
        <v>386</v>
      </c>
      <c r="D169" s="292" t="s">
        <v>387</v>
      </c>
      <c r="E169" s="292" t="s">
        <v>393</v>
      </c>
      <c r="F169" s="292">
        <v>8</v>
      </c>
      <c r="G169" s="292" t="s">
        <v>402</v>
      </c>
      <c r="H169" s="292" t="s">
        <v>388</v>
      </c>
      <c r="I169" s="292" t="s">
        <v>395</v>
      </c>
      <c r="J169" s="293" t="b">
        <v>0</v>
      </c>
      <c r="K169" s="293">
        <v>0</v>
      </c>
      <c r="L169" s="293">
        <v>10</v>
      </c>
      <c r="M169" s="293">
        <v>0.7</v>
      </c>
      <c r="N169" s="293">
        <v>0.7</v>
      </c>
      <c r="O169" s="293">
        <v>1</v>
      </c>
      <c r="P169" s="294"/>
      <c r="Q169" s="294"/>
      <c r="R169" s="294"/>
      <c r="S169" s="294"/>
      <c r="T169" s="294"/>
      <c r="U169" s="294"/>
      <c r="V169" s="296">
        <f t="shared" ref="V169:W169" si="14">V137</f>
        <v>1.8394425497530519E-2</v>
      </c>
      <c r="W169" s="296">
        <f t="shared" si="14"/>
        <v>183.10814472541747</v>
      </c>
      <c r="X169" s="293">
        <v>0</v>
      </c>
      <c r="Y169" s="295">
        <v>97.99</v>
      </c>
      <c r="Z169" s="295">
        <f t="shared" si="6"/>
        <v>191.99</v>
      </c>
      <c r="AA169" s="295">
        <f t="shared" si="7"/>
        <v>94.000000000000014</v>
      </c>
    </row>
    <row r="170" spans="1:27" x14ac:dyDescent="0.25">
      <c r="A170" s="292" t="s">
        <v>417</v>
      </c>
      <c r="B170" t="s">
        <v>391</v>
      </c>
      <c r="C170" s="292" t="s">
        <v>386</v>
      </c>
      <c r="D170" s="292" t="s">
        <v>387</v>
      </c>
      <c r="E170" s="292" t="s">
        <v>393</v>
      </c>
      <c r="F170" s="292">
        <v>9</v>
      </c>
      <c r="G170" s="292" t="s">
        <v>402</v>
      </c>
      <c r="H170" s="292" t="s">
        <v>388</v>
      </c>
      <c r="I170" s="292" t="s">
        <v>395</v>
      </c>
      <c r="J170" s="293" t="b">
        <v>0</v>
      </c>
      <c r="K170" s="293">
        <v>0</v>
      </c>
      <c r="L170" s="293">
        <v>10</v>
      </c>
      <c r="M170" s="293">
        <v>0.7</v>
      </c>
      <c r="N170" s="293">
        <v>0.7</v>
      </c>
      <c r="O170" s="293">
        <v>1</v>
      </c>
      <c r="P170" s="294"/>
      <c r="Q170" s="294"/>
      <c r="R170" s="294"/>
      <c r="S170" s="294"/>
      <c r="T170" s="294"/>
      <c r="U170" s="294"/>
      <c r="V170" s="296">
        <f t="shared" ref="V170:W170" si="15">V138</f>
        <v>1.8370621620621759E-2</v>
      </c>
      <c r="W170" s="296">
        <f t="shared" si="15"/>
        <v>182.87118795073476</v>
      </c>
      <c r="X170" s="293">
        <v>0</v>
      </c>
      <c r="Y170" s="295">
        <v>97.99</v>
      </c>
      <c r="Z170" s="295">
        <f t="shared" si="6"/>
        <v>191.99</v>
      </c>
      <c r="AA170" s="295">
        <f t="shared" si="7"/>
        <v>94.000000000000014</v>
      </c>
    </row>
    <row r="171" spans="1:27" x14ac:dyDescent="0.25">
      <c r="A171" s="292" t="s">
        <v>417</v>
      </c>
      <c r="B171" t="s">
        <v>391</v>
      </c>
      <c r="C171" s="292" t="s">
        <v>386</v>
      </c>
      <c r="D171" s="292" t="s">
        <v>387</v>
      </c>
      <c r="E171" s="292" t="s">
        <v>393</v>
      </c>
      <c r="F171" s="292">
        <v>10</v>
      </c>
      <c r="G171" s="292" t="s">
        <v>402</v>
      </c>
      <c r="H171" s="292" t="s">
        <v>388</v>
      </c>
      <c r="I171" s="292" t="s">
        <v>395</v>
      </c>
      <c r="J171" s="293" t="b">
        <v>0</v>
      </c>
      <c r="K171" s="293">
        <v>0</v>
      </c>
      <c r="L171" s="293">
        <v>10</v>
      </c>
      <c r="M171" s="293">
        <v>0.7</v>
      </c>
      <c r="N171" s="293">
        <v>0.7</v>
      </c>
      <c r="O171" s="293">
        <v>1</v>
      </c>
      <c r="P171" s="294"/>
      <c r="Q171" s="294"/>
      <c r="R171" s="294"/>
      <c r="S171" s="294"/>
      <c r="T171" s="294"/>
      <c r="U171" s="294"/>
      <c r="V171" s="296">
        <f t="shared" ref="V171:W171" si="16">V139</f>
        <v>1.8241154830850339E-2</v>
      </c>
      <c r="W171" s="296">
        <f t="shared" si="16"/>
        <v>181.58240490710108</v>
      </c>
      <c r="X171" s="293">
        <v>0</v>
      </c>
      <c r="Y171" s="295">
        <v>97.99</v>
      </c>
      <c r="Z171" s="295">
        <f t="shared" si="6"/>
        <v>191.99</v>
      </c>
      <c r="AA171" s="295">
        <f t="shared" si="7"/>
        <v>94.000000000000014</v>
      </c>
    </row>
    <row r="172" spans="1:27" x14ac:dyDescent="0.25">
      <c r="A172" s="292" t="s">
        <v>417</v>
      </c>
      <c r="B172" t="s">
        <v>391</v>
      </c>
      <c r="C172" s="292" t="s">
        <v>386</v>
      </c>
      <c r="D172" s="292" t="s">
        <v>387</v>
      </c>
      <c r="E172" s="292" t="s">
        <v>393</v>
      </c>
      <c r="F172" s="292">
        <v>11</v>
      </c>
      <c r="G172" s="292" t="s">
        <v>402</v>
      </c>
      <c r="H172" s="292" t="s">
        <v>388</v>
      </c>
      <c r="I172" s="292" t="s">
        <v>395</v>
      </c>
      <c r="J172" s="293" t="b">
        <v>0</v>
      </c>
      <c r="K172" s="293">
        <v>0</v>
      </c>
      <c r="L172" s="293">
        <v>10</v>
      </c>
      <c r="M172" s="293">
        <v>0.7</v>
      </c>
      <c r="N172" s="293">
        <v>0.7</v>
      </c>
      <c r="O172" s="293">
        <v>1</v>
      </c>
      <c r="P172" s="294"/>
      <c r="Q172" s="294"/>
      <c r="R172" s="294"/>
      <c r="S172" s="294"/>
      <c r="T172" s="294"/>
      <c r="U172" s="294"/>
      <c r="V172" s="296">
        <f t="shared" ref="V172:W172" si="17">V140</f>
        <v>1.8756098053200235E-2</v>
      </c>
      <c r="W172" s="296">
        <f t="shared" si="17"/>
        <v>186.70843062049323</v>
      </c>
      <c r="X172" s="293">
        <v>0</v>
      </c>
      <c r="Y172" s="295">
        <v>97.99</v>
      </c>
      <c r="Z172" s="295">
        <f t="shared" si="6"/>
        <v>191.99</v>
      </c>
      <c r="AA172" s="295">
        <f t="shared" si="7"/>
        <v>94.000000000000014</v>
      </c>
    </row>
    <row r="173" spans="1:27" x14ac:dyDescent="0.25">
      <c r="A173" s="292" t="s">
        <v>417</v>
      </c>
      <c r="B173" t="s">
        <v>391</v>
      </c>
      <c r="C173" s="292" t="s">
        <v>386</v>
      </c>
      <c r="D173" s="292" t="s">
        <v>387</v>
      </c>
      <c r="E173" s="292" t="s">
        <v>393</v>
      </c>
      <c r="F173" s="292">
        <v>12</v>
      </c>
      <c r="G173" s="292" t="s">
        <v>402</v>
      </c>
      <c r="H173" s="292" t="s">
        <v>388</v>
      </c>
      <c r="I173" s="292" t="s">
        <v>395</v>
      </c>
      <c r="J173" s="293" t="b">
        <v>0</v>
      </c>
      <c r="K173" s="293">
        <v>0</v>
      </c>
      <c r="L173" s="293">
        <v>10</v>
      </c>
      <c r="M173" s="293">
        <v>0.7</v>
      </c>
      <c r="N173" s="293">
        <v>0.7</v>
      </c>
      <c r="O173" s="293">
        <v>1</v>
      </c>
      <c r="P173" s="294"/>
      <c r="Q173" s="294"/>
      <c r="R173" s="294"/>
      <c r="S173" s="294"/>
      <c r="T173" s="294"/>
      <c r="U173" s="294"/>
      <c r="V173" s="296">
        <f t="shared" ref="V173:W173" si="18">V141</f>
        <v>1.9679954402045771E-2</v>
      </c>
      <c r="W173" s="296">
        <f t="shared" si="18"/>
        <v>195.90500063854654</v>
      </c>
      <c r="X173" s="293">
        <v>0</v>
      </c>
      <c r="Y173" s="295">
        <v>97.99</v>
      </c>
      <c r="Z173" s="295">
        <f t="shared" si="6"/>
        <v>191.99</v>
      </c>
      <c r="AA173" s="295">
        <f t="shared" si="7"/>
        <v>94.000000000000014</v>
      </c>
    </row>
    <row r="174" spans="1:27" x14ac:dyDescent="0.25">
      <c r="A174" s="292" t="s">
        <v>417</v>
      </c>
      <c r="B174" t="s">
        <v>391</v>
      </c>
      <c r="C174" s="292" t="s">
        <v>386</v>
      </c>
      <c r="D174" s="292" t="s">
        <v>387</v>
      </c>
      <c r="E174" s="292" t="s">
        <v>393</v>
      </c>
      <c r="F174" s="292">
        <v>13</v>
      </c>
      <c r="G174" s="292" t="s">
        <v>402</v>
      </c>
      <c r="H174" s="292" t="s">
        <v>388</v>
      </c>
      <c r="I174" s="292" t="s">
        <v>395</v>
      </c>
      <c r="J174" s="293" t="b">
        <v>0</v>
      </c>
      <c r="K174" s="293">
        <v>0</v>
      </c>
      <c r="L174" s="293">
        <v>10</v>
      </c>
      <c r="M174" s="293">
        <v>0.7</v>
      </c>
      <c r="N174" s="293">
        <v>0.7</v>
      </c>
      <c r="O174" s="293">
        <v>1</v>
      </c>
      <c r="P174" s="294"/>
      <c r="Q174" s="294"/>
      <c r="R174" s="294"/>
      <c r="S174" s="294"/>
      <c r="T174" s="294"/>
      <c r="U174" s="294"/>
      <c r="V174" s="296">
        <f t="shared" ref="V174:W174" si="19">V142</f>
        <v>1.8357524286449763E-2</v>
      </c>
      <c r="W174" s="296">
        <f t="shared" si="19"/>
        <v>182.74080994238628</v>
      </c>
      <c r="X174" s="293">
        <v>0</v>
      </c>
      <c r="Y174" s="295">
        <v>97.99</v>
      </c>
      <c r="Z174" s="295">
        <f t="shared" si="6"/>
        <v>191.99</v>
      </c>
      <c r="AA174" s="295">
        <f t="shared" si="7"/>
        <v>94.000000000000014</v>
      </c>
    </row>
    <row r="175" spans="1:27" x14ac:dyDescent="0.25">
      <c r="A175" s="292" t="s">
        <v>417</v>
      </c>
      <c r="B175" t="s">
        <v>391</v>
      </c>
      <c r="C175" s="292" t="s">
        <v>386</v>
      </c>
      <c r="D175" s="292" t="s">
        <v>387</v>
      </c>
      <c r="E175" s="292" t="s">
        <v>393</v>
      </c>
      <c r="F175" s="292">
        <v>14</v>
      </c>
      <c r="G175" s="292" t="s">
        <v>402</v>
      </c>
      <c r="H175" s="292" t="s">
        <v>388</v>
      </c>
      <c r="I175" s="292" t="s">
        <v>395</v>
      </c>
      <c r="J175" s="293" t="b">
        <v>0</v>
      </c>
      <c r="K175" s="293">
        <v>0</v>
      </c>
      <c r="L175" s="293">
        <v>10</v>
      </c>
      <c r="M175" s="293">
        <v>0.7</v>
      </c>
      <c r="N175" s="293">
        <v>0.7</v>
      </c>
      <c r="O175" s="293">
        <v>1</v>
      </c>
      <c r="P175" s="294"/>
      <c r="Q175" s="294"/>
      <c r="R175" s="294"/>
      <c r="S175" s="294"/>
      <c r="T175" s="294"/>
      <c r="U175" s="294"/>
      <c r="V175" s="296">
        <f t="shared" ref="V175:W175" si="20">V143</f>
        <v>1.8984688104373922E-2</v>
      </c>
      <c r="W175" s="296">
        <f t="shared" si="20"/>
        <v>188.98394067535861</v>
      </c>
      <c r="X175" s="293">
        <v>0</v>
      </c>
      <c r="Y175" s="295">
        <v>97.99</v>
      </c>
      <c r="Z175" s="295">
        <f t="shared" si="6"/>
        <v>191.99</v>
      </c>
      <c r="AA175" s="295">
        <f t="shared" si="7"/>
        <v>94.000000000000014</v>
      </c>
    </row>
    <row r="176" spans="1:27" x14ac:dyDescent="0.25">
      <c r="A176" s="292" t="s">
        <v>417</v>
      </c>
      <c r="B176" t="s">
        <v>391</v>
      </c>
      <c r="C176" s="292" t="s">
        <v>386</v>
      </c>
      <c r="D176" s="292" t="s">
        <v>387</v>
      </c>
      <c r="E176" s="292" t="s">
        <v>393</v>
      </c>
      <c r="F176" s="292">
        <v>15</v>
      </c>
      <c r="G176" s="292" t="s">
        <v>402</v>
      </c>
      <c r="H176" s="292" t="s">
        <v>388</v>
      </c>
      <c r="I176" s="292" t="s">
        <v>395</v>
      </c>
      <c r="J176" s="293" t="b">
        <v>0</v>
      </c>
      <c r="K176" s="293">
        <v>0</v>
      </c>
      <c r="L176" s="293">
        <v>10</v>
      </c>
      <c r="M176" s="293">
        <v>0.7</v>
      </c>
      <c r="N176" s="293">
        <v>0.7</v>
      </c>
      <c r="O176" s="293">
        <v>1</v>
      </c>
      <c r="P176" s="294"/>
      <c r="Q176" s="294"/>
      <c r="R176" s="294"/>
      <c r="S176" s="294"/>
      <c r="T176" s="294"/>
      <c r="U176" s="294"/>
      <c r="V176" s="296">
        <f t="shared" ref="V176:W176" si="21">V144</f>
        <v>1.3500261300210247E-2</v>
      </c>
      <c r="W176" s="296">
        <f t="shared" si="21"/>
        <v>134.38896476118381</v>
      </c>
      <c r="X176" s="293">
        <v>0</v>
      </c>
      <c r="Y176" s="295">
        <v>97.99</v>
      </c>
      <c r="Z176" s="295">
        <f t="shared" si="6"/>
        <v>191.99</v>
      </c>
      <c r="AA176" s="295">
        <f t="shared" si="7"/>
        <v>94.000000000000014</v>
      </c>
    </row>
    <row r="177" spans="1:27" x14ac:dyDescent="0.25">
      <c r="A177" s="292" t="s">
        <v>417</v>
      </c>
      <c r="B177" t="s">
        <v>391</v>
      </c>
      <c r="C177" s="292" t="s">
        <v>386</v>
      </c>
      <c r="D177" s="292" t="s">
        <v>387</v>
      </c>
      <c r="E177" s="292" t="s">
        <v>393</v>
      </c>
      <c r="F177" s="292">
        <v>16</v>
      </c>
      <c r="G177" s="292" t="s">
        <v>402</v>
      </c>
      <c r="H177" s="292" t="s">
        <v>388</v>
      </c>
      <c r="I177" s="292" t="s">
        <v>395</v>
      </c>
      <c r="J177" s="293" t="b">
        <v>0</v>
      </c>
      <c r="K177" s="293">
        <v>0</v>
      </c>
      <c r="L177" s="293">
        <v>10</v>
      </c>
      <c r="M177" s="293">
        <v>0.7</v>
      </c>
      <c r="N177" s="293">
        <v>0.7</v>
      </c>
      <c r="O177" s="293">
        <v>1</v>
      </c>
      <c r="P177" s="294"/>
      <c r="Q177" s="294"/>
      <c r="R177" s="294"/>
      <c r="S177" s="294"/>
      <c r="T177" s="294"/>
      <c r="U177" s="294"/>
      <c r="V177" s="296">
        <f t="shared" ref="V177:W177" si="22">V145</f>
        <v>2.3658263531531679E-2</v>
      </c>
      <c r="W177" s="296">
        <f t="shared" si="22"/>
        <v>235.50725970024718</v>
      </c>
      <c r="X177" s="293">
        <v>0</v>
      </c>
      <c r="Y177" s="295">
        <v>97.99</v>
      </c>
      <c r="Z177" s="295">
        <f t="shared" si="6"/>
        <v>191.99</v>
      </c>
      <c r="AA177" s="295">
        <f t="shared" si="7"/>
        <v>94.000000000000014</v>
      </c>
    </row>
    <row r="178" spans="1:27" x14ac:dyDescent="0.25">
      <c r="A178" s="292" t="s">
        <v>417</v>
      </c>
      <c r="B178" t="s">
        <v>391</v>
      </c>
      <c r="C178" s="292" t="s">
        <v>386</v>
      </c>
      <c r="D178" s="292" t="s">
        <v>387</v>
      </c>
      <c r="E178" s="292" t="s">
        <v>393</v>
      </c>
      <c r="F178" s="292">
        <v>1</v>
      </c>
      <c r="G178" s="292" t="s">
        <v>392</v>
      </c>
      <c r="H178" s="292" t="s">
        <v>388</v>
      </c>
      <c r="I178" s="292" t="s">
        <v>395</v>
      </c>
      <c r="J178" s="293" t="b">
        <v>0</v>
      </c>
      <c r="K178" s="293">
        <v>0</v>
      </c>
      <c r="L178" s="293">
        <v>10</v>
      </c>
      <c r="M178" s="293">
        <v>0.7</v>
      </c>
      <c r="N178" s="293">
        <v>0.7</v>
      </c>
      <c r="O178" s="293">
        <v>1</v>
      </c>
      <c r="P178" s="294"/>
      <c r="Q178" s="294"/>
      <c r="R178" s="294"/>
      <c r="S178" s="294"/>
      <c r="T178" s="294"/>
      <c r="U178" s="294"/>
      <c r="V178" s="296">
        <f t="shared" ref="V178:W178" si="23">V146</f>
        <v>2.6517004551770699E-2</v>
      </c>
      <c r="W178" s="296">
        <f t="shared" si="23"/>
        <v>263.96472712899015</v>
      </c>
      <c r="X178" s="293">
        <v>0</v>
      </c>
      <c r="Y178" s="295">
        <v>97.99</v>
      </c>
      <c r="Z178" s="295">
        <f t="shared" si="6"/>
        <v>191.99</v>
      </c>
      <c r="AA178" s="295">
        <f t="shared" si="7"/>
        <v>94.000000000000014</v>
      </c>
    </row>
    <row r="179" spans="1:27" x14ac:dyDescent="0.25">
      <c r="A179" s="292" t="s">
        <v>417</v>
      </c>
      <c r="B179" t="s">
        <v>391</v>
      </c>
      <c r="C179" s="292" t="s">
        <v>386</v>
      </c>
      <c r="D179" s="292" t="s">
        <v>387</v>
      </c>
      <c r="E179" s="292" t="s">
        <v>393</v>
      </c>
      <c r="F179" s="292">
        <v>2</v>
      </c>
      <c r="G179" s="292" t="s">
        <v>392</v>
      </c>
      <c r="H179" s="292" t="s">
        <v>388</v>
      </c>
      <c r="I179" s="292" t="s">
        <v>395</v>
      </c>
      <c r="J179" s="293" t="b">
        <v>0</v>
      </c>
      <c r="K179" s="293">
        <v>0</v>
      </c>
      <c r="L179" s="293">
        <v>10</v>
      </c>
      <c r="M179" s="293">
        <v>0.7</v>
      </c>
      <c r="N179" s="293">
        <v>0.7</v>
      </c>
      <c r="O179" s="293">
        <v>1</v>
      </c>
      <c r="P179" s="294"/>
      <c r="Q179" s="294"/>
      <c r="R179" s="294"/>
      <c r="S179" s="294"/>
      <c r="T179" s="294"/>
      <c r="U179" s="294"/>
      <c r="V179" s="296">
        <f t="shared" ref="V179:W179" si="24">V147</f>
        <v>2.366523306163329E-2</v>
      </c>
      <c r="W179" s="296">
        <f t="shared" si="24"/>
        <v>235.57663820444048</v>
      </c>
      <c r="X179" s="293">
        <v>0</v>
      </c>
      <c r="Y179" s="295">
        <v>97.99</v>
      </c>
      <c r="Z179" s="295">
        <f t="shared" si="6"/>
        <v>191.99</v>
      </c>
      <c r="AA179" s="295">
        <f t="shared" si="7"/>
        <v>94.000000000000014</v>
      </c>
    </row>
    <row r="180" spans="1:27" x14ac:dyDescent="0.25">
      <c r="A180" s="292" t="s">
        <v>417</v>
      </c>
      <c r="B180" t="s">
        <v>391</v>
      </c>
      <c r="C180" s="292" t="s">
        <v>386</v>
      </c>
      <c r="D180" s="292" t="s">
        <v>387</v>
      </c>
      <c r="E180" s="292" t="s">
        <v>393</v>
      </c>
      <c r="F180" s="292">
        <v>3</v>
      </c>
      <c r="G180" s="292" t="s">
        <v>392</v>
      </c>
      <c r="H180" s="292" t="s">
        <v>388</v>
      </c>
      <c r="I180" s="292" t="s">
        <v>395</v>
      </c>
      <c r="J180" s="293" t="b">
        <v>0</v>
      </c>
      <c r="K180" s="293">
        <v>0</v>
      </c>
      <c r="L180" s="293">
        <v>10</v>
      </c>
      <c r="M180" s="293">
        <v>0.7</v>
      </c>
      <c r="N180" s="293">
        <v>0.7</v>
      </c>
      <c r="O180" s="293">
        <v>1</v>
      </c>
      <c r="P180" s="294"/>
      <c r="Q180" s="294"/>
      <c r="R180" s="294"/>
      <c r="S180" s="294"/>
      <c r="T180" s="294"/>
      <c r="U180" s="294"/>
      <c r="V180" s="296">
        <f t="shared" ref="V180:W180" si="25">V148</f>
        <v>2.3769562543434555E-2</v>
      </c>
      <c r="W180" s="296">
        <f t="shared" si="25"/>
        <v>236.61519077328032</v>
      </c>
      <c r="X180" s="293">
        <v>0</v>
      </c>
      <c r="Y180" s="295">
        <v>97.99</v>
      </c>
      <c r="Z180" s="295">
        <f t="shared" si="6"/>
        <v>191.99</v>
      </c>
      <c r="AA180" s="295">
        <f t="shared" si="7"/>
        <v>94.000000000000014</v>
      </c>
    </row>
    <row r="181" spans="1:27" x14ac:dyDescent="0.25">
      <c r="A181" s="292" t="s">
        <v>417</v>
      </c>
      <c r="B181" t="s">
        <v>391</v>
      </c>
      <c r="C181" s="292" t="s">
        <v>386</v>
      </c>
      <c r="D181" s="292" t="s">
        <v>387</v>
      </c>
      <c r="E181" s="292" t="s">
        <v>393</v>
      </c>
      <c r="F181" s="292">
        <v>4</v>
      </c>
      <c r="G181" s="292" t="s">
        <v>392</v>
      </c>
      <c r="H181" s="292" t="s">
        <v>388</v>
      </c>
      <c r="I181" s="292" t="s">
        <v>395</v>
      </c>
      <c r="J181" s="293" t="b">
        <v>0</v>
      </c>
      <c r="K181" s="293">
        <v>0</v>
      </c>
      <c r="L181" s="293">
        <v>10</v>
      </c>
      <c r="M181" s="293">
        <v>0.7</v>
      </c>
      <c r="N181" s="293">
        <v>0.7</v>
      </c>
      <c r="O181" s="293">
        <v>1</v>
      </c>
      <c r="P181" s="294"/>
      <c r="Q181" s="294"/>
      <c r="R181" s="294"/>
      <c r="S181" s="294"/>
      <c r="T181" s="294"/>
      <c r="U181" s="294"/>
      <c r="V181" s="296">
        <f t="shared" ref="V181:W181" si="26">V149</f>
        <v>2.2594259725053387E-2</v>
      </c>
      <c r="W181" s="296">
        <f t="shared" si="26"/>
        <v>224.91558544484965</v>
      </c>
      <c r="X181" s="293">
        <v>0</v>
      </c>
      <c r="Y181" s="295">
        <v>97.99</v>
      </c>
      <c r="Z181" s="295">
        <f t="shared" si="6"/>
        <v>191.99</v>
      </c>
      <c r="AA181" s="295">
        <f t="shared" si="7"/>
        <v>94.000000000000014</v>
      </c>
    </row>
    <row r="182" spans="1:27" x14ac:dyDescent="0.25">
      <c r="A182" s="292" t="s">
        <v>417</v>
      </c>
      <c r="B182" t="s">
        <v>391</v>
      </c>
      <c r="C182" s="292" t="s">
        <v>386</v>
      </c>
      <c r="D182" s="292" t="s">
        <v>387</v>
      </c>
      <c r="E182" s="292" t="s">
        <v>393</v>
      </c>
      <c r="F182" s="292">
        <v>5</v>
      </c>
      <c r="G182" s="292" t="s">
        <v>392</v>
      </c>
      <c r="H182" s="292" t="s">
        <v>388</v>
      </c>
      <c r="I182" s="292" t="s">
        <v>395</v>
      </c>
      <c r="J182" s="293" t="b">
        <v>0</v>
      </c>
      <c r="K182" s="293">
        <v>0</v>
      </c>
      <c r="L182" s="293">
        <v>10</v>
      </c>
      <c r="M182" s="293">
        <v>0.7</v>
      </c>
      <c r="N182" s="293">
        <v>0.7</v>
      </c>
      <c r="O182" s="293">
        <v>1</v>
      </c>
      <c r="P182" s="294"/>
      <c r="Q182" s="294"/>
      <c r="R182" s="294"/>
      <c r="S182" s="294"/>
      <c r="T182" s="294"/>
      <c r="U182" s="294"/>
      <c r="V182" s="296">
        <f t="shared" ref="V182:W182" si="27">V150</f>
        <v>2.4358952742649386E-2</v>
      </c>
      <c r="W182" s="296">
        <f t="shared" si="27"/>
        <v>242.48230230182796</v>
      </c>
      <c r="X182" s="293">
        <v>0</v>
      </c>
      <c r="Y182" s="295">
        <v>97.99</v>
      </c>
      <c r="Z182" s="295">
        <f t="shared" si="6"/>
        <v>191.99</v>
      </c>
      <c r="AA182" s="295">
        <f t="shared" si="7"/>
        <v>94.000000000000014</v>
      </c>
    </row>
    <row r="183" spans="1:27" x14ac:dyDescent="0.25">
      <c r="A183" s="292" t="s">
        <v>417</v>
      </c>
      <c r="B183" t="s">
        <v>391</v>
      </c>
      <c r="C183" s="292" t="s">
        <v>386</v>
      </c>
      <c r="D183" s="292" t="s">
        <v>387</v>
      </c>
      <c r="E183" s="292" t="s">
        <v>393</v>
      </c>
      <c r="F183" s="292">
        <v>6</v>
      </c>
      <c r="G183" s="292" t="s">
        <v>392</v>
      </c>
      <c r="H183" s="292" t="s">
        <v>388</v>
      </c>
      <c r="I183" s="292" t="s">
        <v>395</v>
      </c>
      <c r="J183" s="293" t="b">
        <v>0</v>
      </c>
      <c r="K183" s="293">
        <v>0</v>
      </c>
      <c r="L183" s="293">
        <v>10</v>
      </c>
      <c r="M183" s="293">
        <v>0.7</v>
      </c>
      <c r="N183" s="293">
        <v>0.7</v>
      </c>
      <c r="O183" s="293">
        <v>1</v>
      </c>
      <c r="P183" s="294"/>
      <c r="Q183" s="294"/>
      <c r="R183" s="294"/>
      <c r="S183" s="294"/>
      <c r="T183" s="294"/>
      <c r="U183" s="294"/>
      <c r="V183" s="296">
        <f t="shared" ref="V183:W183" si="28">V151</f>
        <v>2.1508672911743104E-2</v>
      </c>
      <c r="W183" s="296">
        <f t="shared" si="28"/>
        <v>214.10906216689725</v>
      </c>
      <c r="X183" s="293">
        <v>0</v>
      </c>
      <c r="Y183" s="295">
        <v>97.99</v>
      </c>
      <c r="Z183" s="295">
        <f t="shared" si="6"/>
        <v>191.99</v>
      </c>
      <c r="AA183" s="295">
        <f t="shared" si="7"/>
        <v>94.000000000000014</v>
      </c>
    </row>
    <row r="184" spans="1:27" x14ac:dyDescent="0.25">
      <c r="A184" s="292" t="s">
        <v>417</v>
      </c>
      <c r="B184" t="s">
        <v>391</v>
      </c>
      <c r="C184" s="292" t="s">
        <v>386</v>
      </c>
      <c r="D184" s="292" t="s">
        <v>387</v>
      </c>
      <c r="E184" s="292" t="s">
        <v>393</v>
      </c>
      <c r="F184" s="292">
        <v>7</v>
      </c>
      <c r="G184" s="292" t="s">
        <v>392</v>
      </c>
      <c r="H184" s="292" t="s">
        <v>388</v>
      </c>
      <c r="I184" s="292" t="s">
        <v>395</v>
      </c>
      <c r="J184" s="293" t="b">
        <v>0</v>
      </c>
      <c r="K184" s="293">
        <v>0</v>
      </c>
      <c r="L184" s="293">
        <v>10</v>
      </c>
      <c r="M184" s="293">
        <v>0.7</v>
      </c>
      <c r="N184" s="293">
        <v>0.7</v>
      </c>
      <c r="O184" s="293">
        <v>1</v>
      </c>
      <c r="P184" s="294"/>
      <c r="Q184" s="294"/>
      <c r="R184" s="294"/>
      <c r="S184" s="294"/>
      <c r="T184" s="294"/>
      <c r="U184" s="294"/>
      <c r="V184" s="296">
        <f t="shared" ref="V184:W184" si="29">V152</f>
        <v>2.1111941263685582E-2</v>
      </c>
      <c r="W184" s="296">
        <f t="shared" si="29"/>
        <v>210.15977894305189</v>
      </c>
      <c r="X184" s="293">
        <v>0</v>
      </c>
      <c r="Y184" s="295">
        <v>97.99</v>
      </c>
      <c r="Z184" s="295">
        <f t="shared" si="6"/>
        <v>191.99</v>
      </c>
      <c r="AA184" s="295">
        <f t="shared" si="7"/>
        <v>94.000000000000014</v>
      </c>
    </row>
    <row r="185" spans="1:27" x14ac:dyDescent="0.25">
      <c r="A185" s="292" t="s">
        <v>417</v>
      </c>
      <c r="B185" t="s">
        <v>391</v>
      </c>
      <c r="C185" s="292" t="s">
        <v>386</v>
      </c>
      <c r="D185" s="292" t="s">
        <v>387</v>
      </c>
      <c r="E185" s="292" t="s">
        <v>393</v>
      </c>
      <c r="F185" s="292">
        <v>8</v>
      </c>
      <c r="G185" s="292" t="s">
        <v>392</v>
      </c>
      <c r="H185" s="292" t="s">
        <v>388</v>
      </c>
      <c r="I185" s="292" t="s">
        <v>395</v>
      </c>
      <c r="J185" s="293" t="b">
        <v>0</v>
      </c>
      <c r="K185" s="293">
        <v>0</v>
      </c>
      <c r="L185" s="293">
        <v>10</v>
      </c>
      <c r="M185" s="293">
        <v>0.7</v>
      </c>
      <c r="N185" s="293">
        <v>0.7</v>
      </c>
      <c r="O185" s="293">
        <v>1</v>
      </c>
      <c r="P185" s="294"/>
      <c r="Q185" s="294"/>
      <c r="R185" s="294"/>
      <c r="S185" s="294"/>
      <c r="T185" s="294"/>
      <c r="U185" s="294"/>
      <c r="V185" s="296">
        <f t="shared" ref="V185:W185" si="30">V153</f>
        <v>2.0553618460859045E-2</v>
      </c>
      <c r="W185" s="296">
        <f t="shared" si="30"/>
        <v>204.60192922400594</v>
      </c>
      <c r="X185" s="293">
        <v>0</v>
      </c>
      <c r="Y185" s="295">
        <v>97.99</v>
      </c>
      <c r="Z185" s="295">
        <f t="shared" si="6"/>
        <v>191.99</v>
      </c>
      <c r="AA185" s="295">
        <f t="shared" si="7"/>
        <v>94.000000000000014</v>
      </c>
    </row>
    <row r="186" spans="1:27" x14ac:dyDescent="0.25">
      <c r="A186" s="292" t="s">
        <v>417</v>
      </c>
      <c r="B186" t="s">
        <v>391</v>
      </c>
      <c r="C186" s="292" t="s">
        <v>386</v>
      </c>
      <c r="D186" s="292" t="s">
        <v>387</v>
      </c>
      <c r="E186" s="292" t="s">
        <v>393</v>
      </c>
      <c r="F186" s="292">
        <v>9</v>
      </c>
      <c r="G186" s="292" t="s">
        <v>392</v>
      </c>
      <c r="H186" s="292" t="s">
        <v>388</v>
      </c>
      <c r="I186" s="292" t="s">
        <v>395</v>
      </c>
      <c r="J186" s="293" t="b">
        <v>0</v>
      </c>
      <c r="K186" s="293">
        <v>0</v>
      </c>
      <c r="L186" s="293">
        <v>10</v>
      </c>
      <c r="M186" s="293">
        <v>0.7</v>
      </c>
      <c r="N186" s="293">
        <v>0.7</v>
      </c>
      <c r="O186" s="293">
        <v>1</v>
      </c>
      <c r="P186" s="294"/>
      <c r="Q186" s="294"/>
      <c r="R186" s="294"/>
      <c r="S186" s="294"/>
      <c r="T186" s="294"/>
      <c r="U186" s="294"/>
      <c r="V186" s="296">
        <f t="shared" ref="V186:W186" si="31">V154</f>
        <v>2.0533615775414654E-2</v>
      </c>
      <c r="W186" s="296">
        <f t="shared" si="31"/>
        <v>204.4028115825368</v>
      </c>
      <c r="X186" s="293">
        <v>0</v>
      </c>
      <c r="Y186" s="295">
        <v>97.99</v>
      </c>
      <c r="Z186" s="295">
        <f t="shared" si="6"/>
        <v>191.99</v>
      </c>
      <c r="AA186" s="295">
        <f t="shared" si="7"/>
        <v>94.000000000000014</v>
      </c>
    </row>
    <row r="187" spans="1:27" x14ac:dyDescent="0.25">
      <c r="A187" s="292" t="s">
        <v>417</v>
      </c>
      <c r="B187" t="s">
        <v>391</v>
      </c>
      <c r="C187" s="292" t="s">
        <v>386</v>
      </c>
      <c r="D187" s="292" t="s">
        <v>387</v>
      </c>
      <c r="E187" s="292" t="s">
        <v>393</v>
      </c>
      <c r="F187" s="292">
        <v>10</v>
      </c>
      <c r="G187" s="292" t="s">
        <v>392</v>
      </c>
      <c r="H187" s="292" t="s">
        <v>388</v>
      </c>
      <c r="I187" s="292" t="s">
        <v>395</v>
      </c>
      <c r="J187" s="293" t="b">
        <v>0</v>
      </c>
      <c r="K187" s="293">
        <v>0</v>
      </c>
      <c r="L187" s="293">
        <v>10</v>
      </c>
      <c r="M187" s="293">
        <v>0.7</v>
      </c>
      <c r="N187" s="293">
        <v>0.7</v>
      </c>
      <c r="O187" s="293">
        <v>1</v>
      </c>
      <c r="P187" s="294"/>
      <c r="Q187" s="294"/>
      <c r="R187" s="294"/>
      <c r="S187" s="294"/>
      <c r="T187" s="294"/>
      <c r="U187" s="294"/>
      <c r="V187" s="296">
        <f t="shared" ref="V187:W187" si="32">V155</f>
        <v>2.0397301960354493E-2</v>
      </c>
      <c r="W187" s="296">
        <f t="shared" si="32"/>
        <v>203.04586951443792</v>
      </c>
      <c r="X187" s="293">
        <v>0</v>
      </c>
      <c r="Y187" s="295">
        <v>97.99</v>
      </c>
      <c r="Z187" s="295">
        <f t="shared" si="6"/>
        <v>191.99</v>
      </c>
      <c r="AA187" s="295">
        <f t="shared" si="7"/>
        <v>94.000000000000014</v>
      </c>
    </row>
    <row r="188" spans="1:27" x14ac:dyDescent="0.25">
      <c r="A188" s="292" t="s">
        <v>417</v>
      </c>
      <c r="B188" t="s">
        <v>391</v>
      </c>
      <c r="C188" s="292" t="s">
        <v>386</v>
      </c>
      <c r="D188" s="292" t="s">
        <v>387</v>
      </c>
      <c r="E188" s="292" t="s">
        <v>393</v>
      </c>
      <c r="F188" s="292">
        <v>11</v>
      </c>
      <c r="G188" s="292" t="s">
        <v>392</v>
      </c>
      <c r="H188" s="292" t="s">
        <v>388</v>
      </c>
      <c r="I188" s="292" t="s">
        <v>395</v>
      </c>
      <c r="J188" s="293" t="b">
        <v>0</v>
      </c>
      <c r="K188" s="293">
        <v>0</v>
      </c>
      <c r="L188" s="293">
        <v>10</v>
      </c>
      <c r="M188" s="293">
        <v>0.7</v>
      </c>
      <c r="N188" s="293">
        <v>0.7</v>
      </c>
      <c r="O188" s="293">
        <v>1</v>
      </c>
      <c r="P188" s="294"/>
      <c r="Q188" s="294"/>
      <c r="R188" s="294"/>
      <c r="S188" s="294"/>
      <c r="T188" s="294"/>
      <c r="U188" s="294"/>
      <c r="V188" s="296">
        <f t="shared" ref="V188:W188" si="33">V156</f>
        <v>2.1030483043007767E-2</v>
      </c>
      <c r="W188" s="296">
        <f t="shared" si="33"/>
        <v>209.34889938266818</v>
      </c>
      <c r="X188" s="293">
        <v>0</v>
      </c>
      <c r="Y188" s="295">
        <v>97.99</v>
      </c>
      <c r="Z188" s="295">
        <f t="shared" si="6"/>
        <v>191.99</v>
      </c>
      <c r="AA188" s="295">
        <f t="shared" si="7"/>
        <v>94.000000000000014</v>
      </c>
    </row>
    <row r="189" spans="1:27" x14ac:dyDescent="0.25">
      <c r="A189" s="292" t="s">
        <v>417</v>
      </c>
      <c r="B189" t="s">
        <v>391</v>
      </c>
      <c r="C189" s="292" t="s">
        <v>386</v>
      </c>
      <c r="D189" s="292" t="s">
        <v>387</v>
      </c>
      <c r="E189" s="292" t="s">
        <v>393</v>
      </c>
      <c r="F189" s="292">
        <v>12</v>
      </c>
      <c r="G189" s="292" t="s">
        <v>392</v>
      </c>
      <c r="H189" s="292" t="s">
        <v>388</v>
      </c>
      <c r="I189" s="292" t="s">
        <v>395</v>
      </c>
      <c r="J189" s="293" t="b">
        <v>0</v>
      </c>
      <c r="K189" s="293">
        <v>0</v>
      </c>
      <c r="L189" s="293">
        <v>10</v>
      </c>
      <c r="M189" s="293">
        <v>0.7</v>
      </c>
      <c r="N189" s="293">
        <v>0.7</v>
      </c>
      <c r="O189" s="293">
        <v>1</v>
      </c>
      <c r="P189" s="294"/>
      <c r="Q189" s="294"/>
      <c r="R189" s="294"/>
      <c r="S189" s="294"/>
      <c r="T189" s="294"/>
      <c r="U189" s="294"/>
      <c r="V189" s="296">
        <f t="shared" ref="V189:W189" si="34">V157</f>
        <v>2.2014125251852017E-2</v>
      </c>
      <c r="W189" s="296">
        <f t="shared" si="34"/>
        <v>219.1406104616178</v>
      </c>
      <c r="X189" s="293">
        <v>0</v>
      </c>
      <c r="Y189" s="295">
        <v>97.99</v>
      </c>
      <c r="Z189" s="295">
        <f t="shared" si="6"/>
        <v>191.99</v>
      </c>
      <c r="AA189" s="295">
        <f t="shared" si="7"/>
        <v>94.000000000000014</v>
      </c>
    </row>
    <row r="190" spans="1:27" x14ac:dyDescent="0.25">
      <c r="A190" s="292" t="s">
        <v>417</v>
      </c>
      <c r="B190" t="s">
        <v>391</v>
      </c>
      <c r="C190" s="292" t="s">
        <v>386</v>
      </c>
      <c r="D190" s="292" t="s">
        <v>387</v>
      </c>
      <c r="E190" s="292" t="s">
        <v>393</v>
      </c>
      <c r="F190" s="292">
        <v>13</v>
      </c>
      <c r="G190" s="292" t="s">
        <v>392</v>
      </c>
      <c r="H190" s="292" t="s">
        <v>388</v>
      </c>
      <c r="I190" s="292" t="s">
        <v>395</v>
      </c>
      <c r="J190" s="293" t="b">
        <v>0</v>
      </c>
      <c r="K190" s="293">
        <v>0</v>
      </c>
      <c r="L190" s="293">
        <v>10</v>
      </c>
      <c r="M190" s="293">
        <v>0.7</v>
      </c>
      <c r="N190" s="293">
        <v>0.7</v>
      </c>
      <c r="O190" s="293">
        <v>1</v>
      </c>
      <c r="P190" s="294"/>
      <c r="Q190" s="294"/>
      <c r="R190" s="294"/>
      <c r="S190" s="294"/>
      <c r="T190" s="294"/>
      <c r="U190" s="294"/>
      <c r="V190" s="296">
        <f t="shared" ref="V190:W190" si="35">V158</f>
        <v>2.058344922173749E-2</v>
      </c>
      <c r="W190" s="296">
        <f t="shared" si="35"/>
        <v>204.89888088911408</v>
      </c>
      <c r="X190" s="293">
        <v>0</v>
      </c>
      <c r="Y190" s="295">
        <v>97.99</v>
      </c>
      <c r="Z190" s="295">
        <f t="shared" si="6"/>
        <v>191.99</v>
      </c>
      <c r="AA190" s="295">
        <f t="shared" si="7"/>
        <v>94.000000000000014</v>
      </c>
    </row>
    <row r="191" spans="1:27" x14ac:dyDescent="0.25">
      <c r="A191" s="292" t="s">
        <v>417</v>
      </c>
      <c r="B191" t="s">
        <v>391</v>
      </c>
      <c r="C191" s="292" t="s">
        <v>386</v>
      </c>
      <c r="D191" s="292" t="s">
        <v>387</v>
      </c>
      <c r="E191" s="292" t="s">
        <v>393</v>
      </c>
      <c r="F191" s="292">
        <v>14</v>
      </c>
      <c r="G191" s="292" t="s">
        <v>392</v>
      </c>
      <c r="H191" s="292" t="s">
        <v>388</v>
      </c>
      <c r="I191" s="292" t="s">
        <v>395</v>
      </c>
      <c r="J191" s="293" t="b">
        <v>0</v>
      </c>
      <c r="K191" s="293">
        <v>0</v>
      </c>
      <c r="L191" s="293">
        <v>10</v>
      </c>
      <c r="M191" s="293">
        <v>0.7</v>
      </c>
      <c r="N191" s="293">
        <v>0.7</v>
      </c>
      <c r="O191" s="293">
        <v>1</v>
      </c>
      <c r="P191" s="294"/>
      <c r="Q191" s="294"/>
      <c r="R191" s="294"/>
      <c r="S191" s="294"/>
      <c r="T191" s="294"/>
      <c r="U191" s="294"/>
      <c r="V191" s="296">
        <f t="shared" ref="V191:W191" si="36">V159</f>
        <v>2.1285652170836448E-2</v>
      </c>
      <c r="W191" s="296">
        <f t="shared" si="36"/>
        <v>211.88899206423557</v>
      </c>
      <c r="X191" s="293">
        <v>0</v>
      </c>
      <c r="Y191" s="295">
        <v>97.99</v>
      </c>
      <c r="Z191" s="295">
        <f t="shared" si="6"/>
        <v>191.99</v>
      </c>
      <c r="AA191" s="295">
        <f t="shared" si="7"/>
        <v>94.000000000000014</v>
      </c>
    </row>
    <row r="192" spans="1:27" x14ac:dyDescent="0.25">
      <c r="A192" s="292" t="s">
        <v>417</v>
      </c>
      <c r="B192" t="s">
        <v>391</v>
      </c>
      <c r="C192" s="292" t="s">
        <v>386</v>
      </c>
      <c r="D192" s="292" t="s">
        <v>387</v>
      </c>
      <c r="E192" s="292" t="s">
        <v>393</v>
      </c>
      <c r="F192" s="292">
        <v>15</v>
      </c>
      <c r="G192" s="292" t="s">
        <v>392</v>
      </c>
      <c r="H192" s="292" t="s">
        <v>388</v>
      </c>
      <c r="I192" s="292" t="s">
        <v>395</v>
      </c>
      <c r="J192" s="293" t="b">
        <v>0</v>
      </c>
      <c r="K192" s="293">
        <v>0</v>
      </c>
      <c r="L192" s="293">
        <v>10</v>
      </c>
      <c r="M192" s="293">
        <v>0.7</v>
      </c>
      <c r="N192" s="293">
        <v>0.7</v>
      </c>
      <c r="O192" s="293">
        <v>1</v>
      </c>
      <c r="P192" s="294"/>
      <c r="Q192" s="294"/>
      <c r="R192" s="294"/>
      <c r="S192" s="294"/>
      <c r="T192" s="294"/>
      <c r="U192" s="294"/>
      <c r="V192" s="296">
        <f t="shared" ref="V192:W192" si="37">V160</f>
        <v>1.5228405218368928E-2</v>
      </c>
      <c r="W192" s="296">
        <f t="shared" si="37"/>
        <v>151.59185194649069</v>
      </c>
      <c r="X192" s="293">
        <v>0</v>
      </c>
      <c r="Y192" s="295">
        <v>97.99</v>
      </c>
      <c r="Z192" s="295">
        <f t="shared" si="6"/>
        <v>191.99</v>
      </c>
      <c r="AA192" s="295">
        <f t="shared" si="7"/>
        <v>94.000000000000014</v>
      </c>
    </row>
    <row r="193" spans="1:27" x14ac:dyDescent="0.25">
      <c r="A193" s="292" t="s">
        <v>417</v>
      </c>
      <c r="B193" t="s">
        <v>391</v>
      </c>
      <c r="C193" s="292" t="s">
        <v>386</v>
      </c>
      <c r="D193" s="292" t="s">
        <v>387</v>
      </c>
      <c r="E193" s="292" t="s">
        <v>393</v>
      </c>
      <c r="F193" s="292">
        <v>16</v>
      </c>
      <c r="G193" s="292" t="s">
        <v>392</v>
      </c>
      <c r="H193" s="292" t="s">
        <v>388</v>
      </c>
      <c r="I193" s="292" t="s">
        <v>395</v>
      </c>
      <c r="J193" s="293" t="b">
        <v>0</v>
      </c>
      <c r="K193" s="293">
        <v>0</v>
      </c>
      <c r="L193" s="293">
        <v>10</v>
      </c>
      <c r="M193" s="293">
        <v>0.7</v>
      </c>
      <c r="N193" s="293">
        <v>0.7</v>
      </c>
      <c r="O193" s="293">
        <v>1</v>
      </c>
      <c r="P193" s="294"/>
      <c r="Q193" s="294"/>
      <c r="R193" s="294"/>
      <c r="S193" s="294"/>
      <c r="T193" s="294"/>
      <c r="U193" s="294"/>
      <c r="V193" s="296">
        <f t="shared" ref="V193:W193" si="38">V161</f>
        <v>2.6458848782191322E-2</v>
      </c>
      <c r="W193" s="296">
        <f t="shared" si="38"/>
        <v>263.38581287726817</v>
      </c>
      <c r="X193" s="293">
        <v>0</v>
      </c>
      <c r="Y193" s="295">
        <v>97.99</v>
      </c>
      <c r="Z193" s="295">
        <f t="shared" si="6"/>
        <v>191.99</v>
      </c>
      <c r="AA193" s="295">
        <f t="shared" si="7"/>
        <v>94.000000000000014</v>
      </c>
    </row>
    <row r="194" spans="1:27" x14ac:dyDescent="0.25">
      <c r="A194" s="292" t="s">
        <v>417</v>
      </c>
      <c r="B194" t="s">
        <v>391</v>
      </c>
      <c r="C194" s="292" t="s">
        <v>386</v>
      </c>
      <c r="D194" s="292" t="s">
        <v>389</v>
      </c>
      <c r="E194" s="292" t="s">
        <v>394</v>
      </c>
      <c r="F194" s="292">
        <v>1</v>
      </c>
      <c r="G194" s="292" t="s">
        <v>402</v>
      </c>
      <c r="H194" s="292" t="s">
        <v>396</v>
      </c>
      <c r="I194" s="292" t="s">
        <v>395</v>
      </c>
      <c r="J194" s="293" t="b">
        <v>0</v>
      </c>
      <c r="K194" s="293">
        <v>0</v>
      </c>
      <c r="L194" s="293">
        <v>10</v>
      </c>
      <c r="M194" s="293">
        <v>0.7</v>
      </c>
      <c r="N194" s="293">
        <v>0.7</v>
      </c>
      <c r="O194" s="293">
        <v>1</v>
      </c>
      <c r="P194" s="294"/>
      <c r="Q194" s="294"/>
      <c r="R194" s="294"/>
      <c r="S194" s="294"/>
      <c r="T194" s="294"/>
      <c r="U194" s="294"/>
      <c r="V194" s="296">
        <f t="shared" ref="V194:W194" si="39">V162</f>
        <v>2.374826685493811E-2</v>
      </c>
      <c r="W194" s="296">
        <f t="shared" si="39"/>
        <v>236.40320187415665</v>
      </c>
      <c r="X194" s="293">
        <v>0</v>
      </c>
      <c r="Y194" s="295">
        <v>97.99</v>
      </c>
      <c r="Z194" s="295">
        <f t="shared" si="6"/>
        <v>191.99</v>
      </c>
      <c r="AA194" s="295">
        <f t="shared" si="7"/>
        <v>94.000000000000014</v>
      </c>
    </row>
    <row r="195" spans="1:27" x14ac:dyDescent="0.25">
      <c r="A195" s="292" t="s">
        <v>417</v>
      </c>
      <c r="B195" t="s">
        <v>391</v>
      </c>
      <c r="C195" s="292" t="s">
        <v>386</v>
      </c>
      <c r="D195" s="292" t="s">
        <v>389</v>
      </c>
      <c r="E195" s="292" t="s">
        <v>394</v>
      </c>
      <c r="F195" s="292">
        <v>2</v>
      </c>
      <c r="G195" s="292" t="s">
        <v>402</v>
      </c>
      <c r="H195" s="292" t="s">
        <v>396</v>
      </c>
      <c r="I195" s="292" t="s">
        <v>395</v>
      </c>
      <c r="J195" s="293" t="b">
        <v>0</v>
      </c>
      <c r="K195" s="293">
        <v>0</v>
      </c>
      <c r="L195" s="293">
        <v>10</v>
      </c>
      <c r="M195" s="293">
        <v>0.7</v>
      </c>
      <c r="N195" s="293">
        <v>0.7</v>
      </c>
      <c r="O195" s="293">
        <v>1</v>
      </c>
      <c r="P195" s="294"/>
      <c r="Q195" s="294"/>
      <c r="R195" s="294"/>
      <c r="S195" s="294"/>
      <c r="T195" s="294"/>
      <c r="U195" s="294"/>
      <c r="V195" s="296">
        <f t="shared" ref="V195:W195" si="40">V163</f>
        <v>2.1199287873803516E-2</v>
      </c>
      <c r="W195" s="296">
        <f t="shared" si="40"/>
        <v>211.02927474377137</v>
      </c>
      <c r="X195" s="293">
        <v>0</v>
      </c>
      <c r="Y195" s="295">
        <v>97.99</v>
      </c>
      <c r="Z195" s="295">
        <f t="shared" ref="Z195:Z257" si="41">119.99+72</f>
        <v>191.99</v>
      </c>
      <c r="AA195" s="295">
        <f t="shared" ref="AA195:AA257" si="42">Z195-Y195</f>
        <v>94.000000000000014</v>
      </c>
    </row>
    <row r="196" spans="1:27" x14ac:dyDescent="0.25">
      <c r="A196" s="292" t="s">
        <v>417</v>
      </c>
      <c r="B196" t="s">
        <v>391</v>
      </c>
      <c r="C196" s="292" t="s">
        <v>386</v>
      </c>
      <c r="D196" s="292" t="s">
        <v>389</v>
      </c>
      <c r="E196" s="292" t="s">
        <v>394</v>
      </c>
      <c r="F196" s="292">
        <v>3</v>
      </c>
      <c r="G196" s="292" t="s">
        <v>402</v>
      </c>
      <c r="H196" s="292" t="s">
        <v>396</v>
      </c>
      <c r="I196" s="292" t="s">
        <v>395</v>
      </c>
      <c r="J196" s="293" t="b">
        <v>0</v>
      </c>
      <c r="K196" s="293">
        <v>0</v>
      </c>
      <c r="L196" s="293">
        <v>10</v>
      </c>
      <c r="M196" s="293">
        <v>0.7</v>
      </c>
      <c r="N196" s="293">
        <v>0.7</v>
      </c>
      <c r="O196" s="293">
        <v>1</v>
      </c>
      <c r="P196" s="294"/>
      <c r="Q196" s="294"/>
      <c r="R196" s="294"/>
      <c r="S196" s="294"/>
      <c r="T196" s="294"/>
      <c r="U196" s="294"/>
      <c r="V196" s="296">
        <f t="shared" ref="V196:W196" si="43">V164</f>
        <v>2.1290629788418215E-2</v>
      </c>
      <c r="W196" s="296">
        <f t="shared" si="43"/>
        <v>211.93854198470859</v>
      </c>
      <c r="X196" s="293">
        <v>0</v>
      </c>
      <c r="Y196" s="295">
        <v>97.99</v>
      </c>
      <c r="Z196" s="295">
        <f t="shared" si="41"/>
        <v>191.99</v>
      </c>
      <c r="AA196" s="295">
        <f t="shared" si="42"/>
        <v>94.000000000000014</v>
      </c>
    </row>
    <row r="197" spans="1:27" x14ac:dyDescent="0.25">
      <c r="A197" s="292" t="s">
        <v>417</v>
      </c>
      <c r="B197" t="s">
        <v>391</v>
      </c>
      <c r="C197" s="292" t="s">
        <v>386</v>
      </c>
      <c r="D197" s="292" t="s">
        <v>389</v>
      </c>
      <c r="E197" s="292" t="s">
        <v>394</v>
      </c>
      <c r="F197" s="292">
        <v>4</v>
      </c>
      <c r="G197" s="292" t="s">
        <v>402</v>
      </c>
      <c r="H197" s="292" t="s">
        <v>396</v>
      </c>
      <c r="I197" s="292" t="s">
        <v>395</v>
      </c>
      <c r="J197" s="293" t="b">
        <v>0</v>
      </c>
      <c r="K197" s="293">
        <v>0</v>
      </c>
      <c r="L197" s="293">
        <v>10</v>
      </c>
      <c r="M197" s="293">
        <v>0.7</v>
      </c>
      <c r="N197" s="293">
        <v>0.7</v>
      </c>
      <c r="O197" s="293">
        <v>1</v>
      </c>
      <c r="P197" s="294"/>
      <c r="Q197" s="294"/>
      <c r="R197" s="294"/>
      <c r="S197" s="294"/>
      <c r="T197" s="294"/>
      <c r="U197" s="294"/>
      <c r="V197" s="296">
        <f t="shared" ref="V197:W197" si="44">V165</f>
        <v>2.0240919636190926E-2</v>
      </c>
      <c r="W197" s="296">
        <f t="shared" si="44"/>
        <v>201.48915456026424</v>
      </c>
      <c r="X197" s="293">
        <v>0</v>
      </c>
      <c r="Y197" s="295">
        <v>97.99</v>
      </c>
      <c r="Z197" s="295">
        <f t="shared" si="41"/>
        <v>191.99</v>
      </c>
      <c r="AA197" s="295">
        <f t="shared" si="42"/>
        <v>94.000000000000014</v>
      </c>
    </row>
    <row r="198" spans="1:27" x14ac:dyDescent="0.25">
      <c r="A198" s="292" t="s">
        <v>417</v>
      </c>
      <c r="B198" t="s">
        <v>391</v>
      </c>
      <c r="C198" s="292" t="s">
        <v>386</v>
      </c>
      <c r="D198" s="292" t="s">
        <v>389</v>
      </c>
      <c r="E198" s="292" t="s">
        <v>394</v>
      </c>
      <c r="F198" s="292">
        <v>5</v>
      </c>
      <c r="G198" s="292" t="s">
        <v>402</v>
      </c>
      <c r="H198" s="292" t="s">
        <v>396</v>
      </c>
      <c r="I198" s="292" t="s">
        <v>395</v>
      </c>
      <c r="J198" s="293" t="b">
        <v>0</v>
      </c>
      <c r="K198" s="293">
        <v>0</v>
      </c>
      <c r="L198" s="293">
        <v>10</v>
      </c>
      <c r="M198" s="293">
        <v>0.7</v>
      </c>
      <c r="N198" s="293">
        <v>0.7</v>
      </c>
      <c r="O198" s="293">
        <v>1</v>
      </c>
      <c r="P198" s="294"/>
      <c r="Q198" s="294"/>
      <c r="R198" s="294"/>
      <c r="S198" s="294"/>
      <c r="T198" s="294"/>
      <c r="U198" s="294"/>
      <c r="V198" s="296">
        <f t="shared" ref="V198:W198" si="45">V166</f>
        <v>2.1816322952345642E-2</v>
      </c>
      <c r="W198" s="296">
        <f t="shared" si="45"/>
        <v>217.17157848016797</v>
      </c>
      <c r="X198" s="293">
        <v>0</v>
      </c>
      <c r="Y198" s="295">
        <v>97.99</v>
      </c>
      <c r="Z198" s="295">
        <f t="shared" si="41"/>
        <v>191.99</v>
      </c>
      <c r="AA198" s="295">
        <f t="shared" si="42"/>
        <v>94.000000000000014</v>
      </c>
    </row>
    <row r="199" spans="1:27" x14ac:dyDescent="0.25">
      <c r="A199" s="292" t="s">
        <v>417</v>
      </c>
      <c r="B199" t="s">
        <v>391</v>
      </c>
      <c r="C199" s="292" t="s">
        <v>386</v>
      </c>
      <c r="D199" s="292" t="s">
        <v>389</v>
      </c>
      <c r="E199" s="292" t="s">
        <v>394</v>
      </c>
      <c r="F199" s="292">
        <v>6</v>
      </c>
      <c r="G199" s="292" t="s">
        <v>402</v>
      </c>
      <c r="H199" s="292" t="s">
        <v>396</v>
      </c>
      <c r="I199" s="292" t="s">
        <v>395</v>
      </c>
      <c r="J199" s="293" t="b">
        <v>0</v>
      </c>
      <c r="K199" s="293">
        <v>0</v>
      </c>
      <c r="L199" s="293">
        <v>10</v>
      </c>
      <c r="M199" s="293">
        <v>0.7</v>
      </c>
      <c r="N199" s="293">
        <v>0.7</v>
      </c>
      <c r="O199" s="293">
        <v>1</v>
      </c>
      <c r="P199" s="294"/>
      <c r="Q199" s="294"/>
      <c r="R199" s="294"/>
      <c r="S199" s="294"/>
      <c r="T199" s="294"/>
      <c r="U199" s="294"/>
      <c r="V199" s="296">
        <f t="shared" ref="V199:W199" si="46">V167</f>
        <v>1.925246970496584E-2</v>
      </c>
      <c r="W199" s="296">
        <f t="shared" si="46"/>
        <v>191.64958479034175</v>
      </c>
      <c r="X199" s="293">
        <v>0</v>
      </c>
      <c r="Y199" s="295">
        <v>97.99</v>
      </c>
      <c r="Z199" s="295">
        <f t="shared" si="41"/>
        <v>191.99</v>
      </c>
      <c r="AA199" s="295">
        <f t="shared" si="42"/>
        <v>94.000000000000014</v>
      </c>
    </row>
    <row r="200" spans="1:27" x14ac:dyDescent="0.25">
      <c r="A200" s="292" t="s">
        <v>417</v>
      </c>
      <c r="B200" t="s">
        <v>391</v>
      </c>
      <c r="C200" s="292" t="s">
        <v>386</v>
      </c>
      <c r="D200" s="292" t="s">
        <v>389</v>
      </c>
      <c r="E200" s="292" t="s">
        <v>394</v>
      </c>
      <c r="F200" s="292">
        <v>7</v>
      </c>
      <c r="G200" s="292" t="s">
        <v>402</v>
      </c>
      <c r="H200" s="292" t="s">
        <v>396</v>
      </c>
      <c r="I200" s="292" t="s">
        <v>395</v>
      </c>
      <c r="J200" s="293" t="b">
        <v>0</v>
      </c>
      <c r="K200" s="293">
        <v>0</v>
      </c>
      <c r="L200" s="293">
        <v>10</v>
      </c>
      <c r="M200" s="293">
        <v>0.7</v>
      </c>
      <c r="N200" s="293">
        <v>0.7</v>
      </c>
      <c r="O200" s="293">
        <v>1</v>
      </c>
      <c r="P200" s="294"/>
      <c r="Q200" s="294"/>
      <c r="R200" s="294"/>
      <c r="S200" s="294"/>
      <c r="T200" s="294"/>
      <c r="U200" s="294"/>
      <c r="V200" s="296">
        <f t="shared" ref="V200:W200" si="47">V168</f>
        <v>1.8900318771647211E-2</v>
      </c>
      <c r="W200" s="296">
        <f t="shared" si="47"/>
        <v>188.14408231776088</v>
      </c>
      <c r="X200" s="293">
        <v>0</v>
      </c>
      <c r="Y200" s="295">
        <v>97.99</v>
      </c>
      <c r="Z200" s="295">
        <f t="shared" si="41"/>
        <v>191.99</v>
      </c>
      <c r="AA200" s="295">
        <f t="shared" si="42"/>
        <v>94.000000000000014</v>
      </c>
    </row>
    <row r="201" spans="1:27" x14ac:dyDescent="0.25">
      <c r="A201" s="292" t="s">
        <v>417</v>
      </c>
      <c r="B201" t="s">
        <v>391</v>
      </c>
      <c r="C201" s="292" t="s">
        <v>386</v>
      </c>
      <c r="D201" s="292" t="s">
        <v>389</v>
      </c>
      <c r="E201" s="292" t="s">
        <v>394</v>
      </c>
      <c r="F201" s="292">
        <v>8</v>
      </c>
      <c r="G201" s="292" t="s">
        <v>402</v>
      </c>
      <c r="H201" s="292" t="s">
        <v>396</v>
      </c>
      <c r="I201" s="292" t="s">
        <v>395</v>
      </c>
      <c r="J201" s="293" t="b">
        <v>0</v>
      </c>
      <c r="K201" s="293">
        <v>0</v>
      </c>
      <c r="L201" s="293">
        <v>10</v>
      </c>
      <c r="M201" s="293">
        <v>0.7</v>
      </c>
      <c r="N201" s="293">
        <v>0.7</v>
      </c>
      <c r="O201" s="293">
        <v>1</v>
      </c>
      <c r="P201" s="294"/>
      <c r="Q201" s="294"/>
      <c r="R201" s="294"/>
      <c r="S201" s="294"/>
      <c r="T201" s="294"/>
      <c r="U201" s="294"/>
      <c r="V201" s="296">
        <f t="shared" ref="V201:W201" si="48">V169</f>
        <v>1.8394425497530519E-2</v>
      </c>
      <c r="W201" s="296">
        <f t="shared" si="48"/>
        <v>183.10814472541747</v>
      </c>
      <c r="X201" s="293">
        <v>0</v>
      </c>
      <c r="Y201" s="295">
        <v>97.99</v>
      </c>
      <c r="Z201" s="295">
        <f t="shared" si="41"/>
        <v>191.99</v>
      </c>
      <c r="AA201" s="295">
        <f t="shared" si="42"/>
        <v>94.000000000000014</v>
      </c>
    </row>
    <row r="202" spans="1:27" x14ac:dyDescent="0.25">
      <c r="A202" s="292" t="s">
        <v>417</v>
      </c>
      <c r="B202" t="s">
        <v>391</v>
      </c>
      <c r="C202" s="292" t="s">
        <v>386</v>
      </c>
      <c r="D202" s="292" t="s">
        <v>389</v>
      </c>
      <c r="E202" s="292" t="s">
        <v>394</v>
      </c>
      <c r="F202" s="292">
        <v>9</v>
      </c>
      <c r="G202" s="292" t="s">
        <v>402</v>
      </c>
      <c r="H202" s="292" t="s">
        <v>396</v>
      </c>
      <c r="I202" s="292" t="s">
        <v>395</v>
      </c>
      <c r="J202" s="293" t="b">
        <v>0</v>
      </c>
      <c r="K202" s="293">
        <v>0</v>
      </c>
      <c r="L202" s="293">
        <v>10</v>
      </c>
      <c r="M202" s="293">
        <v>0.7</v>
      </c>
      <c r="N202" s="293">
        <v>0.7</v>
      </c>
      <c r="O202" s="293">
        <v>1</v>
      </c>
      <c r="P202" s="294"/>
      <c r="Q202" s="294"/>
      <c r="R202" s="294"/>
      <c r="S202" s="294"/>
      <c r="T202" s="294"/>
      <c r="U202" s="294"/>
      <c r="V202" s="296">
        <f t="shared" ref="V202:W202" si="49">V170</f>
        <v>1.8370621620621759E-2</v>
      </c>
      <c r="W202" s="296">
        <f t="shared" si="49"/>
        <v>182.87118795073476</v>
      </c>
      <c r="X202" s="293">
        <v>0</v>
      </c>
      <c r="Y202" s="295">
        <v>97.99</v>
      </c>
      <c r="Z202" s="295">
        <f t="shared" si="41"/>
        <v>191.99</v>
      </c>
      <c r="AA202" s="295">
        <f t="shared" si="42"/>
        <v>94.000000000000014</v>
      </c>
    </row>
    <row r="203" spans="1:27" x14ac:dyDescent="0.25">
      <c r="A203" s="292" t="s">
        <v>417</v>
      </c>
      <c r="B203" t="s">
        <v>391</v>
      </c>
      <c r="C203" s="292" t="s">
        <v>386</v>
      </c>
      <c r="D203" s="292" t="s">
        <v>389</v>
      </c>
      <c r="E203" s="292" t="s">
        <v>394</v>
      </c>
      <c r="F203" s="292">
        <v>10</v>
      </c>
      <c r="G203" s="292" t="s">
        <v>402</v>
      </c>
      <c r="H203" s="292" t="s">
        <v>396</v>
      </c>
      <c r="I203" s="292" t="s">
        <v>395</v>
      </c>
      <c r="J203" s="293" t="b">
        <v>0</v>
      </c>
      <c r="K203" s="293">
        <v>0</v>
      </c>
      <c r="L203" s="293">
        <v>10</v>
      </c>
      <c r="M203" s="293">
        <v>0.7</v>
      </c>
      <c r="N203" s="293">
        <v>0.7</v>
      </c>
      <c r="O203" s="293">
        <v>1</v>
      </c>
      <c r="P203" s="294"/>
      <c r="Q203" s="294"/>
      <c r="R203" s="294"/>
      <c r="S203" s="294"/>
      <c r="T203" s="294"/>
      <c r="U203" s="294"/>
      <c r="V203" s="296">
        <f t="shared" ref="V203:W203" si="50">V171</f>
        <v>1.8241154830850339E-2</v>
      </c>
      <c r="W203" s="296">
        <f t="shared" si="50"/>
        <v>181.58240490710108</v>
      </c>
      <c r="X203" s="293">
        <v>0</v>
      </c>
      <c r="Y203" s="295">
        <v>97.99</v>
      </c>
      <c r="Z203" s="295">
        <f t="shared" si="41"/>
        <v>191.99</v>
      </c>
      <c r="AA203" s="295">
        <f t="shared" si="42"/>
        <v>94.000000000000014</v>
      </c>
    </row>
    <row r="204" spans="1:27" x14ac:dyDescent="0.25">
      <c r="A204" s="292" t="s">
        <v>417</v>
      </c>
      <c r="B204" t="s">
        <v>391</v>
      </c>
      <c r="C204" s="292" t="s">
        <v>386</v>
      </c>
      <c r="D204" s="292" t="s">
        <v>389</v>
      </c>
      <c r="E204" s="292" t="s">
        <v>394</v>
      </c>
      <c r="F204" s="292">
        <v>11</v>
      </c>
      <c r="G204" s="292" t="s">
        <v>402</v>
      </c>
      <c r="H204" s="292" t="s">
        <v>396</v>
      </c>
      <c r="I204" s="292" t="s">
        <v>395</v>
      </c>
      <c r="J204" s="293" t="b">
        <v>0</v>
      </c>
      <c r="K204" s="293">
        <v>0</v>
      </c>
      <c r="L204" s="293">
        <v>10</v>
      </c>
      <c r="M204" s="293">
        <v>0.7</v>
      </c>
      <c r="N204" s="293">
        <v>0.7</v>
      </c>
      <c r="O204" s="293">
        <v>1</v>
      </c>
      <c r="P204" s="294"/>
      <c r="Q204" s="294"/>
      <c r="R204" s="294"/>
      <c r="S204" s="294"/>
      <c r="T204" s="294"/>
      <c r="U204" s="294"/>
      <c r="V204" s="296">
        <f t="shared" ref="V204:W204" si="51">V172</f>
        <v>1.8756098053200235E-2</v>
      </c>
      <c r="W204" s="296">
        <f t="shared" si="51"/>
        <v>186.70843062049323</v>
      </c>
      <c r="X204" s="293">
        <v>0</v>
      </c>
      <c r="Y204" s="295">
        <v>97.99</v>
      </c>
      <c r="Z204" s="295">
        <f t="shared" si="41"/>
        <v>191.99</v>
      </c>
      <c r="AA204" s="295">
        <f t="shared" si="42"/>
        <v>94.000000000000014</v>
      </c>
    </row>
    <row r="205" spans="1:27" x14ac:dyDescent="0.25">
      <c r="A205" s="292" t="s">
        <v>417</v>
      </c>
      <c r="B205" t="s">
        <v>391</v>
      </c>
      <c r="C205" s="292" t="s">
        <v>386</v>
      </c>
      <c r="D205" s="292" t="s">
        <v>389</v>
      </c>
      <c r="E205" s="292" t="s">
        <v>394</v>
      </c>
      <c r="F205" s="292">
        <v>12</v>
      </c>
      <c r="G205" s="292" t="s">
        <v>402</v>
      </c>
      <c r="H205" s="292" t="s">
        <v>396</v>
      </c>
      <c r="I205" s="292" t="s">
        <v>395</v>
      </c>
      <c r="J205" s="293" t="b">
        <v>0</v>
      </c>
      <c r="K205" s="293">
        <v>0</v>
      </c>
      <c r="L205" s="293">
        <v>10</v>
      </c>
      <c r="M205" s="293">
        <v>0.7</v>
      </c>
      <c r="N205" s="293">
        <v>0.7</v>
      </c>
      <c r="O205" s="293">
        <v>1</v>
      </c>
      <c r="P205" s="294"/>
      <c r="Q205" s="294"/>
      <c r="R205" s="294"/>
      <c r="S205" s="294"/>
      <c r="T205" s="294"/>
      <c r="U205" s="294"/>
      <c r="V205" s="296">
        <f t="shared" ref="V205:W205" si="52">V173</f>
        <v>1.9679954402045771E-2</v>
      </c>
      <c r="W205" s="296">
        <f t="shared" si="52"/>
        <v>195.90500063854654</v>
      </c>
      <c r="X205" s="293">
        <v>0</v>
      </c>
      <c r="Y205" s="295">
        <v>97.99</v>
      </c>
      <c r="Z205" s="295">
        <f t="shared" si="41"/>
        <v>191.99</v>
      </c>
      <c r="AA205" s="295">
        <f t="shared" si="42"/>
        <v>94.000000000000014</v>
      </c>
    </row>
    <row r="206" spans="1:27" x14ac:dyDescent="0.25">
      <c r="A206" s="292" t="s">
        <v>417</v>
      </c>
      <c r="B206" t="s">
        <v>391</v>
      </c>
      <c r="C206" s="292" t="s">
        <v>386</v>
      </c>
      <c r="D206" s="292" t="s">
        <v>389</v>
      </c>
      <c r="E206" s="292" t="s">
        <v>394</v>
      </c>
      <c r="F206" s="292">
        <v>13</v>
      </c>
      <c r="G206" s="292" t="s">
        <v>402</v>
      </c>
      <c r="H206" s="292" t="s">
        <v>396</v>
      </c>
      <c r="I206" s="292" t="s">
        <v>395</v>
      </c>
      <c r="J206" s="293" t="b">
        <v>0</v>
      </c>
      <c r="K206" s="293">
        <v>0</v>
      </c>
      <c r="L206" s="293">
        <v>10</v>
      </c>
      <c r="M206" s="293">
        <v>0.7</v>
      </c>
      <c r="N206" s="293">
        <v>0.7</v>
      </c>
      <c r="O206" s="293">
        <v>1</v>
      </c>
      <c r="P206" s="294"/>
      <c r="Q206" s="294"/>
      <c r="R206" s="294"/>
      <c r="S206" s="294"/>
      <c r="T206" s="294"/>
      <c r="U206" s="294"/>
      <c r="V206" s="296">
        <f t="shared" ref="V206:W206" si="53">V174</f>
        <v>1.8357524286449763E-2</v>
      </c>
      <c r="W206" s="296">
        <f t="shared" si="53"/>
        <v>182.74080994238628</v>
      </c>
      <c r="X206" s="293">
        <v>0</v>
      </c>
      <c r="Y206" s="295">
        <v>97.99</v>
      </c>
      <c r="Z206" s="295">
        <f t="shared" si="41"/>
        <v>191.99</v>
      </c>
      <c r="AA206" s="295">
        <f t="shared" si="42"/>
        <v>94.000000000000014</v>
      </c>
    </row>
    <row r="207" spans="1:27" x14ac:dyDescent="0.25">
      <c r="A207" s="292" t="s">
        <v>417</v>
      </c>
      <c r="B207" t="s">
        <v>391</v>
      </c>
      <c r="C207" s="292" t="s">
        <v>386</v>
      </c>
      <c r="D207" s="292" t="s">
        <v>389</v>
      </c>
      <c r="E207" s="292" t="s">
        <v>394</v>
      </c>
      <c r="F207" s="292">
        <v>14</v>
      </c>
      <c r="G207" s="292" t="s">
        <v>402</v>
      </c>
      <c r="H207" s="292" t="s">
        <v>396</v>
      </c>
      <c r="I207" s="292" t="s">
        <v>395</v>
      </c>
      <c r="J207" s="293" t="b">
        <v>0</v>
      </c>
      <c r="K207" s="293">
        <v>0</v>
      </c>
      <c r="L207" s="293">
        <v>10</v>
      </c>
      <c r="M207" s="293">
        <v>0.7</v>
      </c>
      <c r="N207" s="293">
        <v>0.7</v>
      </c>
      <c r="O207" s="293">
        <v>1</v>
      </c>
      <c r="P207" s="294"/>
      <c r="Q207" s="294"/>
      <c r="R207" s="294"/>
      <c r="S207" s="294"/>
      <c r="T207" s="294"/>
      <c r="U207" s="294"/>
      <c r="V207" s="296">
        <f t="shared" ref="V207:W207" si="54">V175</f>
        <v>1.8984688104373922E-2</v>
      </c>
      <c r="W207" s="296">
        <f t="shared" si="54"/>
        <v>188.98394067535861</v>
      </c>
      <c r="X207" s="293">
        <v>0</v>
      </c>
      <c r="Y207" s="295">
        <v>97.99</v>
      </c>
      <c r="Z207" s="295">
        <f t="shared" si="41"/>
        <v>191.99</v>
      </c>
      <c r="AA207" s="295">
        <f t="shared" si="42"/>
        <v>94.000000000000014</v>
      </c>
    </row>
    <row r="208" spans="1:27" x14ac:dyDescent="0.25">
      <c r="A208" s="292" t="s">
        <v>417</v>
      </c>
      <c r="B208" t="s">
        <v>391</v>
      </c>
      <c r="C208" s="292" t="s">
        <v>386</v>
      </c>
      <c r="D208" s="292" t="s">
        <v>389</v>
      </c>
      <c r="E208" s="292" t="s">
        <v>394</v>
      </c>
      <c r="F208" s="292">
        <v>15</v>
      </c>
      <c r="G208" s="292" t="s">
        <v>402</v>
      </c>
      <c r="H208" s="292" t="s">
        <v>396</v>
      </c>
      <c r="I208" s="292" t="s">
        <v>395</v>
      </c>
      <c r="J208" s="293" t="b">
        <v>0</v>
      </c>
      <c r="K208" s="293">
        <v>0</v>
      </c>
      <c r="L208" s="293">
        <v>10</v>
      </c>
      <c r="M208" s="293">
        <v>0.7</v>
      </c>
      <c r="N208" s="293">
        <v>0.7</v>
      </c>
      <c r="O208" s="293">
        <v>1</v>
      </c>
      <c r="P208" s="294"/>
      <c r="Q208" s="294"/>
      <c r="R208" s="294"/>
      <c r="S208" s="294"/>
      <c r="T208" s="294"/>
      <c r="U208" s="294"/>
      <c r="V208" s="296">
        <f t="shared" ref="V208:W208" si="55">V176</f>
        <v>1.3500261300210247E-2</v>
      </c>
      <c r="W208" s="296">
        <f t="shared" si="55"/>
        <v>134.38896476118381</v>
      </c>
      <c r="X208" s="293">
        <v>0</v>
      </c>
      <c r="Y208" s="295">
        <v>97.99</v>
      </c>
      <c r="Z208" s="295">
        <f t="shared" si="41"/>
        <v>191.99</v>
      </c>
      <c r="AA208" s="295">
        <f t="shared" si="42"/>
        <v>94.000000000000014</v>
      </c>
    </row>
    <row r="209" spans="1:27" x14ac:dyDescent="0.25">
      <c r="A209" s="292" t="s">
        <v>417</v>
      </c>
      <c r="B209" t="s">
        <v>391</v>
      </c>
      <c r="C209" s="292" t="s">
        <v>386</v>
      </c>
      <c r="D209" s="292" t="s">
        <v>389</v>
      </c>
      <c r="E209" s="292" t="s">
        <v>394</v>
      </c>
      <c r="F209" s="292">
        <v>16</v>
      </c>
      <c r="G209" s="292" t="s">
        <v>402</v>
      </c>
      <c r="H209" s="292" t="s">
        <v>396</v>
      </c>
      <c r="I209" s="292" t="s">
        <v>395</v>
      </c>
      <c r="J209" s="293" t="b">
        <v>0</v>
      </c>
      <c r="K209" s="293">
        <v>0</v>
      </c>
      <c r="L209" s="293">
        <v>10</v>
      </c>
      <c r="M209" s="293">
        <v>0.7</v>
      </c>
      <c r="N209" s="293">
        <v>0.7</v>
      </c>
      <c r="O209" s="293">
        <v>1</v>
      </c>
      <c r="P209" s="294"/>
      <c r="Q209" s="294"/>
      <c r="R209" s="294"/>
      <c r="S209" s="294"/>
      <c r="T209" s="294"/>
      <c r="U209" s="294"/>
      <c r="V209" s="296">
        <f t="shared" ref="V209:W209" si="56">V177</f>
        <v>2.3658263531531679E-2</v>
      </c>
      <c r="W209" s="296">
        <f t="shared" si="56"/>
        <v>235.50725970024718</v>
      </c>
      <c r="X209" s="293">
        <v>0</v>
      </c>
      <c r="Y209" s="295">
        <v>97.99</v>
      </c>
      <c r="Z209" s="295">
        <f t="shared" si="41"/>
        <v>191.99</v>
      </c>
      <c r="AA209" s="295">
        <f t="shared" si="42"/>
        <v>94.000000000000014</v>
      </c>
    </row>
    <row r="210" spans="1:27" x14ac:dyDescent="0.25">
      <c r="A210" s="292" t="s">
        <v>417</v>
      </c>
      <c r="B210" t="s">
        <v>391</v>
      </c>
      <c r="C210" s="292" t="s">
        <v>386</v>
      </c>
      <c r="D210" s="292" t="s">
        <v>389</v>
      </c>
      <c r="E210" s="292" t="s">
        <v>394</v>
      </c>
      <c r="F210" s="292">
        <v>1</v>
      </c>
      <c r="G210" s="292" t="s">
        <v>392</v>
      </c>
      <c r="H210" s="292" t="s">
        <v>396</v>
      </c>
      <c r="I210" s="292" t="s">
        <v>395</v>
      </c>
      <c r="J210" s="293" t="b">
        <v>0</v>
      </c>
      <c r="K210" s="293">
        <v>0</v>
      </c>
      <c r="L210" s="293">
        <v>10</v>
      </c>
      <c r="M210" s="293">
        <v>0.7</v>
      </c>
      <c r="N210" s="293">
        <v>0.7</v>
      </c>
      <c r="O210" s="293">
        <v>1</v>
      </c>
      <c r="P210" s="294"/>
      <c r="Q210" s="294"/>
      <c r="R210" s="294"/>
      <c r="S210" s="294"/>
      <c r="T210" s="294"/>
      <c r="U210" s="294"/>
      <c r="V210" s="296">
        <f t="shared" ref="V210:W210" si="57">V178</f>
        <v>2.6517004551770699E-2</v>
      </c>
      <c r="W210" s="296">
        <f t="shared" si="57"/>
        <v>263.96472712899015</v>
      </c>
      <c r="X210" s="293">
        <v>0</v>
      </c>
      <c r="Y210" s="295">
        <v>97.99</v>
      </c>
      <c r="Z210" s="295">
        <f t="shared" si="41"/>
        <v>191.99</v>
      </c>
      <c r="AA210" s="295">
        <f t="shared" si="42"/>
        <v>94.000000000000014</v>
      </c>
    </row>
    <row r="211" spans="1:27" x14ac:dyDescent="0.25">
      <c r="A211" s="292" t="s">
        <v>417</v>
      </c>
      <c r="B211" t="s">
        <v>391</v>
      </c>
      <c r="C211" s="292" t="s">
        <v>386</v>
      </c>
      <c r="D211" s="292" t="s">
        <v>389</v>
      </c>
      <c r="E211" s="292" t="s">
        <v>394</v>
      </c>
      <c r="F211" s="292">
        <v>2</v>
      </c>
      <c r="G211" s="292" t="s">
        <v>392</v>
      </c>
      <c r="H211" s="292" t="s">
        <v>396</v>
      </c>
      <c r="I211" s="292" t="s">
        <v>395</v>
      </c>
      <c r="J211" s="293" t="b">
        <v>0</v>
      </c>
      <c r="K211" s="293">
        <v>0</v>
      </c>
      <c r="L211" s="293">
        <v>10</v>
      </c>
      <c r="M211" s="293">
        <v>0.7</v>
      </c>
      <c r="N211" s="293">
        <v>0.7</v>
      </c>
      <c r="O211" s="293">
        <v>1</v>
      </c>
      <c r="P211" s="294"/>
      <c r="Q211" s="294"/>
      <c r="R211" s="294"/>
      <c r="S211" s="294"/>
      <c r="T211" s="294"/>
      <c r="U211" s="294"/>
      <c r="V211" s="296">
        <f t="shared" ref="V211:W211" si="58">V179</f>
        <v>2.366523306163329E-2</v>
      </c>
      <c r="W211" s="296">
        <f t="shared" si="58"/>
        <v>235.57663820444048</v>
      </c>
      <c r="X211" s="293">
        <v>0</v>
      </c>
      <c r="Y211" s="295">
        <v>97.99</v>
      </c>
      <c r="Z211" s="295">
        <f t="shared" si="41"/>
        <v>191.99</v>
      </c>
      <c r="AA211" s="295">
        <f t="shared" si="42"/>
        <v>94.000000000000014</v>
      </c>
    </row>
    <row r="212" spans="1:27" x14ac:dyDescent="0.25">
      <c r="A212" s="292" t="s">
        <v>417</v>
      </c>
      <c r="B212" t="s">
        <v>391</v>
      </c>
      <c r="C212" s="292" t="s">
        <v>386</v>
      </c>
      <c r="D212" s="292" t="s">
        <v>389</v>
      </c>
      <c r="E212" s="292" t="s">
        <v>394</v>
      </c>
      <c r="F212" s="292">
        <v>3</v>
      </c>
      <c r="G212" s="292" t="s">
        <v>392</v>
      </c>
      <c r="H212" s="292" t="s">
        <v>396</v>
      </c>
      <c r="I212" s="292" t="s">
        <v>395</v>
      </c>
      <c r="J212" s="293" t="b">
        <v>0</v>
      </c>
      <c r="K212" s="293">
        <v>0</v>
      </c>
      <c r="L212" s="293">
        <v>10</v>
      </c>
      <c r="M212" s="293">
        <v>0.7</v>
      </c>
      <c r="N212" s="293">
        <v>0.7</v>
      </c>
      <c r="O212" s="293">
        <v>1</v>
      </c>
      <c r="P212" s="294"/>
      <c r="Q212" s="294"/>
      <c r="R212" s="294"/>
      <c r="S212" s="294"/>
      <c r="T212" s="294"/>
      <c r="U212" s="294"/>
      <c r="V212" s="296">
        <f t="shared" ref="V212:W212" si="59">V180</f>
        <v>2.3769562543434555E-2</v>
      </c>
      <c r="W212" s="296">
        <f t="shared" si="59"/>
        <v>236.61519077328032</v>
      </c>
      <c r="X212" s="293">
        <v>0</v>
      </c>
      <c r="Y212" s="295">
        <v>97.99</v>
      </c>
      <c r="Z212" s="295">
        <f t="shared" si="41"/>
        <v>191.99</v>
      </c>
      <c r="AA212" s="295">
        <f t="shared" si="42"/>
        <v>94.000000000000014</v>
      </c>
    </row>
    <row r="213" spans="1:27" x14ac:dyDescent="0.25">
      <c r="A213" s="292" t="s">
        <v>417</v>
      </c>
      <c r="B213" t="s">
        <v>391</v>
      </c>
      <c r="C213" s="292" t="s">
        <v>386</v>
      </c>
      <c r="D213" s="292" t="s">
        <v>389</v>
      </c>
      <c r="E213" s="292" t="s">
        <v>394</v>
      </c>
      <c r="F213" s="292">
        <v>4</v>
      </c>
      <c r="G213" s="292" t="s">
        <v>392</v>
      </c>
      <c r="H213" s="292" t="s">
        <v>396</v>
      </c>
      <c r="I213" s="292" t="s">
        <v>395</v>
      </c>
      <c r="J213" s="293" t="b">
        <v>0</v>
      </c>
      <c r="K213" s="293">
        <v>0</v>
      </c>
      <c r="L213" s="293">
        <v>10</v>
      </c>
      <c r="M213" s="293">
        <v>0.7</v>
      </c>
      <c r="N213" s="293">
        <v>0.7</v>
      </c>
      <c r="O213" s="293">
        <v>1</v>
      </c>
      <c r="P213" s="294"/>
      <c r="Q213" s="294"/>
      <c r="R213" s="294"/>
      <c r="S213" s="294"/>
      <c r="T213" s="294"/>
      <c r="U213" s="294"/>
      <c r="V213" s="296">
        <f t="shared" ref="V213:W213" si="60">V181</f>
        <v>2.2594259725053387E-2</v>
      </c>
      <c r="W213" s="296">
        <f t="shared" si="60"/>
        <v>224.91558544484965</v>
      </c>
      <c r="X213" s="293">
        <v>0</v>
      </c>
      <c r="Y213" s="295">
        <v>97.99</v>
      </c>
      <c r="Z213" s="295">
        <f t="shared" si="41"/>
        <v>191.99</v>
      </c>
      <c r="AA213" s="295">
        <f t="shared" si="42"/>
        <v>94.000000000000014</v>
      </c>
    </row>
    <row r="214" spans="1:27" x14ac:dyDescent="0.25">
      <c r="A214" s="292" t="s">
        <v>417</v>
      </c>
      <c r="B214" t="s">
        <v>391</v>
      </c>
      <c r="C214" s="292" t="s">
        <v>386</v>
      </c>
      <c r="D214" s="292" t="s">
        <v>389</v>
      </c>
      <c r="E214" s="292" t="s">
        <v>394</v>
      </c>
      <c r="F214" s="292">
        <v>5</v>
      </c>
      <c r="G214" s="292" t="s">
        <v>392</v>
      </c>
      <c r="H214" s="292" t="s">
        <v>396</v>
      </c>
      <c r="I214" s="292" t="s">
        <v>395</v>
      </c>
      <c r="J214" s="293" t="b">
        <v>0</v>
      </c>
      <c r="K214" s="293">
        <v>0</v>
      </c>
      <c r="L214" s="293">
        <v>10</v>
      </c>
      <c r="M214" s="293">
        <v>0.7</v>
      </c>
      <c r="N214" s="293">
        <v>0.7</v>
      </c>
      <c r="O214" s="293">
        <v>1</v>
      </c>
      <c r="P214" s="294"/>
      <c r="Q214" s="294"/>
      <c r="R214" s="294"/>
      <c r="S214" s="294"/>
      <c r="T214" s="294"/>
      <c r="U214" s="294"/>
      <c r="V214" s="296">
        <f t="shared" ref="V214:W214" si="61">V182</f>
        <v>2.4358952742649386E-2</v>
      </c>
      <c r="W214" s="296">
        <f t="shared" si="61"/>
        <v>242.48230230182796</v>
      </c>
      <c r="X214" s="293">
        <v>0</v>
      </c>
      <c r="Y214" s="295">
        <v>97.99</v>
      </c>
      <c r="Z214" s="295">
        <f t="shared" si="41"/>
        <v>191.99</v>
      </c>
      <c r="AA214" s="295">
        <f t="shared" si="42"/>
        <v>94.000000000000014</v>
      </c>
    </row>
    <row r="215" spans="1:27" x14ac:dyDescent="0.25">
      <c r="A215" s="292" t="s">
        <v>417</v>
      </c>
      <c r="B215" t="s">
        <v>391</v>
      </c>
      <c r="C215" s="292" t="s">
        <v>386</v>
      </c>
      <c r="D215" s="292" t="s">
        <v>389</v>
      </c>
      <c r="E215" s="292" t="s">
        <v>394</v>
      </c>
      <c r="F215" s="292">
        <v>6</v>
      </c>
      <c r="G215" s="292" t="s">
        <v>392</v>
      </c>
      <c r="H215" s="292" t="s">
        <v>396</v>
      </c>
      <c r="I215" s="292" t="s">
        <v>395</v>
      </c>
      <c r="J215" s="293" t="b">
        <v>0</v>
      </c>
      <c r="K215" s="293">
        <v>0</v>
      </c>
      <c r="L215" s="293">
        <v>10</v>
      </c>
      <c r="M215" s="293">
        <v>0.7</v>
      </c>
      <c r="N215" s="293">
        <v>0.7</v>
      </c>
      <c r="O215" s="293">
        <v>1</v>
      </c>
      <c r="P215" s="294"/>
      <c r="Q215" s="294"/>
      <c r="R215" s="294"/>
      <c r="S215" s="294"/>
      <c r="T215" s="294"/>
      <c r="U215" s="294"/>
      <c r="V215" s="296">
        <f t="shared" ref="V215:W215" si="62">V183</f>
        <v>2.1508672911743104E-2</v>
      </c>
      <c r="W215" s="296">
        <f t="shared" si="62"/>
        <v>214.10906216689725</v>
      </c>
      <c r="X215" s="293">
        <v>0</v>
      </c>
      <c r="Y215" s="295">
        <v>97.99</v>
      </c>
      <c r="Z215" s="295">
        <f t="shared" si="41"/>
        <v>191.99</v>
      </c>
      <c r="AA215" s="295">
        <f t="shared" si="42"/>
        <v>94.000000000000014</v>
      </c>
    </row>
    <row r="216" spans="1:27" x14ac:dyDescent="0.25">
      <c r="A216" s="292" t="s">
        <v>417</v>
      </c>
      <c r="B216" t="s">
        <v>391</v>
      </c>
      <c r="C216" s="292" t="s">
        <v>386</v>
      </c>
      <c r="D216" s="292" t="s">
        <v>389</v>
      </c>
      <c r="E216" s="292" t="s">
        <v>394</v>
      </c>
      <c r="F216" s="292">
        <v>7</v>
      </c>
      <c r="G216" s="292" t="s">
        <v>392</v>
      </c>
      <c r="H216" s="292" t="s">
        <v>396</v>
      </c>
      <c r="I216" s="292" t="s">
        <v>395</v>
      </c>
      <c r="J216" s="293" t="b">
        <v>0</v>
      </c>
      <c r="K216" s="293">
        <v>0</v>
      </c>
      <c r="L216" s="293">
        <v>10</v>
      </c>
      <c r="M216" s="293">
        <v>0.7</v>
      </c>
      <c r="N216" s="293">
        <v>0.7</v>
      </c>
      <c r="O216" s="293">
        <v>1</v>
      </c>
      <c r="P216" s="294"/>
      <c r="Q216" s="294"/>
      <c r="R216" s="294"/>
      <c r="S216" s="294"/>
      <c r="T216" s="294"/>
      <c r="U216" s="294"/>
      <c r="V216" s="296">
        <f t="shared" ref="V216:W216" si="63">V184</f>
        <v>2.1111941263685582E-2</v>
      </c>
      <c r="W216" s="296">
        <f t="shared" si="63"/>
        <v>210.15977894305189</v>
      </c>
      <c r="X216" s="293">
        <v>0</v>
      </c>
      <c r="Y216" s="295">
        <v>97.99</v>
      </c>
      <c r="Z216" s="295">
        <f t="shared" si="41"/>
        <v>191.99</v>
      </c>
      <c r="AA216" s="295">
        <f t="shared" si="42"/>
        <v>94.000000000000014</v>
      </c>
    </row>
    <row r="217" spans="1:27" x14ac:dyDescent="0.25">
      <c r="A217" s="292" t="s">
        <v>417</v>
      </c>
      <c r="B217" t="s">
        <v>391</v>
      </c>
      <c r="C217" s="292" t="s">
        <v>386</v>
      </c>
      <c r="D217" s="292" t="s">
        <v>389</v>
      </c>
      <c r="E217" s="292" t="s">
        <v>394</v>
      </c>
      <c r="F217" s="292">
        <v>8</v>
      </c>
      <c r="G217" s="292" t="s">
        <v>392</v>
      </c>
      <c r="H217" s="292" t="s">
        <v>396</v>
      </c>
      <c r="I217" s="292" t="s">
        <v>395</v>
      </c>
      <c r="J217" s="293" t="b">
        <v>0</v>
      </c>
      <c r="K217" s="293">
        <v>0</v>
      </c>
      <c r="L217" s="293">
        <v>10</v>
      </c>
      <c r="M217" s="293">
        <v>0.7</v>
      </c>
      <c r="N217" s="293">
        <v>0.7</v>
      </c>
      <c r="O217" s="293">
        <v>1</v>
      </c>
      <c r="P217" s="294"/>
      <c r="Q217" s="294"/>
      <c r="R217" s="294"/>
      <c r="S217" s="294"/>
      <c r="T217" s="294"/>
      <c r="U217" s="294"/>
      <c r="V217" s="296">
        <f t="shared" ref="V217:W217" si="64">V185</f>
        <v>2.0553618460859045E-2</v>
      </c>
      <c r="W217" s="296">
        <f t="shared" si="64"/>
        <v>204.60192922400594</v>
      </c>
      <c r="X217" s="293">
        <v>0</v>
      </c>
      <c r="Y217" s="295">
        <v>97.99</v>
      </c>
      <c r="Z217" s="295">
        <f t="shared" si="41"/>
        <v>191.99</v>
      </c>
      <c r="AA217" s="295">
        <f t="shared" si="42"/>
        <v>94.000000000000014</v>
      </c>
    </row>
    <row r="218" spans="1:27" x14ac:dyDescent="0.25">
      <c r="A218" s="292" t="s">
        <v>417</v>
      </c>
      <c r="B218" t="s">
        <v>391</v>
      </c>
      <c r="C218" s="292" t="s">
        <v>386</v>
      </c>
      <c r="D218" s="292" t="s">
        <v>389</v>
      </c>
      <c r="E218" s="292" t="s">
        <v>394</v>
      </c>
      <c r="F218" s="292">
        <v>9</v>
      </c>
      <c r="G218" s="292" t="s">
        <v>392</v>
      </c>
      <c r="H218" s="292" t="s">
        <v>396</v>
      </c>
      <c r="I218" s="292" t="s">
        <v>395</v>
      </c>
      <c r="J218" s="293" t="b">
        <v>0</v>
      </c>
      <c r="K218" s="293">
        <v>0</v>
      </c>
      <c r="L218" s="293">
        <v>10</v>
      </c>
      <c r="M218" s="293">
        <v>0.7</v>
      </c>
      <c r="N218" s="293">
        <v>0.7</v>
      </c>
      <c r="O218" s="293">
        <v>1</v>
      </c>
      <c r="P218" s="294"/>
      <c r="Q218" s="294"/>
      <c r="R218" s="294"/>
      <c r="S218" s="294"/>
      <c r="T218" s="294"/>
      <c r="U218" s="294"/>
      <c r="V218" s="296">
        <f t="shared" ref="V218:W218" si="65">V186</f>
        <v>2.0533615775414654E-2</v>
      </c>
      <c r="W218" s="296">
        <f t="shared" si="65"/>
        <v>204.4028115825368</v>
      </c>
      <c r="X218" s="293">
        <v>0</v>
      </c>
      <c r="Y218" s="295">
        <v>97.99</v>
      </c>
      <c r="Z218" s="295">
        <f t="shared" si="41"/>
        <v>191.99</v>
      </c>
      <c r="AA218" s="295">
        <f t="shared" si="42"/>
        <v>94.000000000000014</v>
      </c>
    </row>
    <row r="219" spans="1:27" x14ac:dyDescent="0.25">
      <c r="A219" s="292" t="s">
        <v>417</v>
      </c>
      <c r="B219" t="s">
        <v>391</v>
      </c>
      <c r="C219" s="292" t="s">
        <v>386</v>
      </c>
      <c r="D219" s="292" t="s">
        <v>389</v>
      </c>
      <c r="E219" s="292" t="s">
        <v>394</v>
      </c>
      <c r="F219" s="292">
        <v>10</v>
      </c>
      <c r="G219" s="292" t="s">
        <v>392</v>
      </c>
      <c r="H219" s="292" t="s">
        <v>396</v>
      </c>
      <c r="I219" s="292" t="s">
        <v>395</v>
      </c>
      <c r="J219" s="293" t="b">
        <v>0</v>
      </c>
      <c r="K219" s="293">
        <v>0</v>
      </c>
      <c r="L219" s="293">
        <v>10</v>
      </c>
      <c r="M219" s="293">
        <v>0.7</v>
      </c>
      <c r="N219" s="293">
        <v>0.7</v>
      </c>
      <c r="O219" s="293">
        <v>1</v>
      </c>
      <c r="P219" s="294"/>
      <c r="Q219" s="294"/>
      <c r="R219" s="294"/>
      <c r="S219" s="294"/>
      <c r="T219" s="294"/>
      <c r="U219" s="294"/>
      <c r="V219" s="296">
        <f t="shared" ref="V219:W219" si="66">V187</f>
        <v>2.0397301960354493E-2</v>
      </c>
      <c r="W219" s="296">
        <f t="shared" si="66"/>
        <v>203.04586951443792</v>
      </c>
      <c r="X219" s="293">
        <v>0</v>
      </c>
      <c r="Y219" s="295">
        <v>97.99</v>
      </c>
      <c r="Z219" s="295">
        <f t="shared" si="41"/>
        <v>191.99</v>
      </c>
      <c r="AA219" s="295">
        <f t="shared" si="42"/>
        <v>94.000000000000014</v>
      </c>
    </row>
    <row r="220" spans="1:27" x14ac:dyDescent="0.25">
      <c r="A220" s="292" t="s">
        <v>417</v>
      </c>
      <c r="B220" t="s">
        <v>391</v>
      </c>
      <c r="C220" s="292" t="s">
        <v>386</v>
      </c>
      <c r="D220" s="292" t="s">
        <v>389</v>
      </c>
      <c r="E220" s="292" t="s">
        <v>394</v>
      </c>
      <c r="F220" s="292">
        <v>11</v>
      </c>
      <c r="G220" s="292" t="s">
        <v>392</v>
      </c>
      <c r="H220" s="292" t="s">
        <v>396</v>
      </c>
      <c r="I220" s="292" t="s">
        <v>395</v>
      </c>
      <c r="J220" s="293" t="b">
        <v>0</v>
      </c>
      <c r="K220" s="293">
        <v>0</v>
      </c>
      <c r="L220" s="293">
        <v>10</v>
      </c>
      <c r="M220" s="293">
        <v>0.7</v>
      </c>
      <c r="N220" s="293">
        <v>0.7</v>
      </c>
      <c r="O220" s="293">
        <v>1</v>
      </c>
      <c r="P220" s="294"/>
      <c r="Q220" s="294"/>
      <c r="R220" s="294"/>
      <c r="S220" s="294"/>
      <c r="T220" s="294"/>
      <c r="U220" s="294"/>
      <c r="V220" s="296">
        <f t="shared" ref="V220:W220" si="67">V188</f>
        <v>2.1030483043007767E-2</v>
      </c>
      <c r="W220" s="296">
        <f t="shared" si="67"/>
        <v>209.34889938266818</v>
      </c>
      <c r="X220" s="293">
        <v>0</v>
      </c>
      <c r="Y220" s="295">
        <v>97.99</v>
      </c>
      <c r="Z220" s="295">
        <f t="shared" si="41"/>
        <v>191.99</v>
      </c>
      <c r="AA220" s="295">
        <f t="shared" si="42"/>
        <v>94.000000000000014</v>
      </c>
    </row>
    <row r="221" spans="1:27" x14ac:dyDescent="0.25">
      <c r="A221" s="292" t="s">
        <v>417</v>
      </c>
      <c r="B221" t="s">
        <v>391</v>
      </c>
      <c r="C221" s="292" t="s">
        <v>386</v>
      </c>
      <c r="D221" s="292" t="s">
        <v>389</v>
      </c>
      <c r="E221" s="292" t="s">
        <v>394</v>
      </c>
      <c r="F221" s="292">
        <v>12</v>
      </c>
      <c r="G221" s="292" t="s">
        <v>392</v>
      </c>
      <c r="H221" s="292" t="s">
        <v>396</v>
      </c>
      <c r="I221" s="292" t="s">
        <v>395</v>
      </c>
      <c r="J221" s="293" t="b">
        <v>0</v>
      </c>
      <c r="K221" s="293">
        <v>0</v>
      </c>
      <c r="L221" s="293">
        <v>10</v>
      </c>
      <c r="M221" s="293">
        <v>0.7</v>
      </c>
      <c r="N221" s="293">
        <v>0.7</v>
      </c>
      <c r="O221" s="293">
        <v>1</v>
      </c>
      <c r="P221" s="294"/>
      <c r="Q221" s="294"/>
      <c r="R221" s="294"/>
      <c r="S221" s="294"/>
      <c r="T221" s="294"/>
      <c r="U221" s="294"/>
      <c r="V221" s="296">
        <f t="shared" ref="V221:W221" si="68">V189</f>
        <v>2.2014125251852017E-2</v>
      </c>
      <c r="W221" s="296">
        <f t="shared" si="68"/>
        <v>219.1406104616178</v>
      </c>
      <c r="X221" s="293">
        <v>0</v>
      </c>
      <c r="Y221" s="295">
        <v>97.99</v>
      </c>
      <c r="Z221" s="295">
        <f t="shared" si="41"/>
        <v>191.99</v>
      </c>
      <c r="AA221" s="295">
        <f t="shared" si="42"/>
        <v>94.000000000000014</v>
      </c>
    </row>
    <row r="222" spans="1:27" x14ac:dyDescent="0.25">
      <c r="A222" s="292" t="s">
        <v>417</v>
      </c>
      <c r="B222" t="s">
        <v>391</v>
      </c>
      <c r="C222" s="292" t="s">
        <v>386</v>
      </c>
      <c r="D222" s="292" t="s">
        <v>389</v>
      </c>
      <c r="E222" s="292" t="s">
        <v>394</v>
      </c>
      <c r="F222" s="292">
        <v>13</v>
      </c>
      <c r="G222" s="292" t="s">
        <v>392</v>
      </c>
      <c r="H222" s="292" t="s">
        <v>396</v>
      </c>
      <c r="I222" s="292" t="s">
        <v>395</v>
      </c>
      <c r="J222" s="293" t="b">
        <v>0</v>
      </c>
      <c r="K222" s="293">
        <v>0</v>
      </c>
      <c r="L222" s="293">
        <v>10</v>
      </c>
      <c r="M222" s="293">
        <v>0.7</v>
      </c>
      <c r="N222" s="293">
        <v>0.7</v>
      </c>
      <c r="O222" s="293">
        <v>1</v>
      </c>
      <c r="P222" s="294"/>
      <c r="Q222" s="294"/>
      <c r="R222" s="294"/>
      <c r="S222" s="294"/>
      <c r="T222" s="294"/>
      <c r="U222" s="294"/>
      <c r="V222" s="296">
        <f t="shared" ref="V222:W222" si="69">V190</f>
        <v>2.058344922173749E-2</v>
      </c>
      <c r="W222" s="296">
        <f t="shared" si="69"/>
        <v>204.89888088911408</v>
      </c>
      <c r="X222" s="293">
        <v>0</v>
      </c>
      <c r="Y222" s="295">
        <v>97.99</v>
      </c>
      <c r="Z222" s="295">
        <f t="shared" si="41"/>
        <v>191.99</v>
      </c>
      <c r="AA222" s="295">
        <f t="shared" si="42"/>
        <v>94.000000000000014</v>
      </c>
    </row>
    <row r="223" spans="1:27" x14ac:dyDescent="0.25">
      <c r="A223" s="292" t="s">
        <v>417</v>
      </c>
      <c r="B223" t="s">
        <v>391</v>
      </c>
      <c r="C223" s="292" t="s">
        <v>386</v>
      </c>
      <c r="D223" s="292" t="s">
        <v>389</v>
      </c>
      <c r="E223" s="292" t="s">
        <v>394</v>
      </c>
      <c r="F223" s="292">
        <v>14</v>
      </c>
      <c r="G223" s="292" t="s">
        <v>392</v>
      </c>
      <c r="H223" s="292" t="s">
        <v>396</v>
      </c>
      <c r="I223" s="292" t="s">
        <v>395</v>
      </c>
      <c r="J223" s="293" t="b">
        <v>0</v>
      </c>
      <c r="K223" s="293">
        <v>0</v>
      </c>
      <c r="L223" s="293">
        <v>10</v>
      </c>
      <c r="M223" s="293">
        <v>0.7</v>
      </c>
      <c r="N223" s="293">
        <v>0.7</v>
      </c>
      <c r="O223" s="293">
        <v>1</v>
      </c>
      <c r="P223" s="294"/>
      <c r="Q223" s="294"/>
      <c r="R223" s="294"/>
      <c r="S223" s="294"/>
      <c r="T223" s="294"/>
      <c r="U223" s="294"/>
      <c r="V223" s="296">
        <f t="shared" ref="V223:W223" si="70">V191</f>
        <v>2.1285652170836448E-2</v>
      </c>
      <c r="W223" s="296">
        <f t="shared" si="70"/>
        <v>211.88899206423557</v>
      </c>
      <c r="X223" s="293">
        <v>0</v>
      </c>
      <c r="Y223" s="295">
        <v>97.99</v>
      </c>
      <c r="Z223" s="295">
        <f t="shared" si="41"/>
        <v>191.99</v>
      </c>
      <c r="AA223" s="295">
        <f t="shared" si="42"/>
        <v>94.000000000000014</v>
      </c>
    </row>
    <row r="224" spans="1:27" x14ac:dyDescent="0.25">
      <c r="A224" s="292" t="s">
        <v>417</v>
      </c>
      <c r="B224" t="s">
        <v>391</v>
      </c>
      <c r="C224" s="292" t="s">
        <v>386</v>
      </c>
      <c r="D224" s="292" t="s">
        <v>389</v>
      </c>
      <c r="E224" s="292" t="s">
        <v>394</v>
      </c>
      <c r="F224" s="292">
        <v>15</v>
      </c>
      <c r="G224" s="292" t="s">
        <v>392</v>
      </c>
      <c r="H224" s="292" t="s">
        <v>396</v>
      </c>
      <c r="I224" s="292" t="s">
        <v>395</v>
      </c>
      <c r="J224" s="293" t="b">
        <v>0</v>
      </c>
      <c r="K224" s="293">
        <v>0</v>
      </c>
      <c r="L224" s="293">
        <v>10</v>
      </c>
      <c r="M224" s="293">
        <v>0.7</v>
      </c>
      <c r="N224" s="293">
        <v>0.7</v>
      </c>
      <c r="O224" s="293">
        <v>1</v>
      </c>
      <c r="P224" s="294"/>
      <c r="Q224" s="294"/>
      <c r="R224" s="294"/>
      <c r="S224" s="294"/>
      <c r="T224" s="294"/>
      <c r="U224" s="294"/>
      <c r="V224" s="296">
        <f t="shared" ref="V224:W224" si="71">V192</f>
        <v>1.5228405218368928E-2</v>
      </c>
      <c r="W224" s="296">
        <f t="shared" si="71"/>
        <v>151.59185194649069</v>
      </c>
      <c r="X224" s="293">
        <v>0</v>
      </c>
      <c r="Y224" s="295">
        <v>97.99</v>
      </c>
      <c r="Z224" s="295">
        <f t="shared" si="41"/>
        <v>191.99</v>
      </c>
      <c r="AA224" s="295">
        <f t="shared" si="42"/>
        <v>94.000000000000014</v>
      </c>
    </row>
    <row r="225" spans="1:27" x14ac:dyDescent="0.25">
      <c r="A225" s="292" t="s">
        <v>417</v>
      </c>
      <c r="B225" t="s">
        <v>391</v>
      </c>
      <c r="C225" s="292" t="s">
        <v>386</v>
      </c>
      <c r="D225" s="292" t="s">
        <v>389</v>
      </c>
      <c r="E225" s="292" t="s">
        <v>394</v>
      </c>
      <c r="F225" s="292">
        <v>16</v>
      </c>
      <c r="G225" s="292" t="s">
        <v>392</v>
      </c>
      <c r="H225" s="292" t="s">
        <v>396</v>
      </c>
      <c r="I225" s="292" t="s">
        <v>395</v>
      </c>
      <c r="J225" s="293" t="b">
        <v>0</v>
      </c>
      <c r="K225" s="293">
        <v>0</v>
      </c>
      <c r="L225" s="293">
        <v>10</v>
      </c>
      <c r="M225" s="293">
        <v>0.7</v>
      </c>
      <c r="N225" s="293">
        <v>0.7</v>
      </c>
      <c r="O225" s="293">
        <v>1</v>
      </c>
      <c r="P225" s="294"/>
      <c r="Q225" s="294"/>
      <c r="R225" s="294"/>
      <c r="S225" s="294"/>
      <c r="T225" s="294"/>
      <c r="U225" s="294"/>
      <c r="V225" s="296">
        <f t="shared" ref="V225:W225" si="72">V193</f>
        <v>2.6458848782191322E-2</v>
      </c>
      <c r="W225" s="296">
        <f t="shared" si="72"/>
        <v>263.38581287726817</v>
      </c>
      <c r="X225" s="293">
        <v>0</v>
      </c>
      <c r="Y225" s="295">
        <v>97.99</v>
      </c>
      <c r="Z225" s="295">
        <f t="shared" si="41"/>
        <v>191.99</v>
      </c>
      <c r="AA225" s="295">
        <f t="shared" si="42"/>
        <v>94.000000000000014</v>
      </c>
    </row>
    <row r="226" spans="1:27" x14ac:dyDescent="0.25">
      <c r="A226" s="292" t="s">
        <v>417</v>
      </c>
      <c r="B226" t="s">
        <v>391</v>
      </c>
      <c r="C226" s="292" t="s">
        <v>386</v>
      </c>
      <c r="D226" s="292" t="s">
        <v>387</v>
      </c>
      <c r="E226" s="292" t="s">
        <v>394</v>
      </c>
      <c r="F226" s="292">
        <v>1</v>
      </c>
      <c r="G226" s="292" t="s">
        <v>402</v>
      </c>
      <c r="H226" s="292" t="s">
        <v>388</v>
      </c>
      <c r="I226" s="292" t="s">
        <v>395</v>
      </c>
      <c r="J226" s="293" t="b">
        <v>0</v>
      </c>
      <c r="K226" s="293">
        <v>0</v>
      </c>
      <c r="L226" s="293">
        <v>10</v>
      </c>
      <c r="M226" s="293">
        <v>0.7</v>
      </c>
      <c r="N226" s="293">
        <v>0.7</v>
      </c>
      <c r="O226" s="293">
        <v>1</v>
      </c>
      <c r="P226" s="294"/>
      <c r="Q226" s="294"/>
      <c r="R226" s="294"/>
      <c r="S226" s="294"/>
      <c r="T226" s="294"/>
      <c r="U226" s="294"/>
      <c r="V226" s="296">
        <f t="shared" ref="V226:W226" si="73">V194</f>
        <v>2.374826685493811E-2</v>
      </c>
      <c r="W226" s="296">
        <f t="shared" si="73"/>
        <v>236.40320187415665</v>
      </c>
      <c r="X226" s="293">
        <v>0</v>
      </c>
      <c r="Y226" s="295">
        <v>97.99</v>
      </c>
      <c r="Z226" s="295">
        <f t="shared" si="41"/>
        <v>191.99</v>
      </c>
      <c r="AA226" s="295">
        <f t="shared" si="42"/>
        <v>94.000000000000014</v>
      </c>
    </row>
    <row r="227" spans="1:27" x14ac:dyDescent="0.25">
      <c r="A227" s="292" t="s">
        <v>417</v>
      </c>
      <c r="B227" t="s">
        <v>391</v>
      </c>
      <c r="C227" s="292" t="s">
        <v>386</v>
      </c>
      <c r="D227" s="292" t="s">
        <v>387</v>
      </c>
      <c r="E227" s="292" t="s">
        <v>394</v>
      </c>
      <c r="F227" s="292">
        <v>2</v>
      </c>
      <c r="G227" s="292" t="s">
        <v>402</v>
      </c>
      <c r="H227" s="292" t="s">
        <v>388</v>
      </c>
      <c r="I227" s="292" t="s">
        <v>395</v>
      </c>
      <c r="J227" s="293" t="b">
        <v>0</v>
      </c>
      <c r="K227" s="293">
        <v>0</v>
      </c>
      <c r="L227" s="293">
        <v>10</v>
      </c>
      <c r="M227" s="293">
        <v>0.7</v>
      </c>
      <c r="N227" s="293">
        <v>0.7</v>
      </c>
      <c r="O227" s="293">
        <v>1</v>
      </c>
      <c r="P227" s="294"/>
      <c r="Q227" s="294"/>
      <c r="R227" s="294"/>
      <c r="S227" s="294"/>
      <c r="T227" s="294"/>
      <c r="U227" s="294"/>
      <c r="V227" s="296">
        <f t="shared" ref="V227:W227" si="74">V195</f>
        <v>2.1199287873803516E-2</v>
      </c>
      <c r="W227" s="296">
        <f t="shared" si="74"/>
        <v>211.02927474377137</v>
      </c>
      <c r="X227" s="293">
        <v>0</v>
      </c>
      <c r="Y227" s="295">
        <v>97.99</v>
      </c>
      <c r="Z227" s="295">
        <f t="shared" si="41"/>
        <v>191.99</v>
      </c>
      <c r="AA227" s="295">
        <f t="shared" si="42"/>
        <v>94.000000000000014</v>
      </c>
    </row>
    <row r="228" spans="1:27" x14ac:dyDescent="0.25">
      <c r="A228" s="292" t="s">
        <v>417</v>
      </c>
      <c r="B228" t="s">
        <v>391</v>
      </c>
      <c r="C228" s="292" t="s">
        <v>386</v>
      </c>
      <c r="D228" s="292" t="s">
        <v>387</v>
      </c>
      <c r="E228" s="292" t="s">
        <v>394</v>
      </c>
      <c r="F228" s="292">
        <v>3</v>
      </c>
      <c r="G228" s="292" t="s">
        <v>402</v>
      </c>
      <c r="H228" s="292" t="s">
        <v>388</v>
      </c>
      <c r="I228" s="292" t="s">
        <v>395</v>
      </c>
      <c r="J228" s="293" t="b">
        <v>0</v>
      </c>
      <c r="K228" s="293">
        <v>0</v>
      </c>
      <c r="L228" s="293">
        <v>10</v>
      </c>
      <c r="M228" s="293">
        <v>0.7</v>
      </c>
      <c r="N228" s="293">
        <v>0.7</v>
      </c>
      <c r="O228" s="293">
        <v>1</v>
      </c>
      <c r="P228" s="294"/>
      <c r="Q228" s="294"/>
      <c r="R228" s="294"/>
      <c r="S228" s="294"/>
      <c r="T228" s="294"/>
      <c r="U228" s="294"/>
      <c r="V228" s="296">
        <f t="shared" ref="V228:W228" si="75">V196</f>
        <v>2.1290629788418215E-2</v>
      </c>
      <c r="W228" s="296">
        <f t="shared" si="75"/>
        <v>211.93854198470859</v>
      </c>
      <c r="X228" s="293">
        <v>0</v>
      </c>
      <c r="Y228" s="295">
        <v>97.99</v>
      </c>
      <c r="Z228" s="295">
        <f t="shared" si="41"/>
        <v>191.99</v>
      </c>
      <c r="AA228" s="295">
        <f t="shared" si="42"/>
        <v>94.000000000000014</v>
      </c>
    </row>
    <row r="229" spans="1:27" x14ac:dyDescent="0.25">
      <c r="A229" s="292" t="s">
        <v>417</v>
      </c>
      <c r="B229" t="s">
        <v>391</v>
      </c>
      <c r="C229" s="292" t="s">
        <v>386</v>
      </c>
      <c r="D229" s="292" t="s">
        <v>387</v>
      </c>
      <c r="E229" s="292" t="s">
        <v>394</v>
      </c>
      <c r="F229" s="292">
        <v>4</v>
      </c>
      <c r="G229" s="292" t="s">
        <v>402</v>
      </c>
      <c r="H229" s="292" t="s">
        <v>388</v>
      </c>
      <c r="I229" s="292" t="s">
        <v>395</v>
      </c>
      <c r="J229" s="293" t="b">
        <v>0</v>
      </c>
      <c r="K229" s="293">
        <v>0</v>
      </c>
      <c r="L229" s="293">
        <v>10</v>
      </c>
      <c r="M229" s="293">
        <v>0.7</v>
      </c>
      <c r="N229" s="293">
        <v>0.7</v>
      </c>
      <c r="O229" s="293">
        <v>1</v>
      </c>
      <c r="P229" s="294"/>
      <c r="Q229" s="294"/>
      <c r="R229" s="294"/>
      <c r="S229" s="294"/>
      <c r="T229" s="294"/>
      <c r="U229" s="294"/>
      <c r="V229" s="296">
        <f t="shared" ref="V229:W229" si="76">V197</f>
        <v>2.0240919636190926E-2</v>
      </c>
      <c r="W229" s="296">
        <f t="shared" si="76"/>
        <v>201.48915456026424</v>
      </c>
      <c r="X229" s="293">
        <v>0</v>
      </c>
      <c r="Y229" s="295">
        <v>97.99</v>
      </c>
      <c r="Z229" s="295">
        <f t="shared" si="41"/>
        <v>191.99</v>
      </c>
      <c r="AA229" s="295">
        <f t="shared" si="42"/>
        <v>94.000000000000014</v>
      </c>
    </row>
    <row r="230" spans="1:27" x14ac:dyDescent="0.25">
      <c r="A230" s="292" t="s">
        <v>417</v>
      </c>
      <c r="B230" t="s">
        <v>391</v>
      </c>
      <c r="C230" s="292" t="s">
        <v>386</v>
      </c>
      <c r="D230" s="292" t="s">
        <v>387</v>
      </c>
      <c r="E230" s="292" t="s">
        <v>394</v>
      </c>
      <c r="F230" s="292">
        <v>5</v>
      </c>
      <c r="G230" s="292" t="s">
        <v>402</v>
      </c>
      <c r="H230" s="292" t="s">
        <v>388</v>
      </c>
      <c r="I230" s="292" t="s">
        <v>395</v>
      </c>
      <c r="J230" s="293" t="b">
        <v>0</v>
      </c>
      <c r="K230" s="293">
        <v>0</v>
      </c>
      <c r="L230" s="293">
        <v>10</v>
      </c>
      <c r="M230" s="293">
        <v>0.7</v>
      </c>
      <c r="N230" s="293">
        <v>0.7</v>
      </c>
      <c r="O230" s="293">
        <v>1</v>
      </c>
      <c r="P230" s="294"/>
      <c r="Q230" s="294"/>
      <c r="R230" s="294"/>
      <c r="S230" s="294"/>
      <c r="T230" s="294"/>
      <c r="U230" s="294"/>
      <c r="V230" s="296">
        <f t="shared" ref="V230:W230" si="77">V198</f>
        <v>2.1816322952345642E-2</v>
      </c>
      <c r="W230" s="296">
        <f t="shared" si="77"/>
        <v>217.17157848016797</v>
      </c>
      <c r="X230" s="293">
        <v>0</v>
      </c>
      <c r="Y230" s="295">
        <v>97.99</v>
      </c>
      <c r="Z230" s="295">
        <f t="shared" si="41"/>
        <v>191.99</v>
      </c>
      <c r="AA230" s="295">
        <f t="shared" si="42"/>
        <v>94.000000000000014</v>
      </c>
    </row>
    <row r="231" spans="1:27" x14ac:dyDescent="0.25">
      <c r="A231" s="292" t="s">
        <v>417</v>
      </c>
      <c r="B231" t="s">
        <v>391</v>
      </c>
      <c r="C231" s="292" t="s">
        <v>386</v>
      </c>
      <c r="D231" s="292" t="s">
        <v>387</v>
      </c>
      <c r="E231" s="292" t="s">
        <v>394</v>
      </c>
      <c r="F231" s="292">
        <v>6</v>
      </c>
      <c r="G231" s="292" t="s">
        <v>402</v>
      </c>
      <c r="H231" s="292" t="s">
        <v>388</v>
      </c>
      <c r="I231" s="292" t="s">
        <v>395</v>
      </c>
      <c r="J231" s="293" t="b">
        <v>0</v>
      </c>
      <c r="K231" s="293">
        <v>0</v>
      </c>
      <c r="L231" s="293">
        <v>10</v>
      </c>
      <c r="M231" s="293">
        <v>0.7</v>
      </c>
      <c r="N231" s="293">
        <v>0.7</v>
      </c>
      <c r="O231" s="293">
        <v>1</v>
      </c>
      <c r="P231" s="294"/>
      <c r="Q231" s="294"/>
      <c r="R231" s="294"/>
      <c r="S231" s="294"/>
      <c r="T231" s="294"/>
      <c r="U231" s="294"/>
      <c r="V231" s="296">
        <f t="shared" ref="V231:W231" si="78">V199</f>
        <v>1.925246970496584E-2</v>
      </c>
      <c r="W231" s="296">
        <f t="shared" si="78"/>
        <v>191.64958479034175</v>
      </c>
      <c r="X231" s="293">
        <v>0</v>
      </c>
      <c r="Y231" s="295">
        <v>97.99</v>
      </c>
      <c r="Z231" s="295">
        <f t="shared" si="41"/>
        <v>191.99</v>
      </c>
      <c r="AA231" s="295">
        <f t="shared" si="42"/>
        <v>94.000000000000014</v>
      </c>
    </row>
    <row r="232" spans="1:27" x14ac:dyDescent="0.25">
      <c r="A232" s="292" t="s">
        <v>417</v>
      </c>
      <c r="B232" t="s">
        <v>391</v>
      </c>
      <c r="C232" s="292" t="s">
        <v>386</v>
      </c>
      <c r="D232" s="292" t="s">
        <v>387</v>
      </c>
      <c r="E232" s="292" t="s">
        <v>394</v>
      </c>
      <c r="F232" s="292">
        <v>7</v>
      </c>
      <c r="G232" s="292" t="s">
        <v>402</v>
      </c>
      <c r="H232" s="292" t="s">
        <v>388</v>
      </c>
      <c r="I232" s="292" t="s">
        <v>395</v>
      </c>
      <c r="J232" s="293" t="b">
        <v>0</v>
      </c>
      <c r="K232" s="293">
        <v>0</v>
      </c>
      <c r="L232" s="293">
        <v>10</v>
      </c>
      <c r="M232" s="293">
        <v>0.7</v>
      </c>
      <c r="N232" s="293">
        <v>0.7</v>
      </c>
      <c r="O232" s="293">
        <v>1</v>
      </c>
      <c r="P232" s="294"/>
      <c r="Q232" s="294"/>
      <c r="R232" s="294"/>
      <c r="S232" s="294"/>
      <c r="T232" s="294"/>
      <c r="U232" s="294"/>
      <c r="V232" s="296">
        <f t="shared" ref="V232:W232" si="79">V200</f>
        <v>1.8900318771647211E-2</v>
      </c>
      <c r="W232" s="296">
        <f t="shared" si="79"/>
        <v>188.14408231776088</v>
      </c>
      <c r="X232" s="293">
        <v>0</v>
      </c>
      <c r="Y232" s="295">
        <v>97.99</v>
      </c>
      <c r="Z232" s="295">
        <f t="shared" si="41"/>
        <v>191.99</v>
      </c>
      <c r="AA232" s="295">
        <f t="shared" si="42"/>
        <v>94.000000000000014</v>
      </c>
    </row>
    <row r="233" spans="1:27" x14ac:dyDescent="0.25">
      <c r="A233" s="292" t="s">
        <v>417</v>
      </c>
      <c r="B233" t="s">
        <v>391</v>
      </c>
      <c r="C233" s="292" t="s">
        <v>386</v>
      </c>
      <c r="D233" s="292" t="s">
        <v>387</v>
      </c>
      <c r="E233" s="292" t="s">
        <v>394</v>
      </c>
      <c r="F233" s="292">
        <v>8</v>
      </c>
      <c r="G233" s="292" t="s">
        <v>402</v>
      </c>
      <c r="H233" s="292" t="s">
        <v>388</v>
      </c>
      <c r="I233" s="292" t="s">
        <v>395</v>
      </c>
      <c r="J233" s="293" t="b">
        <v>0</v>
      </c>
      <c r="K233" s="293">
        <v>0</v>
      </c>
      <c r="L233" s="293">
        <v>10</v>
      </c>
      <c r="M233" s="293">
        <v>0.7</v>
      </c>
      <c r="N233" s="293">
        <v>0.7</v>
      </c>
      <c r="O233" s="293">
        <v>1</v>
      </c>
      <c r="P233" s="294"/>
      <c r="Q233" s="294"/>
      <c r="R233" s="294"/>
      <c r="S233" s="294"/>
      <c r="T233" s="294"/>
      <c r="U233" s="294"/>
      <c r="V233" s="296">
        <f t="shared" ref="V233:W233" si="80">V201</f>
        <v>1.8394425497530519E-2</v>
      </c>
      <c r="W233" s="296">
        <f t="shared" si="80"/>
        <v>183.10814472541747</v>
      </c>
      <c r="X233" s="293">
        <v>0</v>
      </c>
      <c r="Y233" s="295">
        <v>97.99</v>
      </c>
      <c r="Z233" s="295">
        <f t="shared" si="41"/>
        <v>191.99</v>
      </c>
      <c r="AA233" s="295">
        <f t="shared" si="42"/>
        <v>94.000000000000014</v>
      </c>
    </row>
    <row r="234" spans="1:27" x14ac:dyDescent="0.25">
      <c r="A234" s="292" t="s">
        <v>417</v>
      </c>
      <c r="B234" t="s">
        <v>391</v>
      </c>
      <c r="C234" s="292" t="s">
        <v>386</v>
      </c>
      <c r="D234" s="292" t="s">
        <v>387</v>
      </c>
      <c r="E234" s="292" t="s">
        <v>394</v>
      </c>
      <c r="F234" s="292">
        <v>9</v>
      </c>
      <c r="G234" s="292" t="s">
        <v>402</v>
      </c>
      <c r="H234" s="292" t="s">
        <v>388</v>
      </c>
      <c r="I234" s="292" t="s">
        <v>395</v>
      </c>
      <c r="J234" s="293" t="b">
        <v>0</v>
      </c>
      <c r="K234" s="293">
        <v>0</v>
      </c>
      <c r="L234" s="293">
        <v>10</v>
      </c>
      <c r="M234" s="293">
        <v>0.7</v>
      </c>
      <c r="N234" s="293">
        <v>0.7</v>
      </c>
      <c r="O234" s="293">
        <v>1</v>
      </c>
      <c r="P234" s="294"/>
      <c r="Q234" s="294"/>
      <c r="R234" s="294"/>
      <c r="S234" s="294"/>
      <c r="T234" s="294"/>
      <c r="U234" s="294"/>
      <c r="V234" s="296">
        <f t="shared" ref="V234:W234" si="81">V202</f>
        <v>1.8370621620621759E-2</v>
      </c>
      <c r="W234" s="296">
        <f t="shared" si="81"/>
        <v>182.87118795073476</v>
      </c>
      <c r="X234" s="293">
        <v>0</v>
      </c>
      <c r="Y234" s="295">
        <v>97.99</v>
      </c>
      <c r="Z234" s="295">
        <f t="shared" si="41"/>
        <v>191.99</v>
      </c>
      <c r="AA234" s="295">
        <f t="shared" si="42"/>
        <v>94.000000000000014</v>
      </c>
    </row>
    <row r="235" spans="1:27" x14ac:dyDescent="0.25">
      <c r="A235" s="292" t="s">
        <v>417</v>
      </c>
      <c r="B235" t="s">
        <v>391</v>
      </c>
      <c r="C235" s="292" t="s">
        <v>386</v>
      </c>
      <c r="D235" s="292" t="s">
        <v>387</v>
      </c>
      <c r="E235" s="292" t="s">
        <v>394</v>
      </c>
      <c r="F235" s="292">
        <v>10</v>
      </c>
      <c r="G235" s="292" t="s">
        <v>402</v>
      </c>
      <c r="H235" s="292" t="s">
        <v>388</v>
      </c>
      <c r="I235" s="292" t="s">
        <v>395</v>
      </c>
      <c r="J235" s="293" t="b">
        <v>0</v>
      </c>
      <c r="K235" s="293">
        <v>0</v>
      </c>
      <c r="L235" s="293">
        <v>10</v>
      </c>
      <c r="M235" s="293">
        <v>0.7</v>
      </c>
      <c r="N235" s="293">
        <v>0.7</v>
      </c>
      <c r="O235" s="293">
        <v>1</v>
      </c>
      <c r="P235" s="294"/>
      <c r="Q235" s="294"/>
      <c r="R235" s="294"/>
      <c r="S235" s="294"/>
      <c r="T235" s="294"/>
      <c r="U235" s="294"/>
      <c r="V235" s="296">
        <f t="shared" ref="V235:W235" si="82">V203</f>
        <v>1.8241154830850339E-2</v>
      </c>
      <c r="W235" s="296">
        <f t="shared" si="82"/>
        <v>181.58240490710108</v>
      </c>
      <c r="X235" s="293">
        <v>0</v>
      </c>
      <c r="Y235" s="295">
        <v>97.99</v>
      </c>
      <c r="Z235" s="295">
        <f t="shared" si="41"/>
        <v>191.99</v>
      </c>
      <c r="AA235" s="295">
        <f t="shared" si="42"/>
        <v>94.000000000000014</v>
      </c>
    </row>
    <row r="236" spans="1:27" x14ac:dyDescent="0.25">
      <c r="A236" s="292" t="s">
        <v>417</v>
      </c>
      <c r="B236" t="s">
        <v>391</v>
      </c>
      <c r="C236" s="292" t="s">
        <v>386</v>
      </c>
      <c r="D236" s="292" t="s">
        <v>387</v>
      </c>
      <c r="E236" s="292" t="s">
        <v>394</v>
      </c>
      <c r="F236" s="292">
        <v>11</v>
      </c>
      <c r="G236" s="292" t="s">
        <v>402</v>
      </c>
      <c r="H236" s="292" t="s">
        <v>388</v>
      </c>
      <c r="I236" s="292" t="s">
        <v>395</v>
      </c>
      <c r="J236" s="293" t="b">
        <v>0</v>
      </c>
      <c r="K236" s="293">
        <v>0</v>
      </c>
      <c r="L236" s="293">
        <v>10</v>
      </c>
      <c r="M236" s="293">
        <v>0.7</v>
      </c>
      <c r="N236" s="293">
        <v>0.7</v>
      </c>
      <c r="O236" s="293">
        <v>1</v>
      </c>
      <c r="P236" s="294"/>
      <c r="Q236" s="294"/>
      <c r="R236" s="294"/>
      <c r="S236" s="294"/>
      <c r="T236" s="294"/>
      <c r="U236" s="294"/>
      <c r="V236" s="296">
        <f t="shared" ref="V236:W236" si="83">V204</f>
        <v>1.8756098053200235E-2</v>
      </c>
      <c r="W236" s="296">
        <f t="shared" si="83"/>
        <v>186.70843062049323</v>
      </c>
      <c r="X236" s="293">
        <v>0</v>
      </c>
      <c r="Y236" s="295">
        <v>97.99</v>
      </c>
      <c r="Z236" s="295">
        <f t="shared" si="41"/>
        <v>191.99</v>
      </c>
      <c r="AA236" s="295">
        <f t="shared" si="42"/>
        <v>94.000000000000014</v>
      </c>
    </row>
    <row r="237" spans="1:27" x14ac:dyDescent="0.25">
      <c r="A237" s="292" t="s">
        <v>417</v>
      </c>
      <c r="B237" t="s">
        <v>391</v>
      </c>
      <c r="C237" s="292" t="s">
        <v>386</v>
      </c>
      <c r="D237" s="292" t="s">
        <v>387</v>
      </c>
      <c r="E237" s="292" t="s">
        <v>394</v>
      </c>
      <c r="F237" s="292">
        <v>12</v>
      </c>
      <c r="G237" s="292" t="s">
        <v>402</v>
      </c>
      <c r="H237" s="292" t="s">
        <v>388</v>
      </c>
      <c r="I237" s="292" t="s">
        <v>395</v>
      </c>
      <c r="J237" s="293" t="b">
        <v>0</v>
      </c>
      <c r="K237" s="293">
        <v>0</v>
      </c>
      <c r="L237" s="293">
        <v>10</v>
      </c>
      <c r="M237" s="293">
        <v>0.7</v>
      </c>
      <c r="N237" s="293">
        <v>0.7</v>
      </c>
      <c r="O237" s="293">
        <v>1</v>
      </c>
      <c r="P237" s="294"/>
      <c r="Q237" s="294"/>
      <c r="R237" s="294"/>
      <c r="S237" s="294"/>
      <c r="T237" s="294"/>
      <c r="U237" s="294"/>
      <c r="V237" s="296">
        <f t="shared" ref="V237:W237" si="84">V205</f>
        <v>1.9679954402045771E-2</v>
      </c>
      <c r="W237" s="296">
        <f t="shared" si="84"/>
        <v>195.90500063854654</v>
      </c>
      <c r="X237" s="293">
        <v>0</v>
      </c>
      <c r="Y237" s="295">
        <v>97.99</v>
      </c>
      <c r="Z237" s="295">
        <f t="shared" si="41"/>
        <v>191.99</v>
      </c>
      <c r="AA237" s="295">
        <f t="shared" si="42"/>
        <v>94.000000000000014</v>
      </c>
    </row>
    <row r="238" spans="1:27" x14ac:dyDescent="0.25">
      <c r="A238" s="292" t="s">
        <v>417</v>
      </c>
      <c r="B238" t="s">
        <v>391</v>
      </c>
      <c r="C238" s="292" t="s">
        <v>386</v>
      </c>
      <c r="D238" s="292" t="s">
        <v>387</v>
      </c>
      <c r="E238" s="292" t="s">
        <v>394</v>
      </c>
      <c r="F238" s="292">
        <v>13</v>
      </c>
      <c r="G238" s="292" t="s">
        <v>402</v>
      </c>
      <c r="H238" s="292" t="s">
        <v>388</v>
      </c>
      <c r="I238" s="292" t="s">
        <v>395</v>
      </c>
      <c r="J238" s="293" t="b">
        <v>0</v>
      </c>
      <c r="K238" s="293">
        <v>0</v>
      </c>
      <c r="L238" s="293">
        <v>10</v>
      </c>
      <c r="M238" s="293">
        <v>0.7</v>
      </c>
      <c r="N238" s="293">
        <v>0.7</v>
      </c>
      <c r="O238" s="293">
        <v>1</v>
      </c>
      <c r="P238" s="294"/>
      <c r="Q238" s="294"/>
      <c r="R238" s="294"/>
      <c r="S238" s="294"/>
      <c r="T238" s="294"/>
      <c r="U238" s="294"/>
      <c r="V238" s="296">
        <f t="shared" ref="V238:W238" si="85">V206</f>
        <v>1.8357524286449763E-2</v>
      </c>
      <c r="W238" s="296">
        <f t="shared" si="85"/>
        <v>182.74080994238628</v>
      </c>
      <c r="X238" s="293">
        <v>0</v>
      </c>
      <c r="Y238" s="295">
        <v>97.99</v>
      </c>
      <c r="Z238" s="295">
        <f t="shared" si="41"/>
        <v>191.99</v>
      </c>
      <c r="AA238" s="295">
        <f t="shared" si="42"/>
        <v>94.000000000000014</v>
      </c>
    </row>
    <row r="239" spans="1:27" x14ac:dyDescent="0.25">
      <c r="A239" s="292" t="s">
        <v>417</v>
      </c>
      <c r="B239" t="s">
        <v>391</v>
      </c>
      <c r="C239" s="292" t="s">
        <v>386</v>
      </c>
      <c r="D239" s="292" t="s">
        <v>387</v>
      </c>
      <c r="E239" s="292" t="s">
        <v>394</v>
      </c>
      <c r="F239" s="292">
        <v>14</v>
      </c>
      <c r="G239" s="292" t="s">
        <v>402</v>
      </c>
      <c r="H239" s="292" t="s">
        <v>388</v>
      </c>
      <c r="I239" s="292" t="s">
        <v>395</v>
      </c>
      <c r="J239" s="293" t="b">
        <v>0</v>
      </c>
      <c r="K239" s="293">
        <v>0</v>
      </c>
      <c r="L239" s="293">
        <v>10</v>
      </c>
      <c r="M239" s="293">
        <v>0.7</v>
      </c>
      <c r="N239" s="293">
        <v>0.7</v>
      </c>
      <c r="O239" s="293">
        <v>1</v>
      </c>
      <c r="P239" s="294"/>
      <c r="Q239" s="294"/>
      <c r="R239" s="294"/>
      <c r="S239" s="294"/>
      <c r="T239" s="294"/>
      <c r="U239" s="294"/>
      <c r="V239" s="296">
        <f t="shared" ref="V239:W239" si="86">V207</f>
        <v>1.8984688104373922E-2</v>
      </c>
      <c r="W239" s="296">
        <f t="shared" si="86"/>
        <v>188.98394067535861</v>
      </c>
      <c r="X239" s="293">
        <v>0</v>
      </c>
      <c r="Y239" s="295">
        <v>97.99</v>
      </c>
      <c r="Z239" s="295">
        <f t="shared" si="41"/>
        <v>191.99</v>
      </c>
      <c r="AA239" s="295">
        <f t="shared" si="42"/>
        <v>94.000000000000014</v>
      </c>
    </row>
    <row r="240" spans="1:27" x14ac:dyDescent="0.25">
      <c r="A240" s="292" t="s">
        <v>417</v>
      </c>
      <c r="B240" t="s">
        <v>391</v>
      </c>
      <c r="C240" s="292" t="s">
        <v>386</v>
      </c>
      <c r="D240" s="292" t="s">
        <v>387</v>
      </c>
      <c r="E240" s="292" t="s">
        <v>394</v>
      </c>
      <c r="F240" s="292">
        <v>15</v>
      </c>
      <c r="G240" s="292" t="s">
        <v>402</v>
      </c>
      <c r="H240" s="292" t="s">
        <v>388</v>
      </c>
      <c r="I240" s="292" t="s">
        <v>395</v>
      </c>
      <c r="J240" s="293" t="b">
        <v>0</v>
      </c>
      <c r="K240" s="293">
        <v>0</v>
      </c>
      <c r="L240" s="293">
        <v>10</v>
      </c>
      <c r="M240" s="293">
        <v>0.7</v>
      </c>
      <c r="N240" s="293">
        <v>0.7</v>
      </c>
      <c r="O240" s="293">
        <v>1</v>
      </c>
      <c r="P240" s="294"/>
      <c r="Q240" s="294"/>
      <c r="R240" s="294"/>
      <c r="S240" s="294"/>
      <c r="T240" s="294"/>
      <c r="U240" s="294"/>
      <c r="V240" s="296">
        <f t="shared" ref="V240:W240" si="87">V208</f>
        <v>1.3500261300210247E-2</v>
      </c>
      <c r="W240" s="296">
        <f t="shared" si="87"/>
        <v>134.38896476118381</v>
      </c>
      <c r="X240" s="293">
        <v>0</v>
      </c>
      <c r="Y240" s="295">
        <v>97.99</v>
      </c>
      <c r="Z240" s="295">
        <f t="shared" si="41"/>
        <v>191.99</v>
      </c>
      <c r="AA240" s="295">
        <f t="shared" si="42"/>
        <v>94.000000000000014</v>
      </c>
    </row>
    <row r="241" spans="1:27" x14ac:dyDescent="0.25">
      <c r="A241" s="292" t="s">
        <v>417</v>
      </c>
      <c r="B241" t="s">
        <v>391</v>
      </c>
      <c r="C241" s="292" t="s">
        <v>386</v>
      </c>
      <c r="D241" s="292" t="s">
        <v>387</v>
      </c>
      <c r="E241" s="292" t="s">
        <v>394</v>
      </c>
      <c r="F241" s="292">
        <v>16</v>
      </c>
      <c r="G241" s="292" t="s">
        <v>402</v>
      </c>
      <c r="H241" s="292" t="s">
        <v>388</v>
      </c>
      <c r="I241" s="292" t="s">
        <v>395</v>
      </c>
      <c r="J241" s="293" t="b">
        <v>0</v>
      </c>
      <c r="K241" s="293">
        <v>0</v>
      </c>
      <c r="L241" s="293">
        <v>10</v>
      </c>
      <c r="M241" s="293">
        <v>0.7</v>
      </c>
      <c r="N241" s="293">
        <v>0.7</v>
      </c>
      <c r="O241" s="293">
        <v>1</v>
      </c>
      <c r="P241" s="294"/>
      <c r="Q241" s="294"/>
      <c r="R241" s="294"/>
      <c r="S241" s="294"/>
      <c r="T241" s="294"/>
      <c r="U241" s="294"/>
      <c r="V241" s="296">
        <f t="shared" ref="V241:W241" si="88">V209</f>
        <v>2.3658263531531679E-2</v>
      </c>
      <c r="W241" s="296">
        <f t="shared" si="88"/>
        <v>235.50725970024718</v>
      </c>
      <c r="X241" s="293">
        <v>0</v>
      </c>
      <c r="Y241" s="295">
        <v>97.99</v>
      </c>
      <c r="Z241" s="295">
        <f t="shared" si="41"/>
        <v>191.99</v>
      </c>
      <c r="AA241" s="295">
        <f t="shared" si="42"/>
        <v>94.000000000000014</v>
      </c>
    </row>
    <row r="242" spans="1:27" x14ac:dyDescent="0.25">
      <c r="A242" s="292" t="s">
        <v>417</v>
      </c>
      <c r="B242" t="s">
        <v>391</v>
      </c>
      <c r="C242" s="292" t="s">
        <v>386</v>
      </c>
      <c r="D242" s="292" t="s">
        <v>387</v>
      </c>
      <c r="E242" s="292" t="s">
        <v>394</v>
      </c>
      <c r="F242" s="292">
        <v>1</v>
      </c>
      <c r="G242" s="292" t="s">
        <v>392</v>
      </c>
      <c r="H242" s="292" t="s">
        <v>388</v>
      </c>
      <c r="I242" s="292" t="s">
        <v>395</v>
      </c>
      <c r="J242" s="293" t="b">
        <v>0</v>
      </c>
      <c r="K242" s="293">
        <v>0</v>
      </c>
      <c r="L242" s="293">
        <v>10</v>
      </c>
      <c r="M242" s="293">
        <v>0.7</v>
      </c>
      <c r="N242" s="293">
        <v>0.7</v>
      </c>
      <c r="O242" s="293">
        <v>1</v>
      </c>
      <c r="P242" s="294"/>
      <c r="Q242" s="294"/>
      <c r="R242" s="294"/>
      <c r="S242" s="294"/>
      <c r="T242" s="294"/>
      <c r="U242" s="294"/>
      <c r="V242" s="296">
        <f t="shared" ref="V242:W242" si="89">V210</f>
        <v>2.6517004551770699E-2</v>
      </c>
      <c r="W242" s="296">
        <f t="shared" si="89"/>
        <v>263.96472712899015</v>
      </c>
      <c r="X242" s="293">
        <v>0</v>
      </c>
      <c r="Y242" s="295">
        <v>97.99</v>
      </c>
      <c r="Z242" s="295">
        <f t="shared" si="41"/>
        <v>191.99</v>
      </c>
      <c r="AA242" s="295">
        <f t="shared" si="42"/>
        <v>94.000000000000014</v>
      </c>
    </row>
    <row r="243" spans="1:27" x14ac:dyDescent="0.25">
      <c r="A243" s="292" t="s">
        <v>417</v>
      </c>
      <c r="B243" t="s">
        <v>391</v>
      </c>
      <c r="C243" s="292" t="s">
        <v>386</v>
      </c>
      <c r="D243" s="292" t="s">
        <v>387</v>
      </c>
      <c r="E243" s="292" t="s">
        <v>394</v>
      </c>
      <c r="F243" s="292">
        <v>2</v>
      </c>
      <c r="G243" s="292" t="s">
        <v>392</v>
      </c>
      <c r="H243" s="292" t="s">
        <v>388</v>
      </c>
      <c r="I243" s="292" t="s">
        <v>395</v>
      </c>
      <c r="J243" s="293" t="b">
        <v>0</v>
      </c>
      <c r="K243" s="293">
        <v>0</v>
      </c>
      <c r="L243" s="293">
        <v>10</v>
      </c>
      <c r="M243" s="293">
        <v>0.7</v>
      </c>
      <c r="N243" s="293">
        <v>0.7</v>
      </c>
      <c r="O243" s="293">
        <v>1</v>
      </c>
      <c r="P243" s="294"/>
      <c r="Q243" s="294"/>
      <c r="R243" s="294"/>
      <c r="S243" s="294"/>
      <c r="T243" s="294"/>
      <c r="U243" s="294"/>
      <c r="V243" s="296">
        <f t="shared" ref="V243:W243" si="90">V211</f>
        <v>2.366523306163329E-2</v>
      </c>
      <c r="W243" s="296">
        <f t="shared" si="90"/>
        <v>235.57663820444048</v>
      </c>
      <c r="X243" s="293">
        <v>0</v>
      </c>
      <c r="Y243" s="295">
        <v>97.99</v>
      </c>
      <c r="Z243" s="295">
        <f t="shared" si="41"/>
        <v>191.99</v>
      </c>
      <c r="AA243" s="295">
        <f t="shared" si="42"/>
        <v>94.000000000000014</v>
      </c>
    </row>
    <row r="244" spans="1:27" x14ac:dyDescent="0.25">
      <c r="A244" s="292" t="s">
        <v>417</v>
      </c>
      <c r="B244" t="s">
        <v>391</v>
      </c>
      <c r="C244" s="292" t="s">
        <v>386</v>
      </c>
      <c r="D244" s="292" t="s">
        <v>387</v>
      </c>
      <c r="E244" s="292" t="s">
        <v>394</v>
      </c>
      <c r="F244" s="292">
        <v>3</v>
      </c>
      <c r="G244" s="292" t="s">
        <v>392</v>
      </c>
      <c r="H244" s="292" t="s">
        <v>388</v>
      </c>
      <c r="I244" s="292" t="s">
        <v>395</v>
      </c>
      <c r="J244" s="293" t="b">
        <v>0</v>
      </c>
      <c r="K244" s="293">
        <v>0</v>
      </c>
      <c r="L244" s="293">
        <v>10</v>
      </c>
      <c r="M244" s="293">
        <v>0.7</v>
      </c>
      <c r="N244" s="293">
        <v>0.7</v>
      </c>
      <c r="O244" s="293">
        <v>1</v>
      </c>
      <c r="P244" s="294"/>
      <c r="Q244" s="294"/>
      <c r="R244" s="294"/>
      <c r="S244" s="294"/>
      <c r="T244" s="294"/>
      <c r="U244" s="294"/>
      <c r="V244" s="296">
        <f t="shared" ref="V244:W244" si="91">V212</f>
        <v>2.3769562543434555E-2</v>
      </c>
      <c r="W244" s="296">
        <f t="shared" si="91"/>
        <v>236.61519077328032</v>
      </c>
      <c r="X244" s="293">
        <v>0</v>
      </c>
      <c r="Y244" s="295">
        <v>97.99</v>
      </c>
      <c r="Z244" s="295">
        <f t="shared" si="41"/>
        <v>191.99</v>
      </c>
      <c r="AA244" s="295">
        <f t="shared" si="42"/>
        <v>94.000000000000014</v>
      </c>
    </row>
    <row r="245" spans="1:27" x14ac:dyDescent="0.25">
      <c r="A245" s="292" t="s">
        <v>417</v>
      </c>
      <c r="B245" t="s">
        <v>391</v>
      </c>
      <c r="C245" s="292" t="s">
        <v>386</v>
      </c>
      <c r="D245" s="292" t="s">
        <v>387</v>
      </c>
      <c r="E245" s="292" t="s">
        <v>394</v>
      </c>
      <c r="F245" s="292">
        <v>4</v>
      </c>
      <c r="G245" s="292" t="s">
        <v>392</v>
      </c>
      <c r="H245" s="292" t="s">
        <v>388</v>
      </c>
      <c r="I245" s="292" t="s">
        <v>395</v>
      </c>
      <c r="J245" s="293" t="b">
        <v>0</v>
      </c>
      <c r="K245" s="293">
        <v>0</v>
      </c>
      <c r="L245" s="293">
        <v>10</v>
      </c>
      <c r="M245" s="293">
        <v>0.7</v>
      </c>
      <c r="N245" s="293">
        <v>0.7</v>
      </c>
      <c r="O245" s="293">
        <v>1</v>
      </c>
      <c r="P245" s="294"/>
      <c r="Q245" s="294"/>
      <c r="R245" s="294"/>
      <c r="S245" s="294"/>
      <c r="T245" s="294"/>
      <c r="U245" s="294"/>
      <c r="V245" s="296">
        <f t="shared" ref="V245:W245" si="92">V213</f>
        <v>2.2594259725053387E-2</v>
      </c>
      <c r="W245" s="296">
        <f t="shared" si="92"/>
        <v>224.91558544484965</v>
      </c>
      <c r="X245" s="293">
        <v>0</v>
      </c>
      <c r="Y245" s="295">
        <v>97.99</v>
      </c>
      <c r="Z245" s="295">
        <f t="shared" si="41"/>
        <v>191.99</v>
      </c>
      <c r="AA245" s="295">
        <f t="shared" si="42"/>
        <v>94.000000000000014</v>
      </c>
    </row>
    <row r="246" spans="1:27" x14ac:dyDescent="0.25">
      <c r="A246" s="292" t="s">
        <v>417</v>
      </c>
      <c r="B246" t="s">
        <v>391</v>
      </c>
      <c r="C246" s="292" t="s">
        <v>386</v>
      </c>
      <c r="D246" s="292" t="s">
        <v>387</v>
      </c>
      <c r="E246" s="292" t="s">
        <v>394</v>
      </c>
      <c r="F246" s="292">
        <v>5</v>
      </c>
      <c r="G246" s="292" t="s">
        <v>392</v>
      </c>
      <c r="H246" s="292" t="s">
        <v>388</v>
      </c>
      <c r="I246" s="292" t="s">
        <v>395</v>
      </c>
      <c r="J246" s="293" t="b">
        <v>0</v>
      </c>
      <c r="K246" s="293">
        <v>0</v>
      </c>
      <c r="L246" s="293">
        <v>10</v>
      </c>
      <c r="M246" s="293">
        <v>0.7</v>
      </c>
      <c r="N246" s="293">
        <v>0.7</v>
      </c>
      <c r="O246" s="293">
        <v>1</v>
      </c>
      <c r="P246" s="294"/>
      <c r="Q246" s="294"/>
      <c r="R246" s="294"/>
      <c r="S246" s="294"/>
      <c r="T246" s="294"/>
      <c r="U246" s="294"/>
      <c r="V246" s="296">
        <f t="shared" ref="V246:W246" si="93">V214</f>
        <v>2.4358952742649386E-2</v>
      </c>
      <c r="W246" s="296">
        <f t="shared" si="93"/>
        <v>242.48230230182796</v>
      </c>
      <c r="X246" s="293">
        <v>0</v>
      </c>
      <c r="Y246" s="295">
        <v>97.99</v>
      </c>
      <c r="Z246" s="295">
        <f t="shared" si="41"/>
        <v>191.99</v>
      </c>
      <c r="AA246" s="295">
        <f t="shared" si="42"/>
        <v>94.000000000000014</v>
      </c>
    </row>
    <row r="247" spans="1:27" x14ac:dyDescent="0.25">
      <c r="A247" s="292" t="s">
        <v>417</v>
      </c>
      <c r="B247" t="s">
        <v>391</v>
      </c>
      <c r="C247" s="292" t="s">
        <v>386</v>
      </c>
      <c r="D247" s="292" t="s">
        <v>387</v>
      </c>
      <c r="E247" s="292" t="s">
        <v>394</v>
      </c>
      <c r="F247" s="292">
        <v>6</v>
      </c>
      <c r="G247" s="292" t="s">
        <v>392</v>
      </c>
      <c r="H247" s="292" t="s">
        <v>388</v>
      </c>
      <c r="I247" s="292" t="s">
        <v>395</v>
      </c>
      <c r="J247" s="293" t="b">
        <v>0</v>
      </c>
      <c r="K247" s="293">
        <v>0</v>
      </c>
      <c r="L247" s="293">
        <v>10</v>
      </c>
      <c r="M247" s="293">
        <v>0.7</v>
      </c>
      <c r="N247" s="293">
        <v>0.7</v>
      </c>
      <c r="O247" s="293">
        <v>1</v>
      </c>
      <c r="P247" s="294"/>
      <c r="Q247" s="294"/>
      <c r="R247" s="294"/>
      <c r="S247" s="294"/>
      <c r="T247" s="294"/>
      <c r="U247" s="294"/>
      <c r="V247" s="296">
        <f t="shared" ref="V247:W247" si="94">V215</f>
        <v>2.1508672911743104E-2</v>
      </c>
      <c r="W247" s="296">
        <f t="shared" si="94"/>
        <v>214.10906216689725</v>
      </c>
      <c r="X247" s="293">
        <v>0</v>
      </c>
      <c r="Y247" s="295">
        <v>97.99</v>
      </c>
      <c r="Z247" s="295">
        <f t="shared" si="41"/>
        <v>191.99</v>
      </c>
      <c r="AA247" s="295">
        <f t="shared" si="42"/>
        <v>94.000000000000014</v>
      </c>
    </row>
    <row r="248" spans="1:27" x14ac:dyDescent="0.25">
      <c r="A248" s="292" t="s">
        <v>417</v>
      </c>
      <c r="B248" t="s">
        <v>391</v>
      </c>
      <c r="C248" s="292" t="s">
        <v>386</v>
      </c>
      <c r="D248" s="292" t="s">
        <v>387</v>
      </c>
      <c r="E248" s="292" t="s">
        <v>394</v>
      </c>
      <c r="F248" s="292">
        <v>7</v>
      </c>
      <c r="G248" s="292" t="s">
        <v>392</v>
      </c>
      <c r="H248" s="292" t="s">
        <v>388</v>
      </c>
      <c r="I248" s="292" t="s">
        <v>395</v>
      </c>
      <c r="J248" s="293" t="b">
        <v>0</v>
      </c>
      <c r="K248" s="293">
        <v>0</v>
      </c>
      <c r="L248" s="293">
        <v>10</v>
      </c>
      <c r="M248" s="293">
        <v>0.7</v>
      </c>
      <c r="N248" s="293">
        <v>0.7</v>
      </c>
      <c r="O248" s="293">
        <v>1</v>
      </c>
      <c r="P248" s="294"/>
      <c r="Q248" s="294"/>
      <c r="R248" s="294"/>
      <c r="S248" s="294"/>
      <c r="T248" s="294"/>
      <c r="U248" s="294"/>
      <c r="V248" s="296">
        <f t="shared" ref="V248:W248" si="95">V216</f>
        <v>2.1111941263685582E-2</v>
      </c>
      <c r="W248" s="296">
        <f t="shared" si="95"/>
        <v>210.15977894305189</v>
      </c>
      <c r="X248" s="293">
        <v>0</v>
      </c>
      <c r="Y248" s="295">
        <v>97.99</v>
      </c>
      <c r="Z248" s="295">
        <f t="shared" si="41"/>
        <v>191.99</v>
      </c>
      <c r="AA248" s="295">
        <f t="shared" si="42"/>
        <v>94.000000000000014</v>
      </c>
    </row>
    <row r="249" spans="1:27" x14ac:dyDescent="0.25">
      <c r="A249" s="292" t="s">
        <v>417</v>
      </c>
      <c r="B249" t="s">
        <v>391</v>
      </c>
      <c r="C249" s="292" t="s">
        <v>386</v>
      </c>
      <c r="D249" s="292" t="s">
        <v>387</v>
      </c>
      <c r="E249" s="292" t="s">
        <v>394</v>
      </c>
      <c r="F249" s="292">
        <v>8</v>
      </c>
      <c r="G249" s="292" t="s">
        <v>392</v>
      </c>
      <c r="H249" s="292" t="s">
        <v>388</v>
      </c>
      <c r="I249" s="292" t="s">
        <v>395</v>
      </c>
      <c r="J249" s="293" t="b">
        <v>0</v>
      </c>
      <c r="K249" s="293">
        <v>0</v>
      </c>
      <c r="L249" s="293">
        <v>10</v>
      </c>
      <c r="M249" s="293">
        <v>0.7</v>
      </c>
      <c r="N249" s="293">
        <v>0.7</v>
      </c>
      <c r="O249" s="293">
        <v>1</v>
      </c>
      <c r="P249" s="294"/>
      <c r="Q249" s="294"/>
      <c r="R249" s="294"/>
      <c r="S249" s="294"/>
      <c r="T249" s="294"/>
      <c r="U249" s="294"/>
      <c r="V249" s="296">
        <f t="shared" ref="V249:W249" si="96">V217</f>
        <v>2.0553618460859045E-2</v>
      </c>
      <c r="W249" s="296">
        <f t="shared" si="96"/>
        <v>204.60192922400594</v>
      </c>
      <c r="X249" s="293">
        <v>0</v>
      </c>
      <c r="Y249" s="295">
        <v>97.99</v>
      </c>
      <c r="Z249" s="295">
        <f t="shared" si="41"/>
        <v>191.99</v>
      </c>
      <c r="AA249" s="295">
        <f t="shared" si="42"/>
        <v>94.000000000000014</v>
      </c>
    </row>
    <row r="250" spans="1:27" x14ac:dyDescent="0.25">
      <c r="A250" s="292" t="s">
        <v>417</v>
      </c>
      <c r="B250" t="s">
        <v>391</v>
      </c>
      <c r="C250" s="292" t="s">
        <v>386</v>
      </c>
      <c r="D250" s="292" t="s">
        <v>387</v>
      </c>
      <c r="E250" s="292" t="s">
        <v>394</v>
      </c>
      <c r="F250" s="292">
        <v>9</v>
      </c>
      <c r="G250" s="292" t="s">
        <v>392</v>
      </c>
      <c r="H250" s="292" t="s">
        <v>388</v>
      </c>
      <c r="I250" s="292" t="s">
        <v>395</v>
      </c>
      <c r="J250" s="293" t="b">
        <v>0</v>
      </c>
      <c r="K250" s="293">
        <v>0</v>
      </c>
      <c r="L250" s="293">
        <v>10</v>
      </c>
      <c r="M250" s="293">
        <v>0.7</v>
      </c>
      <c r="N250" s="293">
        <v>0.7</v>
      </c>
      <c r="O250" s="293">
        <v>1</v>
      </c>
      <c r="P250" s="294"/>
      <c r="Q250" s="294"/>
      <c r="R250" s="294"/>
      <c r="S250" s="294"/>
      <c r="T250" s="294"/>
      <c r="U250" s="294"/>
      <c r="V250" s="296">
        <f t="shared" ref="V250:W250" si="97">V218</f>
        <v>2.0533615775414654E-2</v>
      </c>
      <c r="W250" s="296">
        <f t="shared" si="97"/>
        <v>204.4028115825368</v>
      </c>
      <c r="X250" s="293">
        <v>0</v>
      </c>
      <c r="Y250" s="295">
        <v>97.99</v>
      </c>
      <c r="Z250" s="295">
        <f t="shared" si="41"/>
        <v>191.99</v>
      </c>
      <c r="AA250" s="295">
        <f t="shared" si="42"/>
        <v>94.000000000000014</v>
      </c>
    </row>
    <row r="251" spans="1:27" x14ac:dyDescent="0.25">
      <c r="A251" s="292" t="s">
        <v>417</v>
      </c>
      <c r="B251" t="s">
        <v>391</v>
      </c>
      <c r="C251" s="292" t="s">
        <v>386</v>
      </c>
      <c r="D251" s="292" t="s">
        <v>387</v>
      </c>
      <c r="E251" s="292" t="s">
        <v>394</v>
      </c>
      <c r="F251" s="292">
        <v>10</v>
      </c>
      <c r="G251" s="292" t="s">
        <v>392</v>
      </c>
      <c r="H251" s="292" t="s">
        <v>388</v>
      </c>
      <c r="I251" s="292" t="s">
        <v>395</v>
      </c>
      <c r="J251" s="293" t="b">
        <v>0</v>
      </c>
      <c r="K251" s="293">
        <v>0</v>
      </c>
      <c r="L251" s="293">
        <v>10</v>
      </c>
      <c r="M251" s="293">
        <v>0.7</v>
      </c>
      <c r="N251" s="293">
        <v>0.7</v>
      </c>
      <c r="O251" s="293">
        <v>1</v>
      </c>
      <c r="P251" s="294"/>
      <c r="Q251" s="294"/>
      <c r="R251" s="294"/>
      <c r="S251" s="294"/>
      <c r="T251" s="294"/>
      <c r="U251" s="294"/>
      <c r="V251" s="296">
        <f t="shared" ref="V251:W251" si="98">V219</f>
        <v>2.0397301960354493E-2</v>
      </c>
      <c r="W251" s="296">
        <f t="shared" si="98"/>
        <v>203.04586951443792</v>
      </c>
      <c r="X251" s="293">
        <v>0</v>
      </c>
      <c r="Y251" s="295">
        <v>97.99</v>
      </c>
      <c r="Z251" s="295">
        <f t="shared" si="41"/>
        <v>191.99</v>
      </c>
      <c r="AA251" s="295">
        <f t="shared" si="42"/>
        <v>94.000000000000014</v>
      </c>
    </row>
    <row r="252" spans="1:27" x14ac:dyDescent="0.25">
      <c r="A252" s="292" t="s">
        <v>417</v>
      </c>
      <c r="B252" t="s">
        <v>391</v>
      </c>
      <c r="C252" s="292" t="s">
        <v>386</v>
      </c>
      <c r="D252" s="292" t="s">
        <v>387</v>
      </c>
      <c r="E252" s="292" t="s">
        <v>394</v>
      </c>
      <c r="F252" s="292">
        <v>11</v>
      </c>
      <c r="G252" s="292" t="s">
        <v>392</v>
      </c>
      <c r="H252" s="292" t="s">
        <v>388</v>
      </c>
      <c r="I252" s="292" t="s">
        <v>395</v>
      </c>
      <c r="J252" s="293" t="b">
        <v>0</v>
      </c>
      <c r="K252" s="293">
        <v>0</v>
      </c>
      <c r="L252" s="293">
        <v>10</v>
      </c>
      <c r="M252" s="293">
        <v>0.7</v>
      </c>
      <c r="N252" s="293">
        <v>0.7</v>
      </c>
      <c r="O252" s="293">
        <v>1</v>
      </c>
      <c r="P252" s="294"/>
      <c r="Q252" s="294"/>
      <c r="R252" s="294"/>
      <c r="S252" s="294"/>
      <c r="T252" s="294"/>
      <c r="U252" s="294"/>
      <c r="V252" s="296">
        <f t="shared" ref="V252:W252" si="99">V220</f>
        <v>2.1030483043007767E-2</v>
      </c>
      <c r="W252" s="296">
        <f t="shared" si="99"/>
        <v>209.34889938266818</v>
      </c>
      <c r="X252" s="293">
        <v>0</v>
      </c>
      <c r="Y252" s="295">
        <v>97.99</v>
      </c>
      <c r="Z252" s="295">
        <f t="shared" si="41"/>
        <v>191.99</v>
      </c>
      <c r="AA252" s="295">
        <f t="shared" si="42"/>
        <v>94.000000000000014</v>
      </c>
    </row>
    <row r="253" spans="1:27" x14ac:dyDescent="0.25">
      <c r="A253" s="292" t="s">
        <v>417</v>
      </c>
      <c r="B253" t="s">
        <v>391</v>
      </c>
      <c r="C253" s="292" t="s">
        <v>386</v>
      </c>
      <c r="D253" s="292" t="s">
        <v>387</v>
      </c>
      <c r="E253" s="292" t="s">
        <v>394</v>
      </c>
      <c r="F253" s="292">
        <v>12</v>
      </c>
      <c r="G253" s="292" t="s">
        <v>392</v>
      </c>
      <c r="H253" s="292" t="s">
        <v>388</v>
      </c>
      <c r="I253" s="292" t="s">
        <v>395</v>
      </c>
      <c r="J253" s="293" t="b">
        <v>0</v>
      </c>
      <c r="K253" s="293">
        <v>0</v>
      </c>
      <c r="L253" s="293">
        <v>10</v>
      </c>
      <c r="M253" s="293">
        <v>0.7</v>
      </c>
      <c r="N253" s="293">
        <v>0.7</v>
      </c>
      <c r="O253" s="293">
        <v>1</v>
      </c>
      <c r="P253" s="294"/>
      <c r="Q253" s="294"/>
      <c r="R253" s="294"/>
      <c r="S253" s="294"/>
      <c r="T253" s="294"/>
      <c r="U253" s="294"/>
      <c r="V253" s="296">
        <f t="shared" ref="V253:W253" si="100">V221</f>
        <v>2.2014125251852017E-2</v>
      </c>
      <c r="W253" s="296">
        <f t="shared" si="100"/>
        <v>219.1406104616178</v>
      </c>
      <c r="X253" s="293">
        <v>0</v>
      </c>
      <c r="Y253" s="295">
        <v>97.99</v>
      </c>
      <c r="Z253" s="295">
        <f t="shared" si="41"/>
        <v>191.99</v>
      </c>
      <c r="AA253" s="295">
        <f t="shared" si="42"/>
        <v>94.000000000000014</v>
      </c>
    </row>
    <row r="254" spans="1:27" x14ac:dyDescent="0.25">
      <c r="A254" s="292" t="s">
        <v>417</v>
      </c>
      <c r="B254" t="s">
        <v>391</v>
      </c>
      <c r="C254" s="292" t="s">
        <v>386</v>
      </c>
      <c r="D254" s="292" t="s">
        <v>387</v>
      </c>
      <c r="E254" s="292" t="s">
        <v>394</v>
      </c>
      <c r="F254" s="292">
        <v>13</v>
      </c>
      <c r="G254" s="292" t="s">
        <v>392</v>
      </c>
      <c r="H254" s="292" t="s">
        <v>388</v>
      </c>
      <c r="I254" s="292" t="s">
        <v>395</v>
      </c>
      <c r="J254" s="293" t="b">
        <v>0</v>
      </c>
      <c r="K254" s="293">
        <v>0</v>
      </c>
      <c r="L254" s="293">
        <v>10</v>
      </c>
      <c r="M254" s="293">
        <v>0.7</v>
      </c>
      <c r="N254" s="293">
        <v>0.7</v>
      </c>
      <c r="O254" s="293">
        <v>1</v>
      </c>
      <c r="P254" s="294"/>
      <c r="Q254" s="294"/>
      <c r="R254" s="294"/>
      <c r="S254" s="294"/>
      <c r="T254" s="294"/>
      <c r="U254" s="294"/>
      <c r="V254" s="296">
        <f t="shared" ref="V254:W254" si="101">V222</f>
        <v>2.058344922173749E-2</v>
      </c>
      <c r="W254" s="296">
        <f t="shared" si="101"/>
        <v>204.89888088911408</v>
      </c>
      <c r="X254" s="293">
        <v>0</v>
      </c>
      <c r="Y254" s="295">
        <v>97.99</v>
      </c>
      <c r="Z254" s="295">
        <f t="shared" si="41"/>
        <v>191.99</v>
      </c>
      <c r="AA254" s="295">
        <f t="shared" si="42"/>
        <v>94.000000000000014</v>
      </c>
    </row>
    <row r="255" spans="1:27" x14ac:dyDescent="0.25">
      <c r="A255" s="292" t="s">
        <v>417</v>
      </c>
      <c r="B255" t="s">
        <v>391</v>
      </c>
      <c r="C255" s="292" t="s">
        <v>386</v>
      </c>
      <c r="D255" s="292" t="s">
        <v>387</v>
      </c>
      <c r="E255" s="292" t="s">
        <v>394</v>
      </c>
      <c r="F255" s="292">
        <v>14</v>
      </c>
      <c r="G255" s="292" t="s">
        <v>392</v>
      </c>
      <c r="H255" s="292" t="s">
        <v>388</v>
      </c>
      <c r="I255" s="292" t="s">
        <v>395</v>
      </c>
      <c r="J255" s="293" t="b">
        <v>0</v>
      </c>
      <c r="K255" s="293">
        <v>0</v>
      </c>
      <c r="L255" s="293">
        <v>10</v>
      </c>
      <c r="M255" s="293">
        <v>0.7</v>
      </c>
      <c r="N255" s="293">
        <v>0.7</v>
      </c>
      <c r="O255" s="293">
        <v>1</v>
      </c>
      <c r="P255" s="294"/>
      <c r="Q255" s="294"/>
      <c r="R255" s="294"/>
      <c r="S255" s="294"/>
      <c r="T255" s="294"/>
      <c r="U255" s="294"/>
      <c r="V255" s="296">
        <f t="shared" ref="V255:W255" si="102">V223</f>
        <v>2.1285652170836448E-2</v>
      </c>
      <c r="W255" s="296">
        <f t="shared" si="102"/>
        <v>211.88899206423557</v>
      </c>
      <c r="X255" s="293">
        <v>0</v>
      </c>
      <c r="Y255" s="295">
        <v>97.99</v>
      </c>
      <c r="Z255" s="295">
        <f t="shared" si="41"/>
        <v>191.99</v>
      </c>
      <c r="AA255" s="295">
        <f t="shared" si="42"/>
        <v>94.000000000000014</v>
      </c>
    </row>
    <row r="256" spans="1:27" x14ac:dyDescent="0.25">
      <c r="A256" s="292" t="s">
        <v>417</v>
      </c>
      <c r="B256" t="s">
        <v>391</v>
      </c>
      <c r="C256" s="292" t="s">
        <v>386</v>
      </c>
      <c r="D256" s="292" t="s">
        <v>387</v>
      </c>
      <c r="E256" s="292" t="s">
        <v>394</v>
      </c>
      <c r="F256" s="292">
        <v>15</v>
      </c>
      <c r="G256" s="292" t="s">
        <v>392</v>
      </c>
      <c r="H256" s="292" t="s">
        <v>388</v>
      </c>
      <c r="I256" s="292" t="s">
        <v>395</v>
      </c>
      <c r="J256" s="293" t="b">
        <v>0</v>
      </c>
      <c r="K256" s="293">
        <v>0</v>
      </c>
      <c r="L256" s="293">
        <v>10</v>
      </c>
      <c r="M256" s="293">
        <v>0.7</v>
      </c>
      <c r="N256" s="293">
        <v>0.7</v>
      </c>
      <c r="O256" s="293">
        <v>1</v>
      </c>
      <c r="P256" s="294"/>
      <c r="Q256" s="294"/>
      <c r="R256" s="294"/>
      <c r="S256" s="294"/>
      <c r="T256" s="294"/>
      <c r="U256" s="294"/>
      <c r="V256" s="296">
        <f t="shared" ref="V256:W256" si="103">V224</f>
        <v>1.5228405218368928E-2</v>
      </c>
      <c r="W256" s="296">
        <f t="shared" si="103"/>
        <v>151.59185194649069</v>
      </c>
      <c r="X256" s="293">
        <v>0</v>
      </c>
      <c r="Y256" s="295">
        <v>97.99</v>
      </c>
      <c r="Z256" s="295">
        <f t="shared" si="41"/>
        <v>191.99</v>
      </c>
      <c r="AA256" s="295">
        <f t="shared" si="42"/>
        <v>94.000000000000014</v>
      </c>
    </row>
    <row r="257" spans="1:27" x14ac:dyDescent="0.25">
      <c r="A257" s="292" t="s">
        <v>417</v>
      </c>
      <c r="B257" t="s">
        <v>391</v>
      </c>
      <c r="C257" s="292" t="s">
        <v>386</v>
      </c>
      <c r="D257" s="292" t="s">
        <v>387</v>
      </c>
      <c r="E257" s="292" t="s">
        <v>394</v>
      </c>
      <c r="F257" s="292">
        <v>16</v>
      </c>
      <c r="G257" s="292" t="s">
        <v>392</v>
      </c>
      <c r="H257" s="292" t="s">
        <v>388</v>
      </c>
      <c r="I257" s="292" t="s">
        <v>395</v>
      </c>
      <c r="J257" s="293" t="b">
        <v>0</v>
      </c>
      <c r="K257" s="293">
        <v>0</v>
      </c>
      <c r="L257" s="293">
        <v>10</v>
      </c>
      <c r="M257" s="293">
        <v>0.7</v>
      </c>
      <c r="N257" s="293">
        <v>0.7</v>
      </c>
      <c r="O257" s="293">
        <v>1</v>
      </c>
      <c r="P257" s="294"/>
      <c r="Q257" s="294"/>
      <c r="R257" s="294"/>
      <c r="S257" s="294"/>
      <c r="T257" s="294"/>
      <c r="U257" s="294"/>
      <c r="V257" s="296">
        <f t="shared" ref="V257:W257" si="104">V225</f>
        <v>2.6458848782191322E-2</v>
      </c>
      <c r="W257" s="296">
        <f t="shared" si="104"/>
        <v>263.38581287726817</v>
      </c>
      <c r="X257" s="293">
        <v>0</v>
      </c>
      <c r="Y257" s="295">
        <v>97.99</v>
      </c>
      <c r="Z257" s="295">
        <f t="shared" si="41"/>
        <v>191.99</v>
      </c>
      <c r="AA257" s="295">
        <f t="shared" si="42"/>
        <v>94.000000000000014</v>
      </c>
    </row>
    <row r="258" spans="1:27" x14ac:dyDescent="0.25">
      <c r="A258" s="292" t="s">
        <v>418</v>
      </c>
      <c r="B258" s="309" t="s">
        <v>414</v>
      </c>
      <c r="C258" s="292" t="s">
        <v>386</v>
      </c>
      <c r="D258" s="292" t="s">
        <v>413</v>
      </c>
      <c r="E258" s="292" t="s">
        <v>394</v>
      </c>
      <c r="F258" s="292">
        <v>1</v>
      </c>
      <c r="G258" s="292" t="s">
        <v>402</v>
      </c>
      <c r="H258" s="292" t="s">
        <v>388</v>
      </c>
      <c r="I258" s="292" t="s">
        <v>395</v>
      </c>
      <c r="J258" s="293" t="b">
        <v>1</v>
      </c>
      <c r="K258" s="293">
        <v>0</v>
      </c>
      <c r="L258" s="293">
        <v>10</v>
      </c>
      <c r="M258" s="293">
        <v>0.7</v>
      </c>
      <c r="N258" s="293">
        <v>0.7</v>
      </c>
      <c r="O258" s="293">
        <v>1</v>
      </c>
      <c r="P258" s="293">
        <v>0</v>
      </c>
      <c r="Q258" s="293">
        <v>0</v>
      </c>
      <c r="R258" s="296">
        <f>'Water Gal to Energy Savigns'!D86</f>
        <v>14.122650614887958</v>
      </c>
      <c r="S258" s="310">
        <v>0</v>
      </c>
      <c r="T258" s="310">
        <v>191.99</v>
      </c>
      <c r="U258" s="310">
        <v>191.99</v>
      </c>
      <c r="V258" s="293">
        <v>0</v>
      </c>
      <c r="W258" s="293">
        <v>0</v>
      </c>
      <c r="X258" s="296">
        <f>'Water Gal to Energy Savigns'!D150</f>
        <v>7.3621426376147241</v>
      </c>
      <c r="Y258" s="295">
        <v>100.61</v>
      </c>
      <c r="Z258" s="295">
        <f t="shared" ref="Z258:Z289" si="105">119.99+72</f>
        <v>191.99</v>
      </c>
      <c r="AA258" s="295">
        <f t="shared" ref="AA258:AA289" si="106">Z258-Y258</f>
        <v>91.38000000000001</v>
      </c>
    </row>
    <row r="259" spans="1:27" x14ac:dyDescent="0.25">
      <c r="A259" s="292" t="s">
        <v>418</v>
      </c>
      <c r="B259" s="309" t="s">
        <v>414</v>
      </c>
      <c r="C259" s="292" t="s">
        <v>386</v>
      </c>
      <c r="D259" s="292" t="s">
        <v>413</v>
      </c>
      <c r="E259" s="292" t="s">
        <v>394</v>
      </c>
      <c r="F259" s="292">
        <v>2</v>
      </c>
      <c r="G259" s="292" t="s">
        <v>402</v>
      </c>
      <c r="H259" s="292" t="s">
        <v>388</v>
      </c>
      <c r="I259" s="292" t="s">
        <v>395</v>
      </c>
      <c r="J259" s="293" t="b">
        <v>1</v>
      </c>
      <c r="K259" s="293">
        <v>0</v>
      </c>
      <c r="L259" s="293">
        <v>10</v>
      </c>
      <c r="M259" s="293">
        <v>0.7</v>
      </c>
      <c r="N259" s="293">
        <v>0.7</v>
      </c>
      <c r="O259" s="293">
        <v>1</v>
      </c>
      <c r="P259" s="293">
        <v>0</v>
      </c>
      <c r="Q259" s="293">
        <v>0</v>
      </c>
      <c r="R259" s="296">
        <f>'Water Gal to Energy Savigns'!D87</f>
        <v>12.60682043683134</v>
      </c>
      <c r="S259" s="310">
        <v>0</v>
      </c>
      <c r="T259" s="310">
        <v>191.99</v>
      </c>
      <c r="U259" s="310">
        <v>191.99</v>
      </c>
      <c r="V259" s="293">
        <v>0</v>
      </c>
      <c r="W259" s="293">
        <v>0</v>
      </c>
      <c r="X259" s="296">
        <f>'Water Gal to Energy Savigns'!D151</f>
        <v>6.5719398428582458</v>
      </c>
      <c r="Y259" s="295">
        <v>100.61</v>
      </c>
      <c r="Z259" s="295">
        <f t="shared" si="105"/>
        <v>191.99</v>
      </c>
      <c r="AA259" s="295">
        <f t="shared" si="106"/>
        <v>91.38000000000001</v>
      </c>
    </row>
    <row r="260" spans="1:27" x14ac:dyDescent="0.25">
      <c r="A260" s="292" t="s">
        <v>418</v>
      </c>
      <c r="B260" s="309" t="s">
        <v>414</v>
      </c>
      <c r="C260" s="292" t="s">
        <v>386</v>
      </c>
      <c r="D260" s="292" t="s">
        <v>413</v>
      </c>
      <c r="E260" s="292" t="s">
        <v>394</v>
      </c>
      <c r="F260" s="292">
        <v>3</v>
      </c>
      <c r="G260" s="292" t="s">
        <v>402</v>
      </c>
      <c r="H260" s="292" t="s">
        <v>388</v>
      </c>
      <c r="I260" s="292" t="s">
        <v>395</v>
      </c>
      <c r="J260" s="293" t="b">
        <v>1</v>
      </c>
      <c r="K260" s="293">
        <v>0</v>
      </c>
      <c r="L260" s="293">
        <v>10</v>
      </c>
      <c r="M260" s="293">
        <v>0.7</v>
      </c>
      <c r="N260" s="293">
        <v>0.7</v>
      </c>
      <c r="O260" s="293">
        <v>1</v>
      </c>
      <c r="P260" s="293">
        <v>0</v>
      </c>
      <c r="Q260" s="293">
        <v>0</v>
      </c>
      <c r="R260" s="296">
        <f>'Water Gal to Energy Savigns'!D88</f>
        <v>12.661139766931427</v>
      </c>
      <c r="S260" s="310">
        <v>0</v>
      </c>
      <c r="T260" s="310">
        <v>191.99</v>
      </c>
      <c r="U260" s="310">
        <v>191.99</v>
      </c>
      <c r="V260" s="293">
        <v>0</v>
      </c>
      <c r="W260" s="293">
        <v>0</v>
      </c>
      <c r="X260" s="296">
        <f>'Water Gal to Energy Savigns'!D152</f>
        <v>6.6002565283786634</v>
      </c>
      <c r="Y260" s="295">
        <v>100.61</v>
      </c>
      <c r="Z260" s="295">
        <f t="shared" si="105"/>
        <v>191.99</v>
      </c>
      <c r="AA260" s="295">
        <f t="shared" si="106"/>
        <v>91.38000000000001</v>
      </c>
    </row>
    <row r="261" spans="1:27" x14ac:dyDescent="0.25">
      <c r="A261" s="292" t="s">
        <v>418</v>
      </c>
      <c r="B261" s="309" t="s">
        <v>414</v>
      </c>
      <c r="C261" s="292" t="s">
        <v>386</v>
      </c>
      <c r="D261" s="292" t="s">
        <v>413</v>
      </c>
      <c r="E261" s="292" t="s">
        <v>394</v>
      </c>
      <c r="F261" s="292">
        <v>4</v>
      </c>
      <c r="G261" s="292" t="s">
        <v>402</v>
      </c>
      <c r="H261" s="292" t="s">
        <v>388</v>
      </c>
      <c r="I261" s="292" t="s">
        <v>395</v>
      </c>
      <c r="J261" s="293" t="b">
        <v>1</v>
      </c>
      <c r="K261" s="293">
        <v>0</v>
      </c>
      <c r="L261" s="293">
        <v>10</v>
      </c>
      <c r="M261" s="293">
        <v>0.7</v>
      </c>
      <c r="N261" s="293">
        <v>0.7</v>
      </c>
      <c r="O261" s="293">
        <v>1</v>
      </c>
      <c r="P261" s="293">
        <v>0</v>
      </c>
      <c r="Q261" s="293">
        <v>0</v>
      </c>
      <c r="R261" s="296">
        <f>'Water Gal to Energy Savigns'!D89</f>
        <v>12.036896750910062</v>
      </c>
      <c r="S261" s="310">
        <v>0</v>
      </c>
      <c r="T261" s="310">
        <v>191.99</v>
      </c>
      <c r="U261" s="310">
        <v>191.99</v>
      </c>
      <c r="V261" s="293">
        <v>0</v>
      </c>
      <c r="W261" s="293">
        <v>0</v>
      </c>
      <c r="X261" s="296">
        <f>'Water Gal to Energy Savigns'!D153</f>
        <v>6.2748384287735295</v>
      </c>
      <c r="Y261" s="295">
        <v>100.61</v>
      </c>
      <c r="Z261" s="295">
        <f t="shared" si="105"/>
        <v>191.99</v>
      </c>
      <c r="AA261" s="295">
        <f t="shared" si="106"/>
        <v>91.38000000000001</v>
      </c>
    </row>
    <row r="262" spans="1:27" x14ac:dyDescent="0.25">
      <c r="A262" s="292" t="s">
        <v>418</v>
      </c>
      <c r="B262" s="309" t="s">
        <v>414</v>
      </c>
      <c r="C262" s="292" t="s">
        <v>386</v>
      </c>
      <c r="D262" s="292" t="s">
        <v>413</v>
      </c>
      <c r="E262" s="292" t="s">
        <v>394</v>
      </c>
      <c r="F262" s="292">
        <v>5</v>
      </c>
      <c r="G262" s="292" t="s">
        <v>402</v>
      </c>
      <c r="H262" s="292" t="s">
        <v>388</v>
      </c>
      <c r="I262" s="292" t="s">
        <v>395</v>
      </c>
      <c r="J262" s="293" t="b">
        <v>1</v>
      </c>
      <c r="K262" s="293">
        <v>0</v>
      </c>
      <c r="L262" s="293">
        <v>10</v>
      </c>
      <c r="M262" s="293">
        <v>0.7</v>
      </c>
      <c r="N262" s="293">
        <v>0.7</v>
      </c>
      <c r="O262" s="293">
        <v>1</v>
      </c>
      <c r="P262" s="293">
        <v>0</v>
      </c>
      <c r="Q262" s="293">
        <v>0</v>
      </c>
      <c r="R262" s="296">
        <f>'Water Gal to Energy Savigns'!D90</f>
        <v>12.973759670107155</v>
      </c>
      <c r="S262" s="310">
        <v>0</v>
      </c>
      <c r="T262" s="310">
        <v>191.99</v>
      </c>
      <c r="U262" s="310">
        <v>191.99</v>
      </c>
      <c r="V262" s="293">
        <v>0</v>
      </c>
      <c r="W262" s="293">
        <v>0</v>
      </c>
      <c r="X262" s="296">
        <f>'Water Gal to Energy Savigns'!D154</f>
        <v>6.7632253917527061</v>
      </c>
      <c r="Y262" s="295">
        <v>100.61</v>
      </c>
      <c r="Z262" s="295">
        <f t="shared" si="105"/>
        <v>191.99</v>
      </c>
      <c r="AA262" s="295">
        <f t="shared" si="106"/>
        <v>91.38000000000001</v>
      </c>
    </row>
    <row r="263" spans="1:27" x14ac:dyDescent="0.25">
      <c r="A263" s="292" t="s">
        <v>418</v>
      </c>
      <c r="B263" s="309" t="s">
        <v>414</v>
      </c>
      <c r="C263" s="292" t="s">
        <v>386</v>
      </c>
      <c r="D263" s="292" t="s">
        <v>413</v>
      </c>
      <c r="E263" s="292" t="s">
        <v>394</v>
      </c>
      <c r="F263" s="292">
        <v>6</v>
      </c>
      <c r="G263" s="292" t="s">
        <v>402</v>
      </c>
      <c r="H263" s="292" t="s">
        <v>388</v>
      </c>
      <c r="I263" s="292" t="s">
        <v>395</v>
      </c>
      <c r="J263" s="293" t="b">
        <v>1</v>
      </c>
      <c r="K263" s="293">
        <v>0</v>
      </c>
      <c r="L263" s="293">
        <v>10</v>
      </c>
      <c r="M263" s="293">
        <v>0.7</v>
      </c>
      <c r="N263" s="293">
        <v>0.7</v>
      </c>
      <c r="O263" s="293">
        <v>1</v>
      </c>
      <c r="P263" s="293">
        <v>0</v>
      </c>
      <c r="Q263" s="293">
        <v>0</v>
      </c>
      <c r="R263" s="296">
        <f>'Water Gal to Energy Savigns'!D91</f>
        <v>11.449084043807213</v>
      </c>
      <c r="S263" s="310">
        <v>0</v>
      </c>
      <c r="T263" s="310">
        <v>191.99</v>
      </c>
      <c r="U263" s="310">
        <v>191.99</v>
      </c>
      <c r="V263" s="293">
        <v>0</v>
      </c>
      <c r="W263" s="293">
        <v>0</v>
      </c>
      <c r="X263" s="296">
        <f>'Water Gal to Energy Savigns'!D155</f>
        <v>5.9684114617754558</v>
      </c>
      <c r="Y263" s="295">
        <v>100.61</v>
      </c>
      <c r="Z263" s="295">
        <f t="shared" si="105"/>
        <v>191.99</v>
      </c>
      <c r="AA263" s="295">
        <f t="shared" si="106"/>
        <v>91.38000000000001</v>
      </c>
    </row>
    <row r="264" spans="1:27" x14ac:dyDescent="0.25">
      <c r="A264" s="292" t="s">
        <v>418</v>
      </c>
      <c r="B264" s="309" t="s">
        <v>414</v>
      </c>
      <c r="C264" s="292" t="s">
        <v>386</v>
      </c>
      <c r="D264" s="292" t="s">
        <v>413</v>
      </c>
      <c r="E264" s="292" t="s">
        <v>394</v>
      </c>
      <c r="F264" s="292">
        <v>7</v>
      </c>
      <c r="G264" s="292" t="s">
        <v>402</v>
      </c>
      <c r="H264" s="292" t="s">
        <v>388</v>
      </c>
      <c r="I264" s="292" t="s">
        <v>395</v>
      </c>
      <c r="J264" s="293" t="b">
        <v>1</v>
      </c>
      <c r="K264" s="293">
        <v>0</v>
      </c>
      <c r="L264" s="293">
        <v>10</v>
      </c>
      <c r="M264" s="293">
        <v>0.7</v>
      </c>
      <c r="N264" s="293">
        <v>0.7</v>
      </c>
      <c r="O264" s="293">
        <v>1</v>
      </c>
      <c r="P264" s="293">
        <v>0</v>
      </c>
      <c r="Q264" s="293">
        <v>0</v>
      </c>
      <c r="R264" s="296">
        <f>'Water Gal to Energy Savigns'!D92</f>
        <v>11.239666462922504</v>
      </c>
      <c r="S264" s="310">
        <v>0</v>
      </c>
      <c r="T264" s="310">
        <v>191.99</v>
      </c>
      <c r="U264" s="310">
        <v>191.99</v>
      </c>
      <c r="V264" s="293">
        <v>0</v>
      </c>
      <c r="W264" s="293">
        <v>0</v>
      </c>
      <c r="X264" s="296">
        <f>'Water Gal to Energy Savigns'!D156</f>
        <v>5.859242004614762</v>
      </c>
      <c r="Y264" s="295">
        <v>100.61</v>
      </c>
      <c r="Z264" s="295">
        <f t="shared" si="105"/>
        <v>191.99</v>
      </c>
      <c r="AA264" s="295">
        <f t="shared" si="106"/>
        <v>91.38000000000001</v>
      </c>
    </row>
    <row r="265" spans="1:27" x14ac:dyDescent="0.25">
      <c r="A265" s="292" t="s">
        <v>418</v>
      </c>
      <c r="B265" s="309" t="s">
        <v>414</v>
      </c>
      <c r="C265" s="292" t="s">
        <v>386</v>
      </c>
      <c r="D265" s="292" t="s">
        <v>413</v>
      </c>
      <c r="E265" s="292" t="s">
        <v>394</v>
      </c>
      <c r="F265" s="292">
        <v>8</v>
      </c>
      <c r="G265" s="292" t="s">
        <v>402</v>
      </c>
      <c r="H265" s="292" t="s">
        <v>388</v>
      </c>
      <c r="I265" s="292" t="s">
        <v>395</v>
      </c>
      <c r="J265" s="293" t="b">
        <v>1</v>
      </c>
      <c r="K265" s="293">
        <v>0</v>
      </c>
      <c r="L265" s="293">
        <v>10</v>
      </c>
      <c r="M265" s="293">
        <v>0.7</v>
      </c>
      <c r="N265" s="293">
        <v>0.7</v>
      </c>
      <c r="O265" s="293">
        <v>1</v>
      </c>
      <c r="P265" s="293">
        <v>0</v>
      </c>
      <c r="Q265" s="293">
        <v>0</v>
      </c>
      <c r="R265" s="296">
        <f>'Water Gal to Energy Savigns'!D93</f>
        <v>10.938821184300155</v>
      </c>
      <c r="S265" s="310">
        <v>0</v>
      </c>
      <c r="T265" s="310">
        <v>191.99</v>
      </c>
      <c r="U265" s="310">
        <v>191.99</v>
      </c>
      <c r="V265" s="293">
        <v>0</v>
      </c>
      <c r="W265" s="293">
        <v>0</v>
      </c>
      <c r="X265" s="296">
        <f>'Water Gal to Energy Savigns'!D157</f>
        <v>5.7024112570824395</v>
      </c>
      <c r="Y265" s="295">
        <v>100.61</v>
      </c>
      <c r="Z265" s="295">
        <f t="shared" si="105"/>
        <v>191.99</v>
      </c>
      <c r="AA265" s="295">
        <f t="shared" si="106"/>
        <v>91.38000000000001</v>
      </c>
    </row>
    <row r="266" spans="1:27" x14ac:dyDescent="0.25">
      <c r="A266" s="292" t="s">
        <v>418</v>
      </c>
      <c r="B266" s="309" t="s">
        <v>414</v>
      </c>
      <c r="C266" s="292" t="s">
        <v>386</v>
      </c>
      <c r="D266" s="292" t="s">
        <v>413</v>
      </c>
      <c r="E266" s="292" t="s">
        <v>394</v>
      </c>
      <c r="F266" s="292">
        <v>9</v>
      </c>
      <c r="G266" s="292" t="s">
        <v>402</v>
      </c>
      <c r="H266" s="292" t="s">
        <v>388</v>
      </c>
      <c r="I266" s="292" t="s">
        <v>395</v>
      </c>
      <c r="J266" s="293" t="b">
        <v>1</v>
      </c>
      <c r="K266" s="293">
        <v>0</v>
      </c>
      <c r="L266" s="293">
        <v>10</v>
      </c>
      <c r="M266" s="293">
        <v>0.7</v>
      </c>
      <c r="N266" s="293">
        <v>0.7</v>
      </c>
      <c r="O266" s="293">
        <v>1</v>
      </c>
      <c r="P266" s="293">
        <v>0</v>
      </c>
      <c r="Q266" s="293">
        <v>0</v>
      </c>
      <c r="R266" s="296">
        <f>'Water Gal to Energy Savigns'!D94</f>
        <v>10.924665463425205</v>
      </c>
      <c r="S266" s="310">
        <v>0</v>
      </c>
      <c r="T266" s="310">
        <v>191.99</v>
      </c>
      <c r="U266" s="310">
        <v>191.99</v>
      </c>
      <c r="V266" s="293">
        <v>0</v>
      </c>
      <c r="W266" s="293">
        <v>0</v>
      </c>
      <c r="X266" s="296">
        <f>'Water Gal to Energy Savigns'!D158</f>
        <v>5.6950318749068467</v>
      </c>
      <c r="Y266" s="295">
        <v>100.61</v>
      </c>
      <c r="Z266" s="295">
        <f t="shared" si="105"/>
        <v>191.99</v>
      </c>
      <c r="AA266" s="295">
        <f t="shared" si="106"/>
        <v>91.38000000000001</v>
      </c>
    </row>
    <row r="267" spans="1:27" x14ac:dyDescent="0.25">
      <c r="A267" s="292" t="s">
        <v>418</v>
      </c>
      <c r="B267" s="309" t="s">
        <v>414</v>
      </c>
      <c r="C267" s="292" t="s">
        <v>386</v>
      </c>
      <c r="D267" s="292" t="s">
        <v>413</v>
      </c>
      <c r="E267" s="292" t="s">
        <v>394</v>
      </c>
      <c r="F267" s="292">
        <v>10</v>
      </c>
      <c r="G267" s="292" t="s">
        <v>402</v>
      </c>
      <c r="H267" s="292" t="s">
        <v>388</v>
      </c>
      <c r="I267" s="292" t="s">
        <v>395</v>
      </c>
      <c r="J267" s="293" t="b">
        <v>1</v>
      </c>
      <c r="K267" s="293">
        <v>0</v>
      </c>
      <c r="L267" s="293">
        <v>10</v>
      </c>
      <c r="M267" s="293">
        <v>0.7</v>
      </c>
      <c r="N267" s="293">
        <v>0.7</v>
      </c>
      <c r="O267" s="293">
        <v>1</v>
      </c>
      <c r="P267" s="293">
        <v>0</v>
      </c>
      <c r="Q267" s="293">
        <v>0</v>
      </c>
      <c r="R267" s="296">
        <f>'Water Gal to Energy Savigns'!D95</f>
        <v>10.84767398234823</v>
      </c>
      <c r="S267" s="310">
        <v>0</v>
      </c>
      <c r="T267" s="310">
        <v>191.99</v>
      </c>
      <c r="U267" s="310">
        <v>191.99</v>
      </c>
      <c r="V267" s="293">
        <v>0</v>
      </c>
      <c r="W267" s="293">
        <v>0</v>
      </c>
      <c r="X267" s="296">
        <f>'Water Gal to Energy Savigns'!D159</f>
        <v>5.6548961892606728</v>
      </c>
      <c r="Y267" s="295">
        <v>100.61</v>
      </c>
      <c r="Z267" s="295">
        <f t="shared" si="105"/>
        <v>191.99</v>
      </c>
      <c r="AA267" s="295">
        <f t="shared" si="106"/>
        <v>91.38000000000001</v>
      </c>
    </row>
    <row r="268" spans="1:27" x14ac:dyDescent="0.25">
      <c r="A268" s="292" t="s">
        <v>418</v>
      </c>
      <c r="B268" s="309" t="s">
        <v>414</v>
      </c>
      <c r="C268" s="292" t="s">
        <v>386</v>
      </c>
      <c r="D268" s="292" t="s">
        <v>413</v>
      </c>
      <c r="E268" s="292" t="s">
        <v>394</v>
      </c>
      <c r="F268" s="292">
        <v>11</v>
      </c>
      <c r="G268" s="292" t="s">
        <v>402</v>
      </c>
      <c r="H268" s="292" t="s">
        <v>388</v>
      </c>
      <c r="I268" s="292" t="s">
        <v>395</v>
      </c>
      <c r="J268" s="293" t="b">
        <v>1</v>
      </c>
      <c r="K268" s="293">
        <v>0</v>
      </c>
      <c r="L268" s="293">
        <v>10</v>
      </c>
      <c r="M268" s="293">
        <v>0.7</v>
      </c>
      <c r="N268" s="293">
        <v>0.7</v>
      </c>
      <c r="O268" s="293">
        <v>1</v>
      </c>
      <c r="P268" s="293">
        <v>0</v>
      </c>
      <c r="Q268" s="293">
        <v>0</v>
      </c>
      <c r="R268" s="296">
        <f>'Water Gal to Energy Savigns'!D96</f>
        <v>11.15390109610664</v>
      </c>
      <c r="S268" s="310">
        <v>0</v>
      </c>
      <c r="T268" s="310">
        <v>191.99</v>
      </c>
      <c r="U268" s="310">
        <v>191.99</v>
      </c>
      <c r="V268" s="293">
        <v>0</v>
      </c>
      <c r="W268" s="293">
        <v>0</v>
      </c>
      <c r="X268" s="296">
        <f>'Water Gal to Energy Savigns'!D160</f>
        <v>5.814532489306063</v>
      </c>
      <c r="Y268" s="295">
        <v>100.61</v>
      </c>
      <c r="Z268" s="295">
        <f t="shared" si="105"/>
        <v>191.99</v>
      </c>
      <c r="AA268" s="295">
        <f t="shared" si="106"/>
        <v>91.38000000000001</v>
      </c>
    </row>
    <row r="269" spans="1:27" x14ac:dyDescent="0.25">
      <c r="A269" s="292" t="s">
        <v>418</v>
      </c>
      <c r="B269" s="309" t="s">
        <v>414</v>
      </c>
      <c r="C269" s="292" t="s">
        <v>386</v>
      </c>
      <c r="D269" s="292" t="s">
        <v>413</v>
      </c>
      <c r="E269" s="292" t="s">
        <v>394</v>
      </c>
      <c r="F269" s="292">
        <v>12</v>
      </c>
      <c r="G269" s="292" t="s">
        <v>402</v>
      </c>
      <c r="H269" s="292" t="s">
        <v>388</v>
      </c>
      <c r="I269" s="292" t="s">
        <v>395</v>
      </c>
      <c r="J269" s="293" t="b">
        <v>1</v>
      </c>
      <c r="K269" s="293">
        <v>0</v>
      </c>
      <c r="L269" s="293">
        <v>10</v>
      </c>
      <c r="M269" s="293">
        <v>0.7</v>
      </c>
      <c r="N269" s="293">
        <v>0.7</v>
      </c>
      <c r="O269" s="293">
        <v>1</v>
      </c>
      <c r="P269" s="293">
        <v>0</v>
      </c>
      <c r="Q269" s="293">
        <v>0</v>
      </c>
      <c r="R269" s="296">
        <f>'Water Gal to Energy Savigns'!D97</f>
        <v>11.703301206556324</v>
      </c>
      <c r="S269" s="310">
        <v>0</v>
      </c>
      <c r="T269" s="310">
        <v>191.99</v>
      </c>
      <c r="U269" s="310">
        <v>191.99</v>
      </c>
      <c r="V269" s="293">
        <v>0</v>
      </c>
      <c r="W269" s="293">
        <v>0</v>
      </c>
      <c r="X269" s="296">
        <f>'Water Gal to Energy Savigns'!D161</f>
        <v>6.1009349564171522</v>
      </c>
      <c r="Y269" s="295">
        <v>100.61</v>
      </c>
      <c r="Z269" s="295">
        <f t="shared" si="105"/>
        <v>191.99</v>
      </c>
      <c r="AA269" s="295">
        <f t="shared" si="106"/>
        <v>91.38000000000001</v>
      </c>
    </row>
    <row r="270" spans="1:27" x14ac:dyDescent="0.25">
      <c r="A270" s="292" t="s">
        <v>418</v>
      </c>
      <c r="B270" s="309" t="s">
        <v>414</v>
      </c>
      <c r="C270" s="292" t="s">
        <v>386</v>
      </c>
      <c r="D270" s="292" t="s">
        <v>413</v>
      </c>
      <c r="E270" s="292" t="s">
        <v>394</v>
      </c>
      <c r="F270" s="292">
        <v>13</v>
      </c>
      <c r="G270" s="292" t="s">
        <v>402</v>
      </c>
      <c r="H270" s="292" t="s">
        <v>388</v>
      </c>
      <c r="I270" s="292" t="s">
        <v>395</v>
      </c>
      <c r="J270" s="293" t="b">
        <v>1</v>
      </c>
      <c r="K270" s="293">
        <v>0</v>
      </c>
      <c r="L270" s="293">
        <v>10</v>
      </c>
      <c r="M270" s="293">
        <v>0.7</v>
      </c>
      <c r="N270" s="293">
        <v>0.7</v>
      </c>
      <c r="O270" s="293">
        <v>1</v>
      </c>
      <c r="P270" s="293">
        <v>0</v>
      </c>
      <c r="Q270" s="293">
        <v>0</v>
      </c>
      <c r="R270" s="296">
        <f>'Water Gal to Energy Savigns'!D98</f>
        <v>10.916876723487789</v>
      </c>
      <c r="S270" s="310">
        <v>0</v>
      </c>
      <c r="T270" s="310">
        <v>191.99</v>
      </c>
      <c r="U270" s="310">
        <v>191.99</v>
      </c>
      <c r="V270" s="293">
        <v>0</v>
      </c>
      <c r="W270" s="293">
        <v>0</v>
      </c>
      <c r="X270" s="296">
        <f>'Water Gal to Energy Savigns'!D162</f>
        <v>5.6909716020904897</v>
      </c>
      <c r="Y270" s="295">
        <v>100.61</v>
      </c>
      <c r="Z270" s="295">
        <f t="shared" si="105"/>
        <v>191.99</v>
      </c>
      <c r="AA270" s="295">
        <f t="shared" si="106"/>
        <v>91.38000000000001</v>
      </c>
    </row>
    <row r="271" spans="1:27" x14ac:dyDescent="0.25">
      <c r="A271" s="292" t="s">
        <v>418</v>
      </c>
      <c r="B271" s="309" t="s">
        <v>414</v>
      </c>
      <c r="C271" s="292" t="s">
        <v>386</v>
      </c>
      <c r="D271" s="292" t="s">
        <v>413</v>
      </c>
      <c r="E271" s="292" t="s">
        <v>394</v>
      </c>
      <c r="F271" s="292">
        <v>14</v>
      </c>
      <c r="G271" s="292" t="s">
        <v>402</v>
      </c>
      <c r="H271" s="292" t="s">
        <v>388</v>
      </c>
      <c r="I271" s="292" t="s">
        <v>395</v>
      </c>
      <c r="J271" s="293" t="b">
        <v>1</v>
      </c>
      <c r="K271" s="293">
        <v>0</v>
      </c>
      <c r="L271" s="293">
        <v>10</v>
      </c>
      <c r="M271" s="293">
        <v>0.7</v>
      </c>
      <c r="N271" s="293">
        <v>0.7</v>
      </c>
      <c r="O271" s="293">
        <v>1</v>
      </c>
      <c r="P271" s="293">
        <v>0</v>
      </c>
      <c r="Q271" s="293">
        <v>0</v>
      </c>
      <c r="R271" s="296">
        <f>'Water Gal to Energy Savigns'!D99</f>
        <v>11.289839328841047</v>
      </c>
      <c r="S271" s="310">
        <v>0</v>
      </c>
      <c r="T271" s="310">
        <v>191.99</v>
      </c>
      <c r="U271" s="310">
        <v>191.99</v>
      </c>
      <c r="V271" s="293">
        <v>0</v>
      </c>
      <c r="W271" s="293">
        <v>0</v>
      </c>
      <c r="X271" s="296">
        <f>'Water Gal to Energy Savigns'!D163</f>
        <v>5.8853971369268816</v>
      </c>
      <c r="Y271" s="295">
        <v>100.61</v>
      </c>
      <c r="Z271" s="295">
        <f t="shared" si="105"/>
        <v>191.99</v>
      </c>
      <c r="AA271" s="295">
        <f t="shared" si="106"/>
        <v>91.38000000000001</v>
      </c>
    </row>
    <row r="272" spans="1:27" x14ac:dyDescent="0.25">
      <c r="A272" s="292" t="s">
        <v>418</v>
      </c>
      <c r="B272" s="309" t="s">
        <v>414</v>
      </c>
      <c r="C272" s="292" t="s">
        <v>386</v>
      </c>
      <c r="D272" s="292" t="s">
        <v>413</v>
      </c>
      <c r="E272" s="292" t="s">
        <v>394</v>
      </c>
      <c r="F272" s="292">
        <v>15</v>
      </c>
      <c r="G272" s="292" t="s">
        <v>402</v>
      </c>
      <c r="H272" s="292" t="s">
        <v>388</v>
      </c>
      <c r="I272" s="292" t="s">
        <v>395</v>
      </c>
      <c r="J272" s="293" t="b">
        <v>1</v>
      </c>
      <c r="K272" s="293">
        <v>0</v>
      </c>
      <c r="L272" s="293">
        <v>10</v>
      </c>
      <c r="M272" s="293">
        <v>0.7</v>
      </c>
      <c r="N272" s="293">
        <v>0.7</v>
      </c>
      <c r="O272" s="293">
        <v>1</v>
      </c>
      <c r="P272" s="293">
        <v>0</v>
      </c>
      <c r="Q272" s="293">
        <v>0</v>
      </c>
      <c r="R272" s="296">
        <f>'Water Gal to Energy Savigns'!D100</f>
        <v>8.02835317276711</v>
      </c>
      <c r="S272" s="310">
        <v>0</v>
      </c>
      <c r="T272" s="310">
        <v>191.99</v>
      </c>
      <c r="U272" s="310">
        <v>191.99</v>
      </c>
      <c r="V272" s="293">
        <v>0</v>
      </c>
      <c r="W272" s="293">
        <v>0</v>
      </c>
      <c r="X272" s="296">
        <f>'Water Gal to Energy Savigns'!D164</f>
        <v>4.1851832786084318</v>
      </c>
      <c r="Y272" s="295">
        <v>100.61</v>
      </c>
      <c r="Z272" s="295">
        <f t="shared" si="105"/>
        <v>191.99</v>
      </c>
      <c r="AA272" s="295">
        <f t="shared" si="106"/>
        <v>91.38000000000001</v>
      </c>
    </row>
    <row r="273" spans="1:27" x14ac:dyDescent="0.25">
      <c r="A273" s="292" t="s">
        <v>418</v>
      </c>
      <c r="B273" s="309" t="s">
        <v>414</v>
      </c>
      <c r="C273" s="292" t="s">
        <v>386</v>
      </c>
      <c r="D273" s="292" t="s">
        <v>413</v>
      </c>
      <c r="E273" s="292" t="s">
        <v>394</v>
      </c>
      <c r="F273" s="292">
        <v>16</v>
      </c>
      <c r="G273" s="292" t="s">
        <v>402</v>
      </c>
      <c r="H273" s="292" t="s">
        <v>388</v>
      </c>
      <c r="I273" s="292" t="s">
        <v>395</v>
      </c>
      <c r="J273" s="293" t="b">
        <v>1</v>
      </c>
      <c r="K273" s="293">
        <v>0</v>
      </c>
      <c r="L273" s="293">
        <v>10</v>
      </c>
      <c r="M273" s="293">
        <v>0.7</v>
      </c>
      <c r="N273" s="293">
        <v>0.7</v>
      </c>
      <c r="O273" s="293">
        <v>1</v>
      </c>
      <c r="P273" s="293">
        <v>0</v>
      </c>
      <c r="Q273" s="293">
        <v>0</v>
      </c>
      <c r="R273" s="296">
        <f>'Water Gal to Energy Savigns'!D101</f>
        <v>14.069127319970823</v>
      </c>
      <c r="S273" s="310">
        <v>0</v>
      </c>
      <c r="T273" s="310">
        <v>191.99</v>
      </c>
      <c r="U273" s="310">
        <v>191.99</v>
      </c>
      <c r="V273" s="293">
        <v>0</v>
      </c>
      <c r="W273" s="293">
        <v>0</v>
      </c>
      <c r="X273" s="296">
        <f>'Water Gal to Energy Savigns'!D165</f>
        <v>7.3342409255097953</v>
      </c>
      <c r="Y273" s="295">
        <v>100.61</v>
      </c>
      <c r="Z273" s="295">
        <f t="shared" si="105"/>
        <v>191.99</v>
      </c>
      <c r="AA273" s="295">
        <f t="shared" si="106"/>
        <v>91.38000000000001</v>
      </c>
    </row>
    <row r="274" spans="1:27" x14ac:dyDescent="0.25">
      <c r="A274" s="292" t="s">
        <v>418</v>
      </c>
      <c r="B274" s="309" t="s">
        <v>414</v>
      </c>
      <c r="C274" s="292" t="s">
        <v>386</v>
      </c>
      <c r="D274" s="292" t="s">
        <v>413</v>
      </c>
      <c r="E274" s="292" t="s">
        <v>394</v>
      </c>
      <c r="F274" s="292">
        <v>1</v>
      </c>
      <c r="G274" s="292" t="s">
        <v>392</v>
      </c>
      <c r="H274" s="292" t="s">
        <v>388</v>
      </c>
      <c r="I274" s="292" t="s">
        <v>395</v>
      </c>
      <c r="J274" s="293" t="b">
        <v>1</v>
      </c>
      <c r="K274" s="293">
        <v>0</v>
      </c>
      <c r="L274" s="293">
        <v>10</v>
      </c>
      <c r="M274" s="293">
        <v>0.7</v>
      </c>
      <c r="N274" s="293">
        <v>0.7</v>
      </c>
      <c r="O274" s="293">
        <v>1</v>
      </c>
      <c r="P274" s="293">
        <v>0</v>
      </c>
      <c r="Q274" s="293">
        <v>0</v>
      </c>
      <c r="R274" s="296">
        <f>'Water Gal to Energy Savigns'!J86</f>
        <v>15.769167195465526</v>
      </c>
      <c r="S274" s="310">
        <v>0</v>
      </c>
      <c r="T274" s="310">
        <v>191.99</v>
      </c>
      <c r="U274" s="310">
        <v>191.99</v>
      </c>
      <c r="V274" s="293">
        <v>0</v>
      </c>
      <c r="W274" s="293">
        <v>0</v>
      </c>
      <c r="X274" s="296">
        <f>'Water Gal to Energy Savigns'!J150</f>
        <v>8.2204722990899484</v>
      </c>
      <c r="Y274" s="295">
        <v>100.61</v>
      </c>
      <c r="Z274" s="295">
        <f t="shared" si="105"/>
        <v>191.99</v>
      </c>
      <c r="AA274" s="295">
        <f t="shared" si="106"/>
        <v>91.38000000000001</v>
      </c>
    </row>
    <row r="275" spans="1:27" x14ac:dyDescent="0.25">
      <c r="A275" s="292" t="s">
        <v>418</v>
      </c>
      <c r="B275" s="309" t="s">
        <v>414</v>
      </c>
      <c r="C275" s="292" t="s">
        <v>386</v>
      </c>
      <c r="D275" s="292" t="s">
        <v>413</v>
      </c>
      <c r="E275" s="292" t="s">
        <v>394</v>
      </c>
      <c r="F275" s="292">
        <v>2</v>
      </c>
      <c r="G275" s="292" t="s">
        <v>392</v>
      </c>
      <c r="H275" s="292" t="s">
        <v>388</v>
      </c>
      <c r="I275" s="292" t="s">
        <v>395</v>
      </c>
      <c r="J275" s="293" t="b">
        <v>1</v>
      </c>
      <c r="K275" s="293">
        <v>0</v>
      </c>
      <c r="L275" s="293">
        <v>10</v>
      </c>
      <c r="M275" s="293">
        <v>0.7</v>
      </c>
      <c r="N275" s="293">
        <v>0.7</v>
      </c>
      <c r="O275" s="293">
        <v>1</v>
      </c>
      <c r="P275" s="293">
        <v>0</v>
      </c>
      <c r="Q275" s="293">
        <v>0</v>
      </c>
      <c r="R275" s="296">
        <f>'Water Gal to Energy Savigns'!J87</f>
        <v>14.073271969312023</v>
      </c>
      <c r="S275" s="310">
        <v>0</v>
      </c>
      <c r="T275" s="310">
        <v>191.99</v>
      </c>
      <c r="U275" s="310">
        <v>191.99</v>
      </c>
      <c r="V275" s="293">
        <v>0</v>
      </c>
      <c r="W275" s="293">
        <v>0</v>
      </c>
      <c r="X275" s="296">
        <f>'Water Gal to Energy Savigns'!J151</f>
        <v>7.3364015326411938</v>
      </c>
      <c r="Y275" s="295">
        <v>100.61</v>
      </c>
      <c r="Z275" s="295">
        <f t="shared" si="105"/>
        <v>191.99</v>
      </c>
      <c r="AA275" s="295">
        <f t="shared" si="106"/>
        <v>91.38000000000001</v>
      </c>
    </row>
    <row r="276" spans="1:27" x14ac:dyDescent="0.25">
      <c r="A276" s="292" t="s">
        <v>418</v>
      </c>
      <c r="B276" s="309" t="s">
        <v>414</v>
      </c>
      <c r="C276" s="292" t="s">
        <v>386</v>
      </c>
      <c r="D276" s="292" t="s">
        <v>413</v>
      </c>
      <c r="E276" s="292" t="s">
        <v>394</v>
      </c>
      <c r="F276" s="292">
        <v>3</v>
      </c>
      <c r="G276" s="292" t="s">
        <v>392</v>
      </c>
      <c r="H276" s="292" t="s">
        <v>388</v>
      </c>
      <c r="I276" s="292" t="s">
        <v>395</v>
      </c>
      <c r="J276" s="293" t="b">
        <v>1</v>
      </c>
      <c r="K276" s="293">
        <v>0</v>
      </c>
      <c r="L276" s="293">
        <v>10</v>
      </c>
      <c r="M276" s="293">
        <v>0.7</v>
      </c>
      <c r="N276" s="293">
        <v>0.7</v>
      </c>
      <c r="O276" s="293">
        <v>1</v>
      </c>
      <c r="P276" s="293">
        <v>0</v>
      </c>
      <c r="Q276" s="293">
        <v>0</v>
      </c>
      <c r="R276" s="296">
        <f>'Water Gal to Energy Savigns'!J88</f>
        <v>14.135314762974042</v>
      </c>
      <c r="S276" s="310">
        <v>0</v>
      </c>
      <c r="T276" s="310">
        <v>191.99</v>
      </c>
      <c r="U276" s="310">
        <v>191.99</v>
      </c>
      <c r="V276" s="293">
        <v>0</v>
      </c>
      <c r="W276" s="293">
        <v>0</v>
      </c>
      <c r="X276" s="296">
        <f>'Water Gal to Energy Savigns'!J152</f>
        <v>7.3687444623809117</v>
      </c>
      <c r="Y276" s="295">
        <v>100.61</v>
      </c>
      <c r="Z276" s="295">
        <f t="shared" si="105"/>
        <v>191.99</v>
      </c>
      <c r="AA276" s="295">
        <f t="shared" si="106"/>
        <v>91.38000000000001</v>
      </c>
    </row>
    <row r="277" spans="1:27" x14ac:dyDescent="0.25">
      <c r="A277" s="292" t="s">
        <v>418</v>
      </c>
      <c r="B277" s="309" t="s">
        <v>414</v>
      </c>
      <c r="C277" s="292" t="s">
        <v>386</v>
      </c>
      <c r="D277" s="292" t="s">
        <v>413</v>
      </c>
      <c r="E277" s="292" t="s">
        <v>394</v>
      </c>
      <c r="F277" s="292">
        <v>4</v>
      </c>
      <c r="G277" s="292" t="s">
        <v>392</v>
      </c>
      <c r="H277" s="292" t="s">
        <v>388</v>
      </c>
      <c r="I277" s="292" t="s">
        <v>395</v>
      </c>
      <c r="J277" s="293" t="b">
        <v>1</v>
      </c>
      <c r="K277" s="293">
        <v>0</v>
      </c>
      <c r="L277" s="293">
        <v>10</v>
      </c>
      <c r="M277" s="293">
        <v>0.7</v>
      </c>
      <c r="N277" s="293">
        <v>0.7</v>
      </c>
      <c r="O277" s="293">
        <v>1</v>
      </c>
      <c r="P277" s="293">
        <v>0</v>
      </c>
      <c r="Q277" s="293">
        <v>0</v>
      </c>
      <c r="R277" s="296">
        <f>'Water Gal to Energy Savigns'!J89</f>
        <v>13.436384134811638</v>
      </c>
      <c r="S277" s="310">
        <v>0</v>
      </c>
      <c r="T277" s="310">
        <v>191.99</v>
      </c>
      <c r="U277" s="310">
        <v>191.99</v>
      </c>
      <c r="V277" s="293">
        <v>0</v>
      </c>
      <c r="W277" s="293">
        <v>0</v>
      </c>
      <c r="X277" s="296">
        <f>'Water Gal to Energy Savigns'!J153</f>
        <v>7.0043916848007033</v>
      </c>
      <c r="Y277" s="295">
        <v>100.61</v>
      </c>
      <c r="Z277" s="295">
        <f t="shared" si="105"/>
        <v>191.99</v>
      </c>
      <c r="AA277" s="295">
        <f t="shared" si="106"/>
        <v>91.38000000000001</v>
      </c>
    </row>
    <row r="278" spans="1:27" x14ac:dyDescent="0.25">
      <c r="A278" s="292" t="s">
        <v>418</v>
      </c>
      <c r="B278" s="309" t="s">
        <v>414</v>
      </c>
      <c r="C278" s="292" t="s">
        <v>386</v>
      </c>
      <c r="D278" s="292" t="s">
        <v>413</v>
      </c>
      <c r="E278" s="292" t="s">
        <v>394</v>
      </c>
      <c r="F278" s="292">
        <v>5</v>
      </c>
      <c r="G278" s="292" t="s">
        <v>392</v>
      </c>
      <c r="H278" s="292" t="s">
        <v>388</v>
      </c>
      <c r="I278" s="292" t="s">
        <v>395</v>
      </c>
      <c r="J278" s="293" t="b">
        <v>1</v>
      </c>
      <c r="K278" s="293">
        <v>0</v>
      </c>
      <c r="L278" s="293">
        <v>10</v>
      </c>
      <c r="M278" s="293">
        <v>0.7</v>
      </c>
      <c r="N278" s="293">
        <v>0.7</v>
      </c>
      <c r="O278" s="293">
        <v>1</v>
      </c>
      <c r="P278" s="293">
        <v>0</v>
      </c>
      <c r="Q278" s="293">
        <v>0</v>
      </c>
      <c r="R278" s="296">
        <f>'Water Gal to Energy Savigns'!J90</f>
        <v>14.485814102997226</v>
      </c>
      <c r="S278" s="310">
        <v>0</v>
      </c>
      <c r="T278" s="310">
        <v>191.99</v>
      </c>
      <c r="U278" s="310">
        <v>191.99</v>
      </c>
      <c r="V278" s="293">
        <v>0</v>
      </c>
      <c r="W278" s="293">
        <v>0</v>
      </c>
      <c r="X278" s="296">
        <f>'Water Gal to Energy Savigns'!J154</f>
        <v>7.5514598892512943</v>
      </c>
      <c r="Y278" s="295">
        <v>100.61</v>
      </c>
      <c r="Z278" s="295">
        <f t="shared" si="105"/>
        <v>191.99</v>
      </c>
      <c r="AA278" s="295">
        <f t="shared" si="106"/>
        <v>91.38000000000001</v>
      </c>
    </row>
    <row r="279" spans="1:27" x14ac:dyDescent="0.25">
      <c r="A279" s="292" t="s">
        <v>418</v>
      </c>
      <c r="B279" s="309" t="s">
        <v>414</v>
      </c>
      <c r="C279" s="292" t="s">
        <v>386</v>
      </c>
      <c r="D279" s="292" t="s">
        <v>413</v>
      </c>
      <c r="E279" s="292" t="s">
        <v>394</v>
      </c>
      <c r="F279" s="292">
        <v>6</v>
      </c>
      <c r="G279" s="292" t="s">
        <v>392</v>
      </c>
      <c r="H279" s="292" t="s">
        <v>388</v>
      </c>
      <c r="I279" s="292" t="s">
        <v>395</v>
      </c>
      <c r="J279" s="293" t="b">
        <v>1</v>
      </c>
      <c r="K279" s="293">
        <v>0</v>
      </c>
      <c r="L279" s="293">
        <v>10</v>
      </c>
      <c r="M279" s="293">
        <v>0.7</v>
      </c>
      <c r="N279" s="293">
        <v>0.7</v>
      </c>
      <c r="O279" s="293">
        <v>1</v>
      </c>
      <c r="P279" s="293">
        <v>0</v>
      </c>
      <c r="Q279" s="293">
        <v>0</v>
      </c>
      <c r="R279" s="296">
        <f>'Water Gal to Energy Savigns'!J91</f>
        <v>12.790805938720123</v>
      </c>
      <c r="S279" s="310">
        <v>0</v>
      </c>
      <c r="T279" s="310">
        <v>191.99</v>
      </c>
      <c r="U279" s="310">
        <v>191.99</v>
      </c>
      <c r="V279" s="293">
        <v>0</v>
      </c>
      <c r="W279" s="293">
        <v>0</v>
      </c>
      <c r="X279" s="296">
        <f>'Water Gal to Energy Savigns'!J155</f>
        <v>6.6678515484647276</v>
      </c>
      <c r="Y279" s="295">
        <v>100.61</v>
      </c>
      <c r="Z279" s="295">
        <f t="shared" si="105"/>
        <v>191.99</v>
      </c>
      <c r="AA279" s="295">
        <f t="shared" si="106"/>
        <v>91.38000000000001</v>
      </c>
    </row>
    <row r="280" spans="1:27" x14ac:dyDescent="0.25">
      <c r="A280" s="292" t="s">
        <v>418</v>
      </c>
      <c r="B280" s="309" t="s">
        <v>414</v>
      </c>
      <c r="C280" s="292" t="s">
        <v>386</v>
      </c>
      <c r="D280" s="292" t="s">
        <v>413</v>
      </c>
      <c r="E280" s="292" t="s">
        <v>394</v>
      </c>
      <c r="F280" s="292">
        <v>7</v>
      </c>
      <c r="G280" s="292" t="s">
        <v>392</v>
      </c>
      <c r="H280" s="292" t="s">
        <v>388</v>
      </c>
      <c r="I280" s="292" t="s">
        <v>395</v>
      </c>
      <c r="J280" s="293" t="b">
        <v>1</v>
      </c>
      <c r="K280" s="293">
        <v>0</v>
      </c>
      <c r="L280" s="293">
        <v>10</v>
      </c>
      <c r="M280" s="293">
        <v>0.7</v>
      </c>
      <c r="N280" s="293">
        <v>0.7</v>
      </c>
      <c r="O280" s="293">
        <v>1</v>
      </c>
      <c r="P280" s="293">
        <v>0</v>
      </c>
      <c r="Q280" s="293">
        <v>0</v>
      </c>
      <c r="R280" s="296">
        <f>'Water Gal to Energy Savigns'!J92</f>
        <v>12.554877039672066</v>
      </c>
      <c r="S280" s="310">
        <v>0</v>
      </c>
      <c r="T280" s="310">
        <v>191.99</v>
      </c>
      <c r="U280" s="310">
        <v>191.99</v>
      </c>
      <c r="V280" s="293">
        <v>0</v>
      </c>
      <c r="W280" s="293">
        <v>0</v>
      </c>
      <c r="X280" s="296">
        <f>'Water Gal to Energy Savigns'!J156</f>
        <v>6.5448617319995277</v>
      </c>
      <c r="Y280" s="295">
        <v>100.61</v>
      </c>
      <c r="Z280" s="295">
        <f t="shared" si="105"/>
        <v>191.99</v>
      </c>
      <c r="AA280" s="295">
        <f t="shared" si="106"/>
        <v>91.38000000000001</v>
      </c>
    </row>
    <row r="281" spans="1:27" x14ac:dyDescent="0.25">
      <c r="A281" s="292" t="s">
        <v>418</v>
      </c>
      <c r="B281" s="309" t="s">
        <v>414</v>
      </c>
      <c r="C281" s="292" t="s">
        <v>386</v>
      </c>
      <c r="D281" s="292" t="s">
        <v>413</v>
      </c>
      <c r="E281" s="292" t="s">
        <v>394</v>
      </c>
      <c r="F281" s="292">
        <v>8</v>
      </c>
      <c r="G281" s="292" t="s">
        <v>392</v>
      </c>
      <c r="H281" s="292" t="s">
        <v>388</v>
      </c>
      <c r="I281" s="292" t="s">
        <v>395</v>
      </c>
      <c r="J281" s="293" t="b">
        <v>1</v>
      </c>
      <c r="K281" s="293">
        <v>0</v>
      </c>
      <c r="L281" s="293">
        <v>10</v>
      </c>
      <c r="M281" s="293">
        <v>0.7</v>
      </c>
      <c r="N281" s="293">
        <v>0.7</v>
      </c>
      <c r="O281" s="293">
        <v>1</v>
      </c>
      <c r="P281" s="293">
        <v>0</v>
      </c>
      <c r="Q281" s="293">
        <v>0</v>
      </c>
      <c r="R281" s="296">
        <f>'Water Gal to Energy Savigns'!J93</f>
        <v>12.222852899855543</v>
      </c>
      <c r="S281" s="310">
        <v>0</v>
      </c>
      <c r="T281" s="310">
        <v>191.99</v>
      </c>
      <c r="U281" s="310">
        <v>191.99</v>
      </c>
      <c r="V281" s="293">
        <v>0</v>
      </c>
      <c r="W281" s="293">
        <v>0</v>
      </c>
      <c r="X281" s="296">
        <f>'Water Gal to Energy Savigns'!J157</f>
        <v>6.3717774333705091</v>
      </c>
      <c r="Y281" s="295">
        <v>100.61</v>
      </c>
      <c r="Z281" s="295">
        <f t="shared" si="105"/>
        <v>191.99</v>
      </c>
      <c r="AA281" s="295">
        <f t="shared" si="106"/>
        <v>91.38000000000001</v>
      </c>
    </row>
    <row r="282" spans="1:27" x14ac:dyDescent="0.25">
      <c r="A282" s="292" t="s">
        <v>418</v>
      </c>
      <c r="B282" s="309" t="s">
        <v>414</v>
      </c>
      <c r="C282" s="292" t="s">
        <v>386</v>
      </c>
      <c r="D282" s="292" t="s">
        <v>413</v>
      </c>
      <c r="E282" s="292" t="s">
        <v>394</v>
      </c>
      <c r="F282" s="292">
        <v>9</v>
      </c>
      <c r="G282" s="292" t="s">
        <v>392</v>
      </c>
      <c r="H282" s="292" t="s">
        <v>388</v>
      </c>
      <c r="I282" s="292" t="s">
        <v>395</v>
      </c>
      <c r="J282" s="293" t="b">
        <v>1</v>
      </c>
      <c r="K282" s="293">
        <v>0</v>
      </c>
      <c r="L282" s="293">
        <v>10</v>
      </c>
      <c r="M282" s="293">
        <v>0.7</v>
      </c>
      <c r="N282" s="293">
        <v>0.7</v>
      </c>
      <c r="O282" s="293">
        <v>1</v>
      </c>
      <c r="P282" s="293">
        <v>0</v>
      </c>
      <c r="Q282" s="293">
        <v>0</v>
      </c>
      <c r="R282" s="296">
        <f>'Water Gal to Energy Savigns'!J94</f>
        <v>12.210957676527617</v>
      </c>
      <c r="S282" s="310">
        <v>0</v>
      </c>
      <c r="T282" s="310">
        <v>191.99</v>
      </c>
      <c r="U282" s="310">
        <v>191.99</v>
      </c>
      <c r="V282" s="293">
        <v>0</v>
      </c>
      <c r="W282" s="293">
        <v>0</v>
      </c>
      <c r="X282" s="296">
        <f>'Water Gal to Energy Savigns'!J158</f>
        <v>6.3655764493460127</v>
      </c>
      <c r="Y282" s="295">
        <v>100.61</v>
      </c>
      <c r="Z282" s="295">
        <f t="shared" si="105"/>
        <v>191.99</v>
      </c>
      <c r="AA282" s="295">
        <f t="shared" si="106"/>
        <v>91.38000000000001</v>
      </c>
    </row>
    <row r="283" spans="1:27" x14ac:dyDescent="0.25">
      <c r="A283" s="292" t="s">
        <v>418</v>
      </c>
      <c r="B283" s="309" t="s">
        <v>414</v>
      </c>
      <c r="C283" s="292" t="s">
        <v>386</v>
      </c>
      <c r="D283" s="292" t="s">
        <v>413</v>
      </c>
      <c r="E283" s="292" t="s">
        <v>394</v>
      </c>
      <c r="F283" s="292">
        <v>10</v>
      </c>
      <c r="G283" s="292" t="s">
        <v>392</v>
      </c>
      <c r="H283" s="292" t="s">
        <v>388</v>
      </c>
      <c r="I283" s="292" t="s">
        <v>395</v>
      </c>
      <c r="J283" s="293" t="b">
        <v>1</v>
      </c>
      <c r="K283" s="293">
        <v>0</v>
      </c>
      <c r="L283" s="293">
        <v>10</v>
      </c>
      <c r="M283" s="293">
        <v>0.7</v>
      </c>
      <c r="N283" s="293">
        <v>0.7</v>
      </c>
      <c r="O283" s="293">
        <v>1</v>
      </c>
      <c r="P283" s="293">
        <v>0</v>
      </c>
      <c r="Q283" s="293">
        <v>0</v>
      </c>
      <c r="R283" s="296">
        <f>'Water Gal to Energy Savigns'!J95</f>
        <v>12.129894397432922</v>
      </c>
      <c r="S283" s="310">
        <v>0</v>
      </c>
      <c r="T283" s="310">
        <v>191.99</v>
      </c>
      <c r="U283" s="310">
        <v>191.99</v>
      </c>
      <c r="V283" s="293">
        <v>0</v>
      </c>
      <c r="W283" s="293">
        <v>0</v>
      </c>
      <c r="X283" s="296">
        <f>'Water Gal to Energy Savigns'!J159</f>
        <v>6.3233181339884981</v>
      </c>
      <c r="Y283" s="295">
        <v>100.61</v>
      </c>
      <c r="Z283" s="295">
        <f t="shared" si="105"/>
        <v>191.99</v>
      </c>
      <c r="AA283" s="295">
        <f t="shared" si="106"/>
        <v>91.38000000000001</v>
      </c>
    </row>
    <row r="284" spans="1:27" x14ac:dyDescent="0.25">
      <c r="A284" s="292" t="s">
        <v>418</v>
      </c>
      <c r="B284" s="309" t="s">
        <v>414</v>
      </c>
      <c r="C284" s="292" t="s">
        <v>386</v>
      </c>
      <c r="D284" s="292" t="s">
        <v>413</v>
      </c>
      <c r="E284" s="292" t="s">
        <v>394</v>
      </c>
      <c r="F284" s="292">
        <v>11</v>
      </c>
      <c r="G284" s="292" t="s">
        <v>392</v>
      </c>
      <c r="H284" s="292" t="s">
        <v>388</v>
      </c>
      <c r="I284" s="292" t="s">
        <v>395</v>
      </c>
      <c r="J284" s="293" t="b">
        <v>1</v>
      </c>
      <c r="K284" s="293">
        <v>0</v>
      </c>
      <c r="L284" s="293">
        <v>10</v>
      </c>
      <c r="M284" s="293">
        <v>0.7</v>
      </c>
      <c r="N284" s="293">
        <v>0.7</v>
      </c>
      <c r="O284" s="293">
        <v>1</v>
      </c>
      <c r="P284" s="293">
        <v>0</v>
      </c>
      <c r="Q284" s="293">
        <v>0</v>
      </c>
      <c r="R284" s="296">
        <f>'Water Gal to Energy Savigns'!J96</f>
        <v>12.506435357701323</v>
      </c>
      <c r="S284" s="310">
        <v>0</v>
      </c>
      <c r="T284" s="310">
        <v>191.99</v>
      </c>
      <c r="U284" s="310">
        <v>191.99</v>
      </c>
      <c r="V284" s="293">
        <v>0</v>
      </c>
      <c r="W284" s="293">
        <v>0</v>
      </c>
      <c r="X284" s="296">
        <f>'Water Gal to Energy Savigns'!J160</f>
        <v>6.5196090664766251</v>
      </c>
      <c r="Y284" s="295">
        <v>100.61</v>
      </c>
      <c r="Z284" s="295">
        <f t="shared" si="105"/>
        <v>191.99</v>
      </c>
      <c r="AA284" s="295">
        <f t="shared" si="106"/>
        <v>91.38000000000001</v>
      </c>
    </row>
    <row r="285" spans="1:27" x14ac:dyDescent="0.25">
      <c r="A285" s="292" t="s">
        <v>418</v>
      </c>
      <c r="B285" s="309" t="s">
        <v>414</v>
      </c>
      <c r="C285" s="292" t="s">
        <v>386</v>
      </c>
      <c r="D285" s="292" t="s">
        <v>413</v>
      </c>
      <c r="E285" s="292" t="s">
        <v>394</v>
      </c>
      <c r="F285" s="292">
        <v>12</v>
      </c>
      <c r="G285" s="292" t="s">
        <v>392</v>
      </c>
      <c r="H285" s="292" t="s">
        <v>388</v>
      </c>
      <c r="I285" s="292" t="s">
        <v>395</v>
      </c>
      <c r="J285" s="293" t="b">
        <v>1</v>
      </c>
      <c r="K285" s="293">
        <v>0</v>
      </c>
      <c r="L285" s="293">
        <v>10</v>
      </c>
      <c r="M285" s="293">
        <v>0.7</v>
      </c>
      <c r="N285" s="293">
        <v>0.7</v>
      </c>
      <c r="O285" s="293">
        <v>1</v>
      </c>
      <c r="P285" s="293">
        <v>0</v>
      </c>
      <c r="Q285" s="293">
        <v>0</v>
      </c>
      <c r="R285" s="296">
        <f>'Water Gal to Energy Savigns'!J97</f>
        <v>13.091389002125924</v>
      </c>
      <c r="S285" s="310">
        <v>0</v>
      </c>
      <c r="T285" s="310">
        <v>191.99</v>
      </c>
      <c r="U285" s="310">
        <v>191.99</v>
      </c>
      <c r="V285" s="293">
        <v>0</v>
      </c>
      <c r="W285" s="293">
        <v>0</v>
      </c>
      <c r="X285" s="296">
        <f>'Water Gal to Energy Savigns'!J161</f>
        <v>6.8245456031142027</v>
      </c>
      <c r="Y285" s="295">
        <v>100.61</v>
      </c>
      <c r="Z285" s="295">
        <f t="shared" si="105"/>
        <v>191.99</v>
      </c>
      <c r="AA285" s="295">
        <f t="shared" si="106"/>
        <v>91.38000000000001</v>
      </c>
    </row>
    <row r="286" spans="1:27" x14ac:dyDescent="0.25">
      <c r="A286" s="292" t="s">
        <v>418</v>
      </c>
      <c r="B286" s="309" t="s">
        <v>414</v>
      </c>
      <c r="C286" s="292" t="s">
        <v>386</v>
      </c>
      <c r="D286" s="292" t="s">
        <v>413</v>
      </c>
      <c r="E286" s="292" t="s">
        <v>394</v>
      </c>
      <c r="F286" s="292">
        <v>13</v>
      </c>
      <c r="G286" s="292" t="s">
        <v>392</v>
      </c>
      <c r="H286" s="292" t="s">
        <v>388</v>
      </c>
      <c r="I286" s="292" t="s">
        <v>395</v>
      </c>
      <c r="J286" s="293" t="b">
        <v>1</v>
      </c>
      <c r="K286" s="293">
        <v>0</v>
      </c>
      <c r="L286" s="293">
        <v>10</v>
      </c>
      <c r="M286" s="293">
        <v>0.7</v>
      </c>
      <c r="N286" s="293">
        <v>0.7</v>
      </c>
      <c r="O286" s="293">
        <v>1</v>
      </c>
      <c r="P286" s="293">
        <v>0</v>
      </c>
      <c r="Q286" s="293">
        <v>0</v>
      </c>
      <c r="R286" s="296">
        <f>'Water Gal to Energy Savigns'!J98</f>
        <v>12.240592696028285</v>
      </c>
      <c r="S286" s="310">
        <v>0</v>
      </c>
      <c r="T286" s="310">
        <v>191.99</v>
      </c>
      <c r="U286" s="310">
        <v>191.99</v>
      </c>
      <c r="V286" s="293">
        <v>0</v>
      </c>
      <c r="W286" s="293">
        <v>0</v>
      </c>
      <c r="X286" s="296">
        <f>'Water Gal to Energy Savigns'!J162</f>
        <v>6.381025195235285</v>
      </c>
      <c r="Y286" s="295">
        <v>100.61</v>
      </c>
      <c r="Z286" s="295">
        <f t="shared" si="105"/>
        <v>191.99</v>
      </c>
      <c r="AA286" s="295">
        <f t="shared" si="106"/>
        <v>91.38000000000001</v>
      </c>
    </row>
    <row r="287" spans="1:27" x14ac:dyDescent="0.25">
      <c r="A287" s="292" t="s">
        <v>418</v>
      </c>
      <c r="B287" s="309" t="s">
        <v>414</v>
      </c>
      <c r="C287" s="292" t="s">
        <v>386</v>
      </c>
      <c r="D287" s="292" t="s">
        <v>413</v>
      </c>
      <c r="E287" s="292" t="s">
        <v>394</v>
      </c>
      <c r="F287" s="292">
        <v>14</v>
      </c>
      <c r="G287" s="292" t="s">
        <v>392</v>
      </c>
      <c r="H287" s="292" t="s">
        <v>388</v>
      </c>
      <c r="I287" s="292" t="s">
        <v>395</v>
      </c>
      <c r="J287" s="293" t="b">
        <v>1</v>
      </c>
      <c r="K287" s="293">
        <v>0</v>
      </c>
      <c r="L287" s="293">
        <v>10</v>
      </c>
      <c r="M287" s="293">
        <v>0.7</v>
      </c>
      <c r="N287" s="293">
        <v>0.7</v>
      </c>
      <c r="O287" s="293">
        <v>1</v>
      </c>
      <c r="P287" s="293">
        <v>0</v>
      </c>
      <c r="Q287" s="293">
        <v>0</v>
      </c>
      <c r="R287" s="296">
        <f>'Water Gal to Energy Savigns'!J99</f>
        <v>12.658179670751304</v>
      </c>
      <c r="S287" s="310">
        <v>0</v>
      </c>
      <c r="T287" s="310">
        <v>191.99</v>
      </c>
      <c r="U287" s="310">
        <v>191.99</v>
      </c>
      <c r="V287" s="293">
        <v>0</v>
      </c>
      <c r="W287" s="293">
        <v>0</v>
      </c>
      <c r="X287" s="296">
        <f>'Water Gal to Energy Savigns'!J163</f>
        <v>6.5987134292187823</v>
      </c>
      <c r="Y287" s="295">
        <v>100.61</v>
      </c>
      <c r="Z287" s="295">
        <f t="shared" si="105"/>
        <v>191.99</v>
      </c>
      <c r="AA287" s="295">
        <f t="shared" si="106"/>
        <v>91.38000000000001</v>
      </c>
    </row>
    <row r="288" spans="1:27" x14ac:dyDescent="0.25">
      <c r="A288" s="292" t="s">
        <v>418</v>
      </c>
      <c r="B288" s="309" t="s">
        <v>414</v>
      </c>
      <c r="C288" s="292" t="s">
        <v>386</v>
      </c>
      <c r="D288" s="292" t="s">
        <v>413</v>
      </c>
      <c r="E288" s="292" t="s">
        <v>394</v>
      </c>
      <c r="F288" s="292">
        <v>15</v>
      </c>
      <c r="G288" s="292" t="s">
        <v>392</v>
      </c>
      <c r="H288" s="292" t="s">
        <v>388</v>
      </c>
      <c r="I288" s="292" t="s">
        <v>395</v>
      </c>
      <c r="J288" s="293" t="b">
        <v>1</v>
      </c>
      <c r="K288" s="293">
        <v>0</v>
      </c>
      <c r="L288" s="293">
        <v>10</v>
      </c>
      <c r="M288" s="293">
        <v>0.7</v>
      </c>
      <c r="N288" s="293">
        <v>0.7</v>
      </c>
      <c r="O288" s="293">
        <v>1</v>
      </c>
      <c r="P288" s="293">
        <v>0</v>
      </c>
      <c r="Q288" s="293">
        <v>0</v>
      </c>
      <c r="R288" s="296">
        <f>'Water Gal to Energy Savigns'!J100</f>
        <v>9.0560480743562657</v>
      </c>
      <c r="S288" s="310">
        <v>0</v>
      </c>
      <c r="T288" s="310">
        <v>191.99</v>
      </c>
      <c r="U288" s="310">
        <v>191.99</v>
      </c>
      <c r="V288" s="293">
        <v>0</v>
      </c>
      <c r="W288" s="293">
        <v>0</v>
      </c>
      <c r="X288" s="296">
        <f>'Water Gal to Energy Savigns'!J164</f>
        <v>4.7209209853440735</v>
      </c>
      <c r="Y288" s="295">
        <v>100.61</v>
      </c>
      <c r="Z288" s="295">
        <f t="shared" si="105"/>
        <v>191.99</v>
      </c>
      <c r="AA288" s="295">
        <f t="shared" si="106"/>
        <v>91.38000000000001</v>
      </c>
    </row>
    <row r="289" spans="1:27" x14ac:dyDescent="0.25">
      <c r="A289" s="292" t="s">
        <v>418</v>
      </c>
      <c r="B289" s="309" t="s">
        <v>414</v>
      </c>
      <c r="C289" s="292" t="s">
        <v>386</v>
      </c>
      <c r="D289" s="292" t="s">
        <v>413</v>
      </c>
      <c r="E289" s="292" t="s">
        <v>394</v>
      </c>
      <c r="F289" s="292">
        <v>16</v>
      </c>
      <c r="G289" s="292" t="s">
        <v>392</v>
      </c>
      <c r="H289" s="292" t="s">
        <v>388</v>
      </c>
      <c r="I289" s="292" t="s">
        <v>395</v>
      </c>
      <c r="J289" s="293" t="b">
        <v>1</v>
      </c>
      <c r="K289" s="293">
        <v>0</v>
      </c>
      <c r="L289" s="293">
        <v>10</v>
      </c>
      <c r="M289" s="293">
        <v>0.7</v>
      </c>
      <c r="N289" s="293">
        <v>0.7</v>
      </c>
      <c r="O289" s="293">
        <v>1</v>
      </c>
      <c r="P289" s="293">
        <v>0</v>
      </c>
      <c r="Q289" s="293">
        <v>0</v>
      </c>
      <c r="R289" s="296">
        <f>'Water Gal to Energy Savigns'!J101</f>
        <v>15.734583045808359</v>
      </c>
      <c r="S289" s="310">
        <v>0</v>
      </c>
      <c r="T289" s="310">
        <v>191.99</v>
      </c>
      <c r="U289" s="310">
        <v>191.99</v>
      </c>
      <c r="V289" s="293">
        <v>0</v>
      </c>
      <c r="W289" s="293">
        <v>0</v>
      </c>
      <c r="X289" s="296">
        <f>'Water Gal to Energy Savigns'!J165</f>
        <v>8.2024435699427265</v>
      </c>
      <c r="Y289" s="295">
        <v>100.61</v>
      </c>
      <c r="Z289" s="295">
        <f t="shared" si="105"/>
        <v>191.99</v>
      </c>
      <c r="AA289" s="295">
        <f t="shared" si="106"/>
        <v>91.38000000000001</v>
      </c>
    </row>
    <row r="290" spans="1:27" x14ac:dyDescent="0.25">
      <c r="A290" s="292" t="s">
        <v>419</v>
      </c>
      <c r="B290" t="s">
        <v>415</v>
      </c>
      <c r="C290" s="292" t="s">
        <v>386</v>
      </c>
      <c r="D290" s="292" t="s">
        <v>413</v>
      </c>
      <c r="E290" s="292" t="s">
        <v>394</v>
      </c>
      <c r="F290" s="292">
        <v>1</v>
      </c>
      <c r="G290" s="292" t="s">
        <v>402</v>
      </c>
      <c r="H290" s="292" t="s">
        <v>388</v>
      </c>
      <c r="I290" s="292" t="s">
        <v>395</v>
      </c>
      <c r="J290" s="293" t="b">
        <v>1</v>
      </c>
      <c r="K290" s="293">
        <v>0</v>
      </c>
      <c r="L290" s="293">
        <v>10</v>
      </c>
      <c r="M290" s="293">
        <v>0.7</v>
      </c>
      <c r="N290" s="293">
        <v>0.7</v>
      </c>
      <c r="O290" s="293">
        <v>1</v>
      </c>
      <c r="P290" s="296">
        <f>'Water Gal to Energy Savigns'!D128</f>
        <v>3.3128546349966578E-2</v>
      </c>
      <c r="Q290" s="296">
        <f>'Water Gal to Energy Savigns'!D107</f>
        <v>329.77962048375821</v>
      </c>
      <c r="R290" s="293">
        <v>0</v>
      </c>
      <c r="S290" s="310">
        <v>0</v>
      </c>
      <c r="T290" s="310">
        <v>191.99</v>
      </c>
      <c r="U290" s="310">
        <v>191.99</v>
      </c>
      <c r="V290" s="296">
        <f>'Water Gal to Energy Savigns'!D192</f>
        <v>1.7269922641021136E-2</v>
      </c>
      <c r="W290" s="296">
        <f>'Water Gal to Energy Savigns'!D171</f>
        <v>171.91422992652858</v>
      </c>
      <c r="X290" s="293">
        <v>0</v>
      </c>
      <c r="Y290" s="295">
        <v>100.61</v>
      </c>
      <c r="Z290" s="295">
        <f t="shared" ref="Z290:Z321" si="107">119.99+72</f>
        <v>191.99</v>
      </c>
      <c r="AA290" s="295">
        <f t="shared" ref="AA290:AA321" si="108">Z290-Y290</f>
        <v>91.38000000000001</v>
      </c>
    </row>
    <row r="291" spans="1:27" x14ac:dyDescent="0.25">
      <c r="A291" s="292" t="s">
        <v>419</v>
      </c>
      <c r="B291" s="309" t="s">
        <v>415</v>
      </c>
      <c r="C291" s="292" t="s">
        <v>386</v>
      </c>
      <c r="D291" s="292" t="s">
        <v>413</v>
      </c>
      <c r="E291" s="292" t="s">
        <v>394</v>
      </c>
      <c r="F291" s="292">
        <v>2</v>
      </c>
      <c r="G291" s="292" t="s">
        <v>402</v>
      </c>
      <c r="H291" s="292" t="s">
        <v>388</v>
      </c>
      <c r="I291" s="292" t="s">
        <v>395</v>
      </c>
      <c r="J291" s="293" t="b">
        <v>1</v>
      </c>
      <c r="K291" s="293">
        <v>0</v>
      </c>
      <c r="L291" s="293">
        <v>10</v>
      </c>
      <c r="M291" s="293">
        <v>0.7</v>
      </c>
      <c r="N291" s="293">
        <v>0.7</v>
      </c>
      <c r="O291" s="293">
        <v>1</v>
      </c>
      <c r="P291" s="296">
        <f>'Water Gal to Energy Savigns'!D129</f>
        <v>2.9572751359223961E-2</v>
      </c>
      <c r="Q291" s="296">
        <f>'Water Gal to Energy Savigns'!D108</f>
        <v>294.38329762136578</v>
      </c>
      <c r="R291" s="293">
        <v>0</v>
      </c>
      <c r="S291" s="310">
        <v>0</v>
      </c>
      <c r="T291" s="310">
        <v>191.99</v>
      </c>
      <c r="U291" s="310">
        <v>191.99</v>
      </c>
      <c r="V291" s="296">
        <f>'Water Gal to Energy Savigns'!D193</f>
        <v>1.5416285485658371E-2</v>
      </c>
      <c r="W291" s="296">
        <f>'Water Gal to Energy Savigns'!D172</f>
        <v>153.46211460723561</v>
      </c>
      <c r="X291" s="293">
        <v>0</v>
      </c>
      <c r="Y291" s="295">
        <v>100.61</v>
      </c>
      <c r="Z291" s="295">
        <f t="shared" si="107"/>
        <v>191.99</v>
      </c>
      <c r="AA291" s="295">
        <f t="shared" si="108"/>
        <v>91.38000000000001</v>
      </c>
    </row>
    <row r="292" spans="1:27" x14ac:dyDescent="0.25">
      <c r="A292" s="292" t="s">
        <v>419</v>
      </c>
      <c r="B292" s="309" t="s">
        <v>415</v>
      </c>
      <c r="C292" s="292" t="s">
        <v>386</v>
      </c>
      <c r="D292" s="292" t="s">
        <v>413</v>
      </c>
      <c r="E292" s="292" t="s">
        <v>394</v>
      </c>
      <c r="F292" s="292">
        <v>3</v>
      </c>
      <c r="G292" s="292" t="s">
        <v>402</v>
      </c>
      <c r="H292" s="292" t="s">
        <v>388</v>
      </c>
      <c r="I292" s="292" t="s">
        <v>395</v>
      </c>
      <c r="J292" s="293" t="b">
        <v>1</v>
      </c>
      <c r="K292" s="293">
        <v>0</v>
      </c>
      <c r="L292" s="293">
        <v>10</v>
      </c>
      <c r="M292" s="293">
        <v>0.7</v>
      </c>
      <c r="N292" s="293">
        <v>0.7</v>
      </c>
      <c r="O292" s="293">
        <v>1</v>
      </c>
      <c r="P292" s="296">
        <f>'Water Gal to Energy Savigns'!D130</f>
        <v>2.9700172230418126E-2</v>
      </c>
      <c r="Q292" s="296">
        <f>'Water Gal to Energy Savigns'!D109</f>
        <v>295.65171447552592</v>
      </c>
      <c r="R292" s="293">
        <v>0</v>
      </c>
      <c r="S292" s="310">
        <v>0</v>
      </c>
      <c r="T292" s="310">
        <v>191.99</v>
      </c>
      <c r="U292" s="310">
        <v>191.99</v>
      </c>
      <c r="V292" s="296">
        <f>'Water Gal to Energy Savigns'!D194</f>
        <v>1.5482710029769918E-2</v>
      </c>
      <c r="W292" s="296">
        <f>'Water Gal to Energy Savigns'!D173</f>
        <v>154.12334075089143</v>
      </c>
      <c r="X292" s="293">
        <v>0</v>
      </c>
      <c r="Y292" s="295">
        <v>100.61</v>
      </c>
      <c r="Z292" s="295">
        <f t="shared" si="107"/>
        <v>191.99</v>
      </c>
      <c r="AA292" s="295">
        <f t="shared" si="108"/>
        <v>91.38000000000001</v>
      </c>
    </row>
    <row r="293" spans="1:27" x14ac:dyDescent="0.25">
      <c r="A293" s="292" t="s">
        <v>419</v>
      </c>
      <c r="B293" s="309" t="s">
        <v>415</v>
      </c>
      <c r="C293" s="292" t="s">
        <v>386</v>
      </c>
      <c r="D293" s="292" t="s">
        <v>413</v>
      </c>
      <c r="E293" s="292" t="s">
        <v>394</v>
      </c>
      <c r="F293" s="292">
        <v>4</v>
      </c>
      <c r="G293" s="292" t="s">
        <v>402</v>
      </c>
      <c r="H293" s="292" t="s">
        <v>388</v>
      </c>
      <c r="I293" s="292" t="s">
        <v>395</v>
      </c>
      <c r="J293" s="293" t="b">
        <v>1</v>
      </c>
      <c r="K293" s="293">
        <v>0</v>
      </c>
      <c r="L293" s="293">
        <v>10</v>
      </c>
      <c r="M293" s="293">
        <v>0.7</v>
      </c>
      <c r="N293" s="293">
        <v>0.7</v>
      </c>
      <c r="O293" s="293">
        <v>1</v>
      </c>
      <c r="P293" s="296">
        <f>'Water Gal to Energy Savigns'!D131</f>
        <v>2.8235839205843705E-2</v>
      </c>
      <c r="Q293" s="296">
        <f>'Water Gal to Energy Savigns'!D110</f>
        <v>281.07494482180778</v>
      </c>
      <c r="R293" s="293">
        <v>0</v>
      </c>
      <c r="S293" s="310">
        <v>0</v>
      </c>
      <c r="T293" s="310">
        <v>191.99</v>
      </c>
      <c r="U293" s="310">
        <v>191.99</v>
      </c>
      <c r="V293" s="296">
        <f>'Water Gal to Energy Savigns'!D195</f>
        <v>1.4719352718889347E-2</v>
      </c>
      <c r="W293" s="296">
        <f>'Water Gal to Energy Savigns'!D174</f>
        <v>146.5244657016712</v>
      </c>
      <c r="X293" s="293">
        <v>0</v>
      </c>
      <c r="Y293" s="295">
        <v>100.61</v>
      </c>
      <c r="Z293" s="295">
        <f t="shared" si="107"/>
        <v>191.99</v>
      </c>
      <c r="AA293" s="295">
        <f t="shared" si="108"/>
        <v>91.38000000000001</v>
      </c>
    </row>
    <row r="294" spans="1:27" x14ac:dyDescent="0.25">
      <c r="A294" s="292" t="s">
        <v>419</v>
      </c>
      <c r="B294" s="309" t="s">
        <v>415</v>
      </c>
      <c r="C294" s="292" t="s">
        <v>386</v>
      </c>
      <c r="D294" s="292" t="s">
        <v>413</v>
      </c>
      <c r="E294" s="292" t="s">
        <v>394</v>
      </c>
      <c r="F294" s="292">
        <v>5</v>
      </c>
      <c r="G294" s="292" t="s">
        <v>402</v>
      </c>
      <c r="H294" s="292" t="s">
        <v>388</v>
      </c>
      <c r="I294" s="292" t="s">
        <v>395</v>
      </c>
      <c r="J294" s="293" t="b">
        <v>1</v>
      </c>
      <c r="K294" s="293">
        <v>0</v>
      </c>
      <c r="L294" s="293">
        <v>10</v>
      </c>
      <c r="M294" s="293">
        <v>0.7</v>
      </c>
      <c r="N294" s="293">
        <v>0.7</v>
      </c>
      <c r="O294" s="293">
        <v>1</v>
      </c>
      <c r="P294" s="296">
        <f>'Water Gal to Energy Savigns'!D132</f>
        <v>3.0433507865115575E-2</v>
      </c>
      <c r="Q294" s="296">
        <f>'Water Gal to Energy Savigns'!D111</f>
        <v>302.95173738455958</v>
      </c>
      <c r="R294" s="293">
        <v>0</v>
      </c>
      <c r="S294" s="310">
        <v>0</v>
      </c>
      <c r="T294" s="310">
        <v>191.99</v>
      </c>
      <c r="U294" s="310">
        <v>191.99</v>
      </c>
      <c r="V294" s="296">
        <f>'Water Gal to Energy Savigns'!D196</f>
        <v>1.5864998149125981E-2</v>
      </c>
      <c r="W294" s="296">
        <f>'Water Gal to Energy Savigns'!D175</f>
        <v>157.92884521175409</v>
      </c>
      <c r="X294" s="293">
        <v>0</v>
      </c>
      <c r="Y294" s="295">
        <v>100.61</v>
      </c>
      <c r="Z294" s="295">
        <f t="shared" si="107"/>
        <v>191.99</v>
      </c>
      <c r="AA294" s="295">
        <f t="shared" si="108"/>
        <v>91.38000000000001</v>
      </c>
    </row>
    <row r="295" spans="1:27" x14ac:dyDescent="0.25">
      <c r="A295" s="292" t="s">
        <v>419</v>
      </c>
      <c r="B295" s="309" t="s">
        <v>415</v>
      </c>
      <c r="C295" s="292" t="s">
        <v>386</v>
      </c>
      <c r="D295" s="292" t="s">
        <v>413</v>
      </c>
      <c r="E295" s="292" t="s">
        <v>394</v>
      </c>
      <c r="F295" s="292">
        <v>6</v>
      </c>
      <c r="G295" s="292" t="s">
        <v>402</v>
      </c>
      <c r="H295" s="292" t="s">
        <v>388</v>
      </c>
      <c r="I295" s="292" t="s">
        <v>395</v>
      </c>
      <c r="J295" s="293" t="b">
        <v>1</v>
      </c>
      <c r="K295" s="293">
        <v>0</v>
      </c>
      <c r="L295" s="293">
        <v>10</v>
      </c>
      <c r="M295" s="293">
        <v>0.7</v>
      </c>
      <c r="N295" s="293">
        <v>0.7</v>
      </c>
      <c r="O295" s="293">
        <v>1</v>
      </c>
      <c r="P295" s="296">
        <f>'Water Gal to Energy Savigns'!D133</f>
        <v>2.6856963452036735E-2</v>
      </c>
      <c r="Q295" s="296">
        <f>'Water Gal to Energy Savigns'!D112</f>
        <v>267.3488634543657</v>
      </c>
      <c r="R295" s="293">
        <v>0</v>
      </c>
      <c r="S295" s="310">
        <v>0</v>
      </c>
      <c r="T295" s="310">
        <v>191.99</v>
      </c>
      <c r="U295" s="310">
        <v>191.99</v>
      </c>
      <c r="V295" s="296">
        <f>'Water Gal to Energy Savigns'!D197</f>
        <v>1.4000544312741154E-2</v>
      </c>
      <c r="W295" s="296">
        <f>'Water Gal to Energy Savigns'!D176</f>
        <v>139.36905474955967</v>
      </c>
      <c r="X295" s="293">
        <v>0</v>
      </c>
      <c r="Y295" s="295">
        <v>100.61</v>
      </c>
      <c r="Z295" s="295">
        <f t="shared" si="107"/>
        <v>191.99</v>
      </c>
      <c r="AA295" s="295">
        <f t="shared" si="108"/>
        <v>91.38000000000001</v>
      </c>
    </row>
    <row r="296" spans="1:27" x14ac:dyDescent="0.25">
      <c r="A296" s="292" t="s">
        <v>419</v>
      </c>
      <c r="B296" s="309" t="s">
        <v>415</v>
      </c>
      <c r="C296" s="292" t="s">
        <v>386</v>
      </c>
      <c r="D296" s="292" t="s">
        <v>413</v>
      </c>
      <c r="E296" s="292" t="s">
        <v>394</v>
      </c>
      <c r="F296" s="292">
        <v>7</v>
      </c>
      <c r="G296" s="292" t="s">
        <v>402</v>
      </c>
      <c r="H296" s="292" t="s">
        <v>388</v>
      </c>
      <c r="I296" s="292" t="s">
        <v>395</v>
      </c>
      <c r="J296" s="293" t="b">
        <v>1</v>
      </c>
      <c r="K296" s="293">
        <v>0</v>
      </c>
      <c r="L296" s="293">
        <v>10</v>
      </c>
      <c r="M296" s="293">
        <v>0.7</v>
      </c>
      <c r="N296" s="293">
        <v>0.7</v>
      </c>
      <c r="O296" s="293">
        <v>1</v>
      </c>
      <c r="P296" s="296">
        <f>'Water Gal to Energy Savigns'!D134</f>
        <v>2.6365717139710407E-2</v>
      </c>
      <c r="Q296" s="296">
        <f>'Water Gal to Energy Savigns'!D113</f>
        <v>262.45872970893538</v>
      </c>
      <c r="R296" s="293">
        <v>0</v>
      </c>
      <c r="S296" s="310">
        <v>0</v>
      </c>
      <c r="T296" s="310">
        <v>191.99</v>
      </c>
      <c r="U296" s="310">
        <v>191.99</v>
      </c>
      <c r="V296" s="296">
        <f>'Water Gal to Energy Savigns'!D198</f>
        <v>1.3744457440653833E-2</v>
      </c>
      <c r="W296" s="296">
        <f>'Water Gal to Energy Savigns'!D177</f>
        <v>136.81982634105407</v>
      </c>
      <c r="X296" s="293">
        <v>0</v>
      </c>
      <c r="Y296" s="295">
        <v>100.61</v>
      </c>
      <c r="Z296" s="295">
        <f t="shared" si="107"/>
        <v>191.99</v>
      </c>
      <c r="AA296" s="295">
        <f t="shared" si="108"/>
        <v>91.38000000000001</v>
      </c>
    </row>
    <row r="297" spans="1:27" x14ac:dyDescent="0.25">
      <c r="A297" s="292" t="s">
        <v>419</v>
      </c>
      <c r="B297" s="309" t="s">
        <v>415</v>
      </c>
      <c r="C297" s="292" t="s">
        <v>386</v>
      </c>
      <c r="D297" s="292" t="s">
        <v>413</v>
      </c>
      <c r="E297" s="292" t="s">
        <v>394</v>
      </c>
      <c r="F297" s="292">
        <v>8</v>
      </c>
      <c r="G297" s="292" t="s">
        <v>402</v>
      </c>
      <c r="H297" s="292" t="s">
        <v>388</v>
      </c>
      <c r="I297" s="292" t="s">
        <v>395</v>
      </c>
      <c r="J297" s="293" t="b">
        <v>1</v>
      </c>
      <c r="K297" s="293">
        <v>0</v>
      </c>
      <c r="L297" s="293">
        <v>10</v>
      </c>
      <c r="M297" s="293">
        <v>0.7</v>
      </c>
      <c r="N297" s="293">
        <v>0.7</v>
      </c>
      <c r="O297" s="293">
        <v>1</v>
      </c>
      <c r="P297" s="296">
        <f>'Water Gal to Energy Savigns'!D135</f>
        <v>2.5660002112921989E-2</v>
      </c>
      <c r="Q297" s="296">
        <f>'Water Gal to Energy Savigns'!D114</f>
        <v>255.43365739681431</v>
      </c>
      <c r="R297" s="293">
        <v>0</v>
      </c>
      <c r="S297" s="310">
        <v>0</v>
      </c>
      <c r="T297" s="310">
        <v>191.99</v>
      </c>
      <c r="U297" s="310">
        <v>191.99</v>
      </c>
      <c r="V297" s="296">
        <f>'Water Gal to Energy Savigns'!D199</f>
        <v>1.3376567953729384E-2</v>
      </c>
      <c r="W297" s="296">
        <f>'Water Gal to Energy Savigns'!D178</f>
        <v>133.15765372121521</v>
      </c>
      <c r="X297" s="293">
        <v>0</v>
      </c>
      <c r="Y297" s="295">
        <v>100.61</v>
      </c>
      <c r="Z297" s="295">
        <f t="shared" si="107"/>
        <v>191.99</v>
      </c>
      <c r="AA297" s="295">
        <f t="shared" si="108"/>
        <v>91.38000000000001</v>
      </c>
    </row>
    <row r="298" spans="1:27" x14ac:dyDescent="0.25">
      <c r="A298" s="292" t="s">
        <v>419</v>
      </c>
      <c r="B298" s="309" t="s">
        <v>415</v>
      </c>
      <c r="C298" s="292" t="s">
        <v>386</v>
      </c>
      <c r="D298" s="292" t="s">
        <v>413</v>
      </c>
      <c r="E298" s="292" t="s">
        <v>394</v>
      </c>
      <c r="F298" s="292">
        <v>9</v>
      </c>
      <c r="G298" s="292" t="s">
        <v>402</v>
      </c>
      <c r="H298" s="292" t="s">
        <v>388</v>
      </c>
      <c r="I298" s="292" t="s">
        <v>395</v>
      </c>
      <c r="J298" s="293" t="b">
        <v>1</v>
      </c>
      <c r="K298" s="293">
        <v>0</v>
      </c>
      <c r="L298" s="293">
        <v>10</v>
      </c>
      <c r="M298" s="293">
        <v>0.7</v>
      </c>
      <c r="N298" s="293">
        <v>0.7</v>
      </c>
      <c r="O298" s="293">
        <v>1</v>
      </c>
      <c r="P298" s="296">
        <f>'Water Gal to Energy Savigns'!D136</f>
        <v>2.5626795991216433E-2</v>
      </c>
      <c r="Q298" s="296">
        <f>'Water Gal to Energy Savigns'!D115</f>
        <v>255.10310554892723</v>
      </c>
      <c r="R298" s="293">
        <v>0</v>
      </c>
      <c r="S298" s="310">
        <v>0</v>
      </c>
      <c r="T298" s="310">
        <v>191.99</v>
      </c>
      <c r="U298" s="310">
        <v>191.99</v>
      </c>
      <c r="V298" s="296">
        <f>'Water Gal to Energy Savigns'!D200</f>
        <v>1.3359257591028732E-2</v>
      </c>
      <c r="W298" s="296">
        <f>'Water Gal to Energy Savigns'!D179</f>
        <v>132.98533692887693</v>
      </c>
      <c r="X298" s="293">
        <v>0</v>
      </c>
      <c r="Y298" s="295">
        <v>100.61</v>
      </c>
      <c r="Z298" s="295">
        <f t="shared" si="107"/>
        <v>191.99</v>
      </c>
      <c r="AA298" s="295">
        <f t="shared" si="108"/>
        <v>91.38000000000001</v>
      </c>
    </row>
    <row r="299" spans="1:27" x14ac:dyDescent="0.25">
      <c r="A299" s="292" t="s">
        <v>419</v>
      </c>
      <c r="B299" s="309" t="s">
        <v>415</v>
      </c>
      <c r="C299" s="292" t="s">
        <v>386</v>
      </c>
      <c r="D299" s="292" t="s">
        <v>413</v>
      </c>
      <c r="E299" s="292" t="s">
        <v>394</v>
      </c>
      <c r="F299" s="292">
        <v>10</v>
      </c>
      <c r="G299" s="292" t="s">
        <v>402</v>
      </c>
      <c r="H299" s="292" t="s">
        <v>388</v>
      </c>
      <c r="I299" s="292" t="s">
        <v>395</v>
      </c>
      <c r="J299" s="293" t="b">
        <v>1</v>
      </c>
      <c r="K299" s="293">
        <v>0</v>
      </c>
      <c r="L299" s="293">
        <v>10</v>
      </c>
      <c r="M299" s="293">
        <v>0.7</v>
      </c>
      <c r="N299" s="293">
        <v>0.7</v>
      </c>
      <c r="O299" s="293">
        <v>1</v>
      </c>
      <c r="P299" s="296">
        <f>'Water Gal to Energy Savigns'!D137</f>
        <v>2.5446191378175709E-2</v>
      </c>
      <c r="Q299" s="296">
        <f>'Water Gal to Energy Savigns'!D116</f>
        <v>253.30526871911275</v>
      </c>
      <c r="R299" s="293">
        <v>0</v>
      </c>
      <c r="S299" s="310">
        <v>0</v>
      </c>
      <c r="T299" s="310">
        <v>191.99</v>
      </c>
      <c r="U299" s="310">
        <v>191.99</v>
      </c>
      <c r="V299" s="296">
        <f>'Water Gal to Energy Savigns'!D201</f>
        <v>1.3265108343945094E-2</v>
      </c>
      <c r="W299" s="296">
        <f>'Water Gal to Energy Savigns'!D180</f>
        <v>132.04812396927161</v>
      </c>
      <c r="X299" s="293">
        <v>0</v>
      </c>
      <c r="Y299" s="295">
        <v>100.61</v>
      </c>
      <c r="Z299" s="295">
        <f t="shared" si="107"/>
        <v>191.99</v>
      </c>
      <c r="AA299" s="295">
        <f t="shared" si="108"/>
        <v>91.38000000000001</v>
      </c>
    </row>
    <row r="300" spans="1:27" x14ac:dyDescent="0.25">
      <c r="A300" s="292" t="s">
        <v>419</v>
      </c>
      <c r="B300" s="309" t="s">
        <v>415</v>
      </c>
      <c r="C300" s="292" t="s">
        <v>386</v>
      </c>
      <c r="D300" s="292" t="s">
        <v>413</v>
      </c>
      <c r="E300" s="292" t="s">
        <v>394</v>
      </c>
      <c r="F300" s="292">
        <v>11</v>
      </c>
      <c r="G300" s="292" t="s">
        <v>402</v>
      </c>
      <c r="H300" s="292" t="s">
        <v>388</v>
      </c>
      <c r="I300" s="292" t="s">
        <v>395</v>
      </c>
      <c r="J300" s="293" t="b">
        <v>1</v>
      </c>
      <c r="K300" s="293">
        <v>0</v>
      </c>
      <c r="L300" s="293">
        <v>10</v>
      </c>
      <c r="M300" s="293">
        <v>0.7</v>
      </c>
      <c r="N300" s="293">
        <v>0.7</v>
      </c>
      <c r="O300" s="293">
        <v>1</v>
      </c>
      <c r="P300" s="296">
        <f>'Water Gal to Energy Savigns'!D138</f>
        <v>2.6164530973794356E-2</v>
      </c>
      <c r="Q300" s="296">
        <f>'Water Gal to Energy Savigns'!D117</f>
        <v>260.45601287549835</v>
      </c>
      <c r="R300" s="293">
        <v>0</v>
      </c>
      <c r="S300" s="310">
        <v>0</v>
      </c>
      <c r="T300" s="310">
        <v>191.99</v>
      </c>
      <c r="U300" s="310">
        <v>191.99</v>
      </c>
      <c r="V300" s="296">
        <f>'Water Gal to Energy Savigns'!D202</f>
        <v>1.3639579022955999E-2</v>
      </c>
      <c r="W300" s="296">
        <f>'Water Gal to Energy Savigns'!D181</f>
        <v>135.77580936488019</v>
      </c>
      <c r="X300" s="293">
        <v>0</v>
      </c>
      <c r="Y300" s="295">
        <v>100.61</v>
      </c>
      <c r="Z300" s="295">
        <f t="shared" si="107"/>
        <v>191.99</v>
      </c>
      <c r="AA300" s="295">
        <f t="shared" si="108"/>
        <v>91.38000000000001</v>
      </c>
    </row>
    <row r="301" spans="1:27" x14ac:dyDescent="0.25">
      <c r="A301" s="292" t="s">
        <v>419</v>
      </c>
      <c r="B301" s="309" t="s">
        <v>415</v>
      </c>
      <c r="C301" s="292" t="s">
        <v>386</v>
      </c>
      <c r="D301" s="292" t="s">
        <v>413</v>
      </c>
      <c r="E301" s="292" t="s">
        <v>394</v>
      </c>
      <c r="F301" s="292">
        <v>12</v>
      </c>
      <c r="G301" s="292" t="s">
        <v>402</v>
      </c>
      <c r="H301" s="292" t="s">
        <v>388</v>
      </c>
      <c r="I301" s="292" t="s">
        <v>395</v>
      </c>
      <c r="J301" s="293" t="b">
        <v>1</v>
      </c>
      <c r="K301" s="293">
        <v>0</v>
      </c>
      <c r="L301" s="293">
        <v>10</v>
      </c>
      <c r="M301" s="293">
        <v>0.7</v>
      </c>
      <c r="N301" s="293">
        <v>0.7</v>
      </c>
      <c r="O301" s="293">
        <v>1</v>
      </c>
      <c r="P301" s="296">
        <f>'Water Gal to Energy Savigns'!D139</f>
        <v>2.7453299457843802E-2</v>
      </c>
      <c r="Q301" s="296">
        <f>'Water Gal to Energy Savigns'!D118</f>
        <v>273.28511733035418</v>
      </c>
      <c r="R301" s="293">
        <v>0</v>
      </c>
      <c r="S301" s="310">
        <v>0</v>
      </c>
      <c r="T301" s="310">
        <v>191.99</v>
      </c>
      <c r="U301" s="310">
        <v>191.99</v>
      </c>
      <c r="V301" s="296">
        <f>'Water Gal to Energy Savigns'!D203</f>
        <v>1.4311414478294128E-2</v>
      </c>
      <c r="W301" s="296">
        <f>'Water Gal to Energy Savigns'!D182</f>
        <v>142.4636259430188</v>
      </c>
      <c r="X301" s="293">
        <v>0</v>
      </c>
      <c r="Y301" s="295">
        <v>100.61</v>
      </c>
      <c r="Z301" s="295">
        <f t="shared" si="107"/>
        <v>191.99</v>
      </c>
      <c r="AA301" s="295">
        <f t="shared" si="108"/>
        <v>91.38000000000001</v>
      </c>
    </row>
    <row r="302" spans="1:27" x14ac:dyDescent="0.25">
      <c r="A302" s="292" t="s">
        <v>419</v>
      </c>
      <c r="B302" s="309" t="s">
        <v>415</v>
      </c>
      <c r="C302" s="292" t="s">
        <v>386</v>
      </c>
      <c r="D302" s="292" t="s">
        <v>413</v>
      </c>
      <c r="E302" s="292" t="s">
        <v>394</v>
      </c>
      <c r="F302" s="292">
        <v>13</v>
      </c>
      <c r="G302" s="292" t="s">
        <v>402</v>
      </c>
      <c r="H302" s="292" t="s">
        <v>388</v>
      </c>
      <c r="I302" s="292" t="s">
        <v>395</v>
      </c>
      <c r="J302" s="293" t="b">
        <v>1</v>
      </c>
      <c r="K302" s="293">
        <v>0</v>
      </c>
      <c r="L302" s="293">
        <v>10</v>
      </c>
      <c r="M302" s="293">
        <v>0.7</v>
      </c>
      <c r="N302" s="293">
        <v>0.7</v>
      </c>
      <c r="O302" s="293">
        <v>1</v>
      </c>
      <c r="P302" s="296">
        <f>'Water Gal to Energy Savigns'!D140</f>
        <v>2.560852536772933E-2</v>
      </c>
      <c r="Q302" s="296">
        <f>'Water Gal to Energy Savigns'!D119</f>
        <v>254.92122979694199</v>
      </c>
      <c r="R302" s="293">
        <v>0</v>
      </c>
      <c r="S302" s="310">
        <v>0</v>
      </c>
      <c r="T302" s="310">
        <v>191.99</v>
      </c>
      <c r="U302" s="310">
        <v>191.99</v>
      </c>
      <c r="V302" s="296">
        <f>'Water Gal to Energy Savigns'!D204</f>
        <v>1.3349733108701854E-2</v>
      </c>
      <c r="W302" s="296">
        <f>'Water Gal to Energy Savigns'!D183</f>
        <v>132.89052503662299</v>
      </c>
      <c r="X302" s="293">
        <v>0</v>
      </c>
      <c r="Y302" s="295">
        <v>100.61</v>
      </c>
      <c r="Z302" s="295">
        <f t="shared" si="107"/>
        <v>191.99</v>
      </c>
      <c r="AA302" s="295">
        <f t="shared" si="108"/>
        <v>91.38000000000001</v>
      </c>
    </row>
    <row r="303" spans="1:27" x14ac:dyDescent="0.25">
      <c r="A303" s="292" t="s">
        <v>419</v>
      </c>
      <c r="B303" s="309" t="s">
        <v>415</v>
      </c>
      <c r="C303" s="292" t="s">
        <v>386</v>
      </c>
      <c r="D303" s="292" t="s">
        <v>413</v>
      </c>
      <c r="E303" s="292" t="s">
        <v>394</v>
      </c>
      <c r="F303" s="292">
        <v>14</v>
      </c>
      <c r="G303" s="292" t="s">
        <v>402</v>
      </c>
      <c r="H303" s="292" t="s">
        <v>388</v>
      </c>
      <c r="I303" s="292" t="s">
        <v>395</v>
      </c>
      <c r="J303" s="293" t="b">
        <v>1</v>
      </c>
      <c r="K303" s="293">
        <v>0</v>
      </c>
      <c r="L303" s="293">
        <v>10</v>
      </c>
      <c r="M303" s="293">
        <v>0.7</v>
      </c>
      <c r="N303" s="293">
        <v>0.7</v>
      </c>
      <c r="O303" s="293">
        <v>1</v>
      </c>
      <c r="P303" s="296">
        <f>'Water Gal to Energy Savigns'!D141</f>
        <v>2.6483411343115881E-2</v>
      </c>
      <c r="Q303" s="296">
        <f>'Water Gal to Energy Savigns'!D120</f>
        <v>263.63032200647172</v>
      </c>
      <c r="R303" s="293">
        <v>0</v>
      </c>
      <c r="S303" s="310">
        <v>0</v>
      </c>
      <c r="T303" s="310">
        <v>191.99</v>
      </c>
      <c r="U303" s="310">
        <v>191.99</v>
      </c>
      <c r="V303" s="296">
        <f>'Water Gal to Energy Savigns'!D205</f>
        <v>1.3805811469491605E-2</v>
      </c>
      <c r="W303" s="296">
        <f>'Water Gal to Energy Savigns'!D184</f>
        <v>137.43057780993914</v>
      </c>
      <c r="X303" s="293">
        <v>0</v>
      </c>
      <c r="Y303" s="295">
        <v>100.61</v>
      </c>
      <c r="Z303" s="295">
        <f t="shared" si="107"/>
        <v>191.99</v>
      </c>
      <c r="AA303" s="295">
        <f t="shared" si="108"/>
        <v>91.38000000000001</v>
      </c>
    </row>
    <row r="304" spans="1:27" x14ac:dyDescent="0.25">
      <c r="A304" s="292" t="s">
        <v>419</v>
      </c>
      <c r="B304" s="309" t="s">
        <v>415</v>
      </c>
      <c r="C304" s="292" t="s">
        <v>386</v>
      </c>
      <c r="D304" s="292" t="s">
        <v>413</v>
      </c>
      <c r="E304" s="292" t="s">
        <v>394</v>
      </c>
      <c r="F304" s="292">
        <v>15</v>
      </c>
      <c r="G304" s="292" t="s">
        <v>402</v>
      </c>
      <c r="H304" s="292" t="s">
        <v>388</v>
      </c>
      <c r="I304" s="292" t="s">
        <v>395</v>
      </c>
      <c r="J304" s="293" t="b">
        <v>1</v>
      </c>
      <c r="K304" s="293">
        <v>0</v>
      </c>
      <c r="L304" s="293">
        <v>10</v>
      </c>
      <c r="M304" s="293">
        <v>0.7</v>
      </c>
      <c r="N304" s="293">
        <v>0.7</v>
      </c>
      <c r="O304" s="293">
        <v>1</v>
      </c>
      <c r="P304" s="296">
        <f>'Water Gal to Energy Savigns'!D142</f>
        <v>1.88327019800048E-2</v>
      </c>
      <c r="Q304" s="296">
        <f>'Water Gal to Energy Savigns'!D121</f>
        <v>187.47098789186595</v>
      </c>
      <c r="R304" s="293">
        <v>0</v>
      </c>
      <c r="S304" s="310">
        <v>0</v>
      </c>
      <c r="T304" s="310">
        <v>191.99</v>
      </c>
      <c r="U304" s="310">
        <v>191.99</v>
      </c>
      <c r="V304" s="296">
        <f>'Water Gal to Energy Savigns'!D206</f>
        <v>9.8174940391375295E-3</v>
      </c>
      <c r="W304" s="296">
        <f>'Water Gal to Energy Savigns'!D185</f>
        <v>97.728690662323601</v>
      </c>
      <c r="X304" s="293">
        <v>0</v>
      </c>
      <c r="Y304" s="295">
        <v>100.61</v>
      </c>
      <c r="Z304" s="295">
        <f t="shared" si="107"/>
        <v>191.99</v>
      </c>
      <c r="AA304" s="295">
        <f t="shared" si="108"/>
        <v>91.38000000000001</v>
      </c>
    </row>
    <row r="305" spans="1:27" x14ac:dyDescent="0.25">
      <c r="A305" s="292" t="s">
        <v>419</v>
      </c>
      <c r="B305" s="309" t="s">
        <v>415</v>
      </c>
      <c r="C305" s="292" t="s">
        <v>386</v>
      </c>
      <c r="D305" s="292" t="s">
        <v>413</v>
      </c>
      <c r="E305" s="292" t="s">
        <v>394</v>
      </c>
      <c r="F305" s="292">
        <v>16</v>
      </c>
      <c r="G305" s="292" t="s">
        <v>402</v>
      </c>
      <c r="H305" s="292" t="s">
        <v>388</v>
      </c>
      <c r="I305" s="292" t="s">
        <v>395</v>
      </c>
      <c r="J305" s="293" t="b">
        <v>1</v>
      </c>
      <c r="K305" s="293">
        <v>0</v>
      </c>
      <c r="L305" s="293">
        <v>10</v>
      </c>
      <c r="M305" s="293">
        <v>0.7</v>
      </c>
      <c r="N305" s="293">
        <v>0.7</v>
      </c>
      <c r="O305" s="293">
        <v>1</v>
      </c>
      <c r="P305" s="296">
        <f>'Water Gal to Energy Savigns'!D143</f>
        <v>3.3002992797392251E-2</v>
      </c>
      <c r="Q305" s="296">
        <f>'Water Gal to Energy Savigns'!D122</f>
        <v>328.52979193767737</v>
      </c>
      <c r="R305" s="293">
        <v>0</v>
      </c>
      <c r="S305" s="310">
        <v>0</v>
      </c>
      <c r="T305" s="310">
        <v>191.99</v>
      </c>
      <c r="U305" s="310">
        <v>191.99</v>
      </c>
      <c r="V305" s="296">
        <f>'Water Gal to Energy Savigns'!D207</f>
        <v>1.72044715307503E-2</v>
      </c>
      <c r="W305" s="296">
        <f>'Water Gal to Energy Savigns'!D186</f>
        <v>171.26269387428707</v>
      </c>
      <c r="X305" s="293">
        <v>0</v>
      </c>
      <c r="Y305" s="295">
        <v>100.61</v>
      </c>
      <c r="Z305" s="295">
        <f t="shared" si="107"/>
        <v>191.99</v>
      </c>
      <c r="AA305" s="295">
        <f t="shared" si="108"/>
        <v>91.38000000000001</v>
      </c>
    </row>
    <row r="306" spans="1:27" x14ac:dyDescent="0.25">
      <c r="A306" s="292" t="s">
        <v>419</v>
      </c>
      <c r="B306" s="309" t="s">
        <v>415</v>
      </c>
      <c r="C306" s="292" t="s">
        <v>386</v>
      </c>
      <c r="D306" s="292" t="s">
        <v>413</v>
      </c>
      <c r="E306" s="292" t="s">
        <v>394</v>
      </c>
      <c r="F306" s="292">
        <v>1</v>
      </c>
      <c r="G306" s="292" t="s">
        <v>392</v>
      </c>
      <c r="H306" s="292" t="s">
        <v>388</v>
      </c>
      <c r="I306" s="292" t="s">
        <v>395</v>
      </c>
      <c r="J306" s="293" t="b">
        <v>1</v>
      </c>
      <c r="K306" s="293">
        <v>0</v>
      </c>
      <c r="L306" s="293">
        <v>10</v>
      </c>
      <c r="M306" s="293">
        <v>0.7</v>
      </c>
      <c r="N306" s="293">
        <v>0.7</v>
      </c>
      <c r="O306" s="293">
        <v>1</v>
      </c>
      <c r="P306" s="296">
        <f>'Water Gal to Energy Savigns'!J128</f>
        <v>3.6990902103365302E-2</v>
      </c>
      <c r="Q306" s="296">
        <f>'Water Gal to Energy Savigns'!J107</f>
        <v>368.2276163925909</v>
      </c>
      <c r="R306" s="293">
        <v>0</v>
      </c>
      <c r="S306" s="310">
        <v>0</v>
      </c>
      <c r="T306" s="310">
        <v>191.99</v>
      </c>
      <c r="U306" s="310">
        <v>191.99</v>
      </c>
      <c r="V306" s="296">
        <f>'Water Gal to Energy Savigns'!J192</f>
        <v>1.9283370027714745E-2</v>
      </c>
      <c r="W306" s="296">
        <f>'Water Gal to Energy Savigns'!J171</f>
        <v>191.95718345770587</v>
      </c>
      <c r="X306" s="293">
        <v>0</v>
      </c>
      <c r="Y306" s="295">
        <v>100.61</v>
      </c>
      <c r="Z306" s="295">
        <f t="shared" si="107"/>
        <v>191.99</v>
      </c>
      <c r="AA306" s="295">
        <f t="shared" si="108"/>
        <v>91.38000000000001</v>
      </c>
    </row>
    <row r="307" spans="1:27" x14ac:dyDescent="0.25">
      <c r="A307" s="292" t="s">
        <v>419</v>
      </c>
      <c r="B307" s="309" t="s">
        <v>415</v>
      </c>
      <c r="C307" s="292" t="s">
        <v>386</v>
      </c>
      <c r="D307" s="292" t="s">
        <v>413</v>
      </c>
      <c r="E307" s="292" t="s">
        <v>394</v>
      </c>
      <c r="F307" s="292">
        <v>2</v>
      </c>
      <c r="G307" s="292" t="s">
        <v>392</v>
      </c>
      <c r="H307" s="292" t="s">
        <v>388</v>
      </c>
      <c r="I307" s="292" t="s">
        <v>395</v>
      </c>
      <c r="J307" s="293" t="b">
        <v>1</v>
      </c>
      <c r="K307" s="293">
        <v>0</v>
      </c>
      <c r="L307" s="293">
        <v>10</v>
      </c>
      <c r="M307" s="293">
        <v>0.7</v>
      </c>
      <c r="N307" s="293">
        <v>0.7</v>
      </c>
      <c r="O307" s="293">
        <v>1</v>
      </c>
      <c r="P307" s="296">
        <f>'Water Gal to Energy Savigns'!J129</f>
        <v>3.3012715207975683E-2</v>
      </c>
      <c r="Q307" s="296">
        <f>'Water Gal to Energy Savigns'!J108</f>
        <v>328.62657411575793</v>
      </c>
      <c r="R307" s="293">
        <v>0</v>
      </c>
      <c r="S307" s="310">
        <v>0</v>
      </c>
      <c r="T307" s="310">
        <v>191.99</v>
      </c>
      <c r="U307" s="310">
        <v>191.99</v>
      </c>
      <c r="V307" s="296">
        <f>'Water Gal to Energy Savigns'!J193</f>
        <v>1.7209539826741501E-2</v>
      </c>
      <c r="W307" s="296">
        <f>'Water Gal to Energy Savigns'!J172</f>
        <v>171.31314645710856</v>
      </c>
      <c r="X307" s="293">
        <v>0</v>
      </c>
      <c r="Y307" s="295">
        <v>100.61</v>
      </c>
      <c r="Z307" s="295">
        <f t="shared" si="107"/>
        <v>191.99</v>
      </c>
      <c r="AA307" s="295">
        <f t="shared" si="108"/>
        <v>91.38000000000001</v>
      </c>
    </row>
    <row r="308" spans="1:27" x14ac:dyDescent="0.25">
      <c r="A308" s="292" t="s">
        <v>419</v>
      </c>
      <c r="B308" s="309" t="s">
        <v>415</v>
      </c>
      <c r="C308" s="292" t="s">
        <v>386</v>
      </c>
      <c r="D308" s="292" t="s">
        <v>413</v>
      </c>
      <c r="E308" s="292" t="s">
        <v>394</v>
      </c>
      <c r="F308" s="292">
        <v>3</v>
      </c>
      <c r="G308" s="292" t="s">
        <v>392</v>
      </c>
      <c r="H308" s="292" t="s">
        <v>388</v>
      </c>
      <c r="I308" s="292" t="s">
        <v>395</v>
      </c>
      <c r="J308" s="293" t="b">
        <v>1</v>
      </c>
      <c r="K308" s="293">
        <v>0</v>
      </c>
      <c r="L308" s="293">
        <v>10</v>
      </c>
      <c r="M308" s="293">
        <v>0.7</v>
      </c>
      <c r="N308" s="293">
        <v>0.7</v>
      </c>
      <c r="O308" s="293">
        <v>1</v>
      </c>
      <c r="P308" s="296">
        <f>'Water Gal to Energy Savigns'!J130</f>
        <v>3.3158253579033792E-2</v>
      </c>
      <c r="Q308" s="296">
        <f>'Water Gal to Energy Savigns'!J109</f>
        <v>330.07534244583638</v>
      </c>
      <c r="R308" s="293">
        <v>0</v>
      </c>
      <c r="S308" s="310">
        <v>0</v>
      </c>
      <c r="T308" s="310">
        <v>191.99</v>
      </c>
      <c r="U308" s="310">
        <v>191.99</v>
      </c>
      <c r="V308" s="296">
        <f>'Water Gal to Energy Savigns'!J194</f>
        <v>1.7285409029782355E-2</v>
      </c>
      <c r="W308" s="296">
        <f>'Water Gal to Energy Savigns'!J173</f>
        <v>172.06838988737888</v>
      </c>
      <c r="X308" s="293">
        <v>0</v>
      </c>
      <c r="Y308" s="295">
        <v>100.61</v>
      </c>
      <c r="Z308" s="295">
        <f t="shared" si="107"/>
        <v>191.99</v>
      </c>
      <c r="AA308" s="295">
        <f t="shared" si="108"/>
        <v>91.38000000000001</v>
      </c>
    </row>
    <row r="309" spans="1:27" x14ac:dyDescent="0.25">
      <c r="A309" s="292" t="s">
        <v>419</v>
      </c>
      <c r="B309" s="309" t="s">
        <v>415</v>
      </c>
      <c r="C309" s="292" t="s">
        <v>386</v>
      </c>
      <c r="D309" s="292" t="s">
        <v>413</v>
      </c>
      <c r="E309" s="292" t="s">
        <v>394</v>
      </c>
      <c r="F309" s="292">
        <v>4</v>
      </c>
      <c r="G309" s="292" t="s">
        <v>392</v>
      </c>
      <c r="H309" s="292" t="s">
        <v>388</v>
      </c>
      <c r="I309" s="292" t="s">
        <v>395</v>
      </c>
      <c r="J309" s="293" t="b">
        <v>1</v>
      </c>
      <c r="K309" s="293">
        <v>0</v>
      </c>
      <c r="L309" s="293">
        <v>10</v>
      </c>
      <c r="M309" s="293">
        <v>0.7</v>
      </c>
      <c r="N309" s="293">
        <v>0.7</v>
      </c>
      <c r="O309" s="293">
        <v>1</v>
      </c>
      <c r="P309" s="296">
        <f>'Water Gal to Energy Savigns'!J131</f>
        <v>3.151872029722335E-2</v>
      </c>
      <c r="Q309" s="296">
        <f>'Water Gal to Energy Savigns'!J110</f>
        <v>313.7545338678143</v>
      </c>
      <c r="R309" s="293">
        <v>0</v>
      </c>
      <c r="S309" s="310">
        <v>0</v>
      </c>
      <c r="T309" s="310">
        <v>191.99</v>
      </c>
      <c r="U309" s="310">
        <v>191.99</v>
      </c>
      <c r="V309" s="296">
        <f>'Water Gal to Energy Savigns'!J195</f>
        <v>1.6430719764363548E-2</v>
      </c>
      <c r="W309" s="296">
        <f>'Water Gal to Energy Savigns'!J174</f>
        <v>163.56034674525532</v>
      </c>
      <c r="X309" s="293">
        <v>0</v>
      </c>
      <c r="Y309" s="295">
        <v>100.61</v>
      </c>
      <c r="Z309" s="295">
        <f t="shared" si="107"/>
        <v>191.99</v>
      </c>
      <c r="AA309" s="295">
        <f t="shared" si="108"/>
        <v>91.38000000000001</v>
      </c>
    </row>
    <row r="310" spans="1:27" x14ac:dyDescent="0.25">
      <c r="A310" s="292" t="s">
        <v>419</v>
      </c>
      <c r="B310" s="309" t="s">
        <v>415</v>
      </c>
      <c r="C310" s="292" t="s">
        <v>386</v>
      </c>
      <c r="D310" s="292" t="s">
        <v>413</v>
      </c>
      <c r="E310" s="292" t="s">
        <v>394</v>
      </c>
      <c r="F310" s="292">
        <v>5</v>
      </c>
      <c r="G310" s="292" t="s">
        <v>392</v>
      </c>
      <c r="H310" s="292" t="s">
        <v>388</v>
      </c>
      <c r="I310" s="292" t="s">
        <v>395</v>
      </c>
      <c r="J310" s="293" t="b">
        <v>1</v>
      </c>
      <c r="K310" s="293">
        <v>0</v>
      </c>
      <c r="L310" s="293">
        <v>10</v>
      </c>
      <c r="M310" s="293">
        <v>0.7</v>
      </c>
      <c r="N310" s="293">
        <v>0.7</v>
      </c>
      <c r="O310" s="293">
        <v>1</v>
      </c>
      <c r="P310" s="296">
        <f>'Water Gal to Energy Savigns'!J132</f>
        <v>3.3980445811089013E-2</v>
      </c>
      <c r="Q310" s="296">
        <f>'Water Gal to Energy Savigns'!J111</f>
        <v>338.25989239220428</v>
      </c>
      <c r="R310" s="293">
        <v>0</v>
      </c>
      <c r="S310" s="310">
        <v>0</v>
      </c>
      <c r="T310" s="310">
        <v>191.99</v>
      </c>
      <c r="U310" s="310">
        <v>191.99</v>
      </c>
      <c r="V310" s="296">
        <f>'Water Gal to Energy Savigns'!J196</f>
        <v>1.7714018123995041E-2</v>
      </c>
      <c r="W310" s="296">
        <f>'Water Gal to Energy Savigns'!J175</f>
        <v>176.33499859795063</v>
      </c>
      <c r="X310" s="293">
        <v>0</v>
      </c>
      <c r="Y310" s="295">
        <v>100.61</v>
      </c>
      <c r="Z310" s="295">
        <f t="shared" si="107"/>
        <v>191.99</v>
      </c>
      <c r="AA310" s="295">
        <f t="shared" si="108"/>
        <v>91.38000000000001</v>
      </c>
    </row>
    <row r="311" spans="1:27" x14ac:dyDescent="0.25">
      <c r="A311" s="292" t="s">
        <v>419</v>
      </c>
      <c r="B311" s="309" t="s">
        <v>415</v>
      </c>
      <c r="C311" s="292" t="s">
        <v>386</v>
      </c>
      <c r="D311" s="292" t="s">
        <v>413</v>
      </c>
      <c r="E311" s="292" t="s">
        <v>394</v>
      </c>
      <c r="F311" s="292">
        <v>6</v>
      </c>
      <c r="G311" s="292" t="s">
        <v>392</v>
      </c>
      <c r="H311" s="292" t="s">
        <v>388</v>
      </c>
      <c r="I311" s="292" t="s">
        <v>395</v>
      </c>
      <c r="J311" s="293" t="b">
        <v>1</v>
      </c>
      <c r="K311" s="293">
        <v>0</v>
      </c>
      <c r="L311" s="293">
        <v>10</v>
      </c>
      <c r="M311" s="293">
        <v>0.7</v>
      </c>
      <c r="N311" s="293">
        <v>0.7</v>
      </c>
      <c r="O311" s="293">
        <v>1</v>
      </c>
      <c r="P311" s="296">
        <f>'Water Gal to Energy Savigns'!J133</f>
        <v>3.0004339762368271E-2</v>
      </c>
      <c r="Q311" s="296">
        <f>'Water Gal to Energy Savigns'!J112</f>
        <v>298.6795639981205</v>
      </c>
      <c r="R311" s="293">
        <v>0</v>
      </c>
      <c r="S311" s="310">
        <v>0</v>
      </c>
      <c r="T311" s="310">
        <v>191.99</v>
      </c>
      <c r="U311" s="310">
        <v>191.99</v>
      </c>
      <c r="V311" s="296">
        <f>'Water Gal to Energy Savigns'!J197</f>
        <v>1.5641272669108135E-2</v>
      </c>
      <c r="W311" s="296">
        <f>'Water Gal to Energy Savigns'!J176</f>
        <v>155.70175975157642</v>
      </c>
      <c r="X311" s="293">
        <v>0</v>
      </c>
      <c r="Y311" s="295">
        <v>100.61</v>
      </c>
      <c r="Z311" s="295">
        <f t="shared" si="107"/>
        <v>191.99</v>
      </c>
      <c r="AA311" s="295">
        <f t="shared" si="108"/>
        <v>91.38000000000001</v>
      </c>
    </row>
    <row r="312" spans="1:27" x14ac:dyDescent="0.25">
      <c r="A312" s="292" t="s">
        <v>419</v>
      </c>
      <c r="B312" s="309" t="s">
        <v>415</v>
      </c>
      <c r="C312" s="292" t="s">
        <v>386</v>
      </c>
      <c r="D312" s="292" t="s">
        <v>413</v>
      </c>
      <c r="E312" s="292" t="s">
        <v>394</v>
      </c>
      <c r="F312" s="292">
        <v>7</v>
      </c>
      <c r="G312" s="292" t="s">
        <v>392</v>
      </c>
      <c r="H312" s="292" t="s">
        <v>388</v>
      </c>
      <c r="I312" s="292" t="s">
        <v>395</v>
      </c>
      <c r="J312" s="293" t="b">
        <v>1</v>
      </c>
      <c r="K312" s="293">
        <v>0</v>
      </c>
      <c r="L312" s="293">
        <v>10</v>
      </c>
      <c r="M312" s="293">
        <v>0.7</v>
      </c>
      <c r="N312" s="293">
        <v>0.7</v>
      </c>
      <c r="O312" s="293">
        <v>1</v>
      </c>
      <c r="P312" s="296">
        <f>'Water Gal to Energy Savigns'!J134</f>
        <v>2.945090388970208E-2</v>
      </c>
      <c r="Q312" s="296">
        <f>'Water Gal to Energy Savigns'!J113</f>
        <v>293.17036144748892</v>
      </c>
      <c r="R312" s="293">
        <v>0</v>
      </c>
      <c r="S312" s="310">
        <v>0</v>
      </c>
      <c r="T312" s="310">
        <v>191.99</v>
      </c>
      <c r="U312" s="310">
        <v>191.99</v>
      </c>
      <c r="V312" s="296">
        <f>'Water Gal to Energy Savigns'!J198</f>
        <v>1.535276635776131E-2</v>
      </c>
      <c r="W312" s="296">
        <f>'Water Gal to Energy Savigns'!J177</f>
        <v>152.82981056135122</v>
      </c>
      <c r="X312" s="293">
        <v>0</v>
      </c>
      <c r="Y312" s="295">
        <v>100.61</v>
      </c>
      <c r="Z312" s="295">
        <f t="shared" si="107"/>
        <v>191.99</v>
      </c>
      <c r="AA312" s="295">
        <f t="shared" si="108"/>
        <v>91.38000000000001</v>
      </c>
    </row>
    <row r="313" spans="1:27" x14ac:dyDescent="0.25">
      <c r="A313" s="292" t="s">
        <v>419</v>
      </c>
      <c r="B313" s="309" t="s">
        <v>415</v>
      </c>
      <c r="C313" s="292" t="s">
        <v>386</v>
      </c>
      <c r="D313" s="292" t="s">
        <v>413</v>
      </c>
      <c r="E313" s="292" t="s">
        <v>394</v>
      </c>
      <c r="F313" s="292">
        <v>8</v>
      </c>
      <c r="G313" s="292" t="s">
        <v>392</v>
      </c>
      <c r="H313" s="292" t="s">
        <v>388</v>
      </c>
      <c r="I313" s="292" t="s">
        <v>395</v>
      </c>
      <c r="J313" s="293" t="b">
        <v>1</v>
      </c>
      <c r="K313" s="293">
        <v>0</v>
      </c>
      <c r="L313" s="293">
        <v>10</v>
      </c>
      <c r="M313" s="293">
        <v>0.7</v>
      </c>
      <c r="N313" s="293">
        <v>0.7</v>
      </c>
      <c r="O313" s="293">
        <v>1</v>
      </c>
      <c r="P313" s="296">
        <f>'Water Gal to Energy Savigns'!J135</f>
        <v>2.8672050301578624E-2</v>
      </c>
      <c r="Q313" s="296">
        <f>'Water Gal to Energy Savigns'!J114</f>
        <v>285.4172280020781</v>
      </c>
      <c r="R313" s="293">
        <v>0</v>
      </c>
      <c r="S313" s="310">
        <v>0</v>
      </c>
      <c r="T313" s="310">
        <v>191.99</v>
      </c>
      <c r="U313" s="310">
        <v>191.99</v>
      </c>
      <c r="V313" s="296">
        <f>'Water Gal to Energy Savigns'!J199</f>
        <v>1.4946749713581347E-2</v>
      </c>
      <c r="W313" s="296">
        <f>'Water Gal to Energy Savigns'!J178</f>
        <v>148.78809942155976</v>
      </c>
      <c r="X313" s="293">
        <v>0</v>
      </c>
      <c r="Y313" s="295">
        <v>100.61</v>
      </c>
      <c r="Z313" s="295">
        <f t="shared" si="107"/>
        <v>191.99</v>
      </c>
      <c r="AA313" s="295">
        <f t="shared" si="108"/>
        <v>91.38000000000001</v>
      </c>
    </row>
    <row r="314" spans="1:27" x14ac:dyDescent="0.25">
      <c r="A314" s="292" t="s">
        <v>419</v>
      </c>
      <c r="B314" s="309" t="s">
        <v>415</v>
      </c>
      <c r="C314" s="292" t="s">
        <v>386</v>
      </c>
      <c r="D314" s="292" t="s">
        <v>413</v>
      </c>
      <c r="E314" s="292" t="s">
        <v>394</v>
      </c>
      <c r="F314" s="292">
        <v>9</v>
      </c>
      <c r="G314" s="292" t="s">
        <v>392</v>
      </c>
      <c r="H314" s="292" t="s">
        <v>388</v>
      </c>
      <c r="I314" s="292" t="s">
        <v>395</v>
      </c>
      <c r="J314" s="293" t="b">
        <v>1</v>
      </c>
      <c r="K314" s="293">
        <v>0</v>
      </c>
      <c r="L314" s="293">
        <v>10</v>
      </c>
      <c r="M314" s="293">
        <v>0.7</v>
      </c>
      <c r="N314" s="293">
        <v>0.7</v>
      </c>
      <c r="O314" s="293">
        <v>1</v>
      </c>
      <c r="P314" s="296">
        <f>'Water Gal to Energy Savigns'!J136</f>
        <v>2.8644146796202159E-2</v>
      </c>
      <c r="Q314" s="296">
        <f>'Water Gal to Energy Savigns'!J115</f>
        <v>285.13946128946696</v>
      </c>
      <c r="R314" s="293">
        <v>0</v>
      </c>
      <c r="S314" s="310">
        <v>0</v>
      </c>
      <c r="T314" s="310">
        <v>191.99</v>
      </c>
      <c r="U314" s="310">
        <v>191.99</v>
      </c>
      <c r="V314" s="296">
        <f>'Water Gal to Energy Savigns'!J200</f>
        <v>1.4932203606602364E-2</v>
      </c>
      <c r="W314" s="296">
        <f>'Water Gal to Energy Savigns'!J179</f>
        <v>148.6432995384508</v>
      </c>
      <c r="X314" s="293">
        <v>0</v>
      </c>
      <c r="Y314" s="295">
        <v>100.61</v>
      </c>
      <c r="Z314" s="295">
        <f t="shared" si="107"/>
        <v>191.99</v>
      </c>
      <c r="AA314" s="295">
        <f t="shared" si="108"/>
        <v>91.38000000000001</v>
      </c>
    </row>
    <row r="315" spans="1:27" x14ac:dyDescent="0.25">
      <c r="A315" s="292" t="s">
        <v>419</v>
      </c>
      <c r="B315" s="309" t="s">
        <v>415</v>
      </c>
      <c r="C315" s="292" t="s">
        <v>386</v>
      </c>
      <c r="D315" s="292" t="s">
        <v>413</v>
      </c>
      <c r="E315" s="292" t="s">
        <v>394</v>
      </c>
      <c r="F315" s="292">
        <v>10</v>
      </c>
      <c r="G315" s="292" t="s">
        <v>392</v>
      </c>
      <c r="H315" s="292" t="s">
        <v>388</v>
      </c>
      <c r="I315" s="292" t="s">
        <v>395</v>
      </c>
      <c r="J315" s="293" t="b">
        <v>1</v>
      </c>
      <c r="K315" s="293">
        <v>0</v>
      </c>
      <c r="L315" s="293">
        <v>10</v>
      </c>
      <c r="M315" s="293">
        <v>0.7</v>
      </c>
      <c r="N315" s="293">
        <v>0.7</v>
      </c>
      <c r="O315" s="293">
        <v>1</v>
      </c>
      <c r="P315" s="296">
        <f>'Water Gal to Energy Savigns'!J137</f>
        <v>2.8453990665317088E-2</v>
      </c>
      <c r="Q315" s="296">
        <f>'Water Gal to Energy Savigns'!J116</f>
        <v>283.24654344111099</v>
      </c>
      <c r="R315" s="293">
        <v>0</v>
      </c>
      <c r="S315" s="310">
        <v>0</v>
      </c>
      <c r="T315" s="310">
        <v>191.99</v>
      </c>
      <c r="U315" s="310">
        <v>191.99</v>
      </c>
      <c r="V315" s="296">
        <f>'Water Gal to Energy Savigns'!J201</f>
        <v>1.4833075149971349E-2</v>
      </c>
      <c r="W315" s="296">
        <f>'Water Gal to Energy Savigns'!J180</f>
        <v>147.65652081107842</v>
      </c>
      <c r="X315" s="293">
        <v>0</v>
      </c>
      <c r="Y315" s="295">
        <v>100.61</v>
      </c>
      <c r="Z315" s="295">
        <f t="shared" si="107"/>
        <v>191.99</v>
      </c>
      <c r="AA315" s="295">
        <f t="shared" si="108"/>
        <v>91.38000000000001</v>
      </c>
    </row>
    <row r="316" spans="1:27" x14ac:dyDescent="0.25">
      <c r="A316" s="292" t="s">
        <v>419</v>
      </c>
      <c r="B316" s="309" t="s">
        <v>415</v>
      </c>
      <c r="C316" s="292" t="s">
        <v>386</v>
      </c>
      <c r="D316" s="292" t="s">
        <v>413</v>
      </c>
      <c r="E316" s="292" t="s">
        <v>394</v>
      </c>
      <c r="F316" s="292">
        <v>11</v>
      </c>
      <c r="G316" s="292" t="s">
        <v>392</v>
      </c>
      <c r="H316" s="292" t="s">
        <v>388</v>
      </c>
      <c r="I316" s="292" t="s">
        <v>395</v>
      </c>
      <c r="J316" s="293" t="b">
        <v>1</v>
      </c>
      <c r="K316" s="293">
        <v>0</v>
      </c>
      <c r="L316" s="293">
        <v>10</v>
      </c>
      <c r="M316" s="293">
        <v>0.7</v>
      </c>
      <c r="N316" s="293">
        <v>0.7</v>
      </c>
      <c r="O316" s="293">
        <v>1</v>
      </c>
      <c r="P316" s="296">
        <f>'Water Gal to Energy Savigns'!J138</f>
        <v>2.9337270652557038E-2</v>
      </c>
      <c r="Q316" s="296">
        <f>'Water Gal to Energy Savigns'!J117</f>
        <v>292.03919422318143</v>
      </c>
      <c r="R316" s="293">
        <v>0</v>
      </c>
      <c r="S316" s="310">
        <v>0</v>
      </c>
      <c r="T316" s="310">
        <v>191.99</v>
      </c>
      <c r="U316" s="310">
        <v>191.99</v>
      </c>
      <c r="V316" s="296">
        <f>'Water Gal to Energy Savigns'!J202</f>
        <v>1.5293529312036071E-2</v>
      </c>
      <c r="W316" s="296">
        <f>'Water Gal to Energy Savigns'!J181</f>
        <v>152.24013269708635</v>
      </c>
      <c r="X316" s="293">
        <v>0</v>
      </c>
      <c r="Y316" s="295">
        <v>100.61</v>
      </c>
      <c r="Z316" s="295">
        <f t="shared" si="107"/>
        <v>191.99</v>
      </c>
      <c r="AA316" s="295">
        <f t="shared" si="108"/>
        <v>91.38000000000001</v>
      </c>
    </row>
    <row r="317" spans="1:27" x14ac:dyDescent="0.25">
      <c r="A317" s="292" t="s">
        <v>419</v>
      </c>
      <c r="B317" s="309" t="s">
        <v>415</v>
      </c>
      <c r="C317" s="292" t="s">
        <v>386</v>
      </c>
      <c r="D317" s="292" t="s">
        <v>413</v>
      </c>
      <c r="E317" s="292" t="s">
        <v>394</v>
      </c>
      <c r="F317" s="292">
        <v>12</v>
      </c>
      <c r="G317" s="292" t="s">
        <v>392</v>
      </c>
      <c r="H317" s="292" t="s">
        <v>388</v>
      </c>
      <c r="I317" s="292" t="s">
        <v>395</v>
      </c>
      <c r="J317" s="293" t="b">
        <v>1</v>
      </c>
      <c r="K317" s="293">
        <v>0</v>
      </c>
      <c r="L317" s="293">
        <v>10</v>
      </c>
      <c r="M317" s="293">
        <v>0.7</v>
      </c>
      <c r="N317" s="293">
        <v>0.7</v>
      </c>
      <c r="O317" s="293">
        <v>1</v>
      </c>
      <c r="P317" s="296">
        <f>'Water Gal to Energy Savigns'!J139</f>
        <v>3.0709439691524374E-2</v>
      </c>
      <c r="Q317" s="296">
        <f>'Water Gal to Energy Savigns'!J118</f>
        <v>305.69851329290174</v>
      </c>
      <c r="R317" s="293">
        <v>0</v>
      </c>
      <c r="S317" s="310">
        <v>0</v>
      </c>
      <c r="T317" s="310">
        <v>191.99</v>
      </c>
      <c r="U317" s="310">
        <v>191.99</v>
      </c>
      <c r="V317" s="296">
        <f>'Water Gal to Energy Savigns'!J203</f>
        <v>1.6008841505424663E-2</v>
      </c>
      <c r="W317" s="296">
        <f>'Water Gal to Energy Savigns'!J182</f>
        <v>159.36074044036368</v>
      </c>
      <c r="X317" s="293">
        <v>0</v>
      </c>
      <c r="Y317" s="295">
        <v>100.61</v>
      </c>
      <c r="Z317" s="295">
        <f t="shared" si="107"/>
        <v>191.99</v>
      </c>
      <c r="AA317" s="295">
        <f t="shared" si="108"/>
        <v>91.38000000000001</v>
      </c>
    </row>
    <row r="318" spans="1:27" x14ac:dyDescent="0.25">
      <c r="A318" s="292" t="s">
        <v>419</v>
      </c>
      <c r="B318" s="309" t="s">
        <v>415</v>
      </c>
      <c r="C318" s="292" t="s">
        <v>386</v>
      </c>
      <c r="D318" s="292" t="s">
        <v>413</v>
      </c>
      <c r="E318" s="292" t="s">
        <v>394</v>
      </c>
      <c r="F318" s="292">
        <v>13</v>
      </c>
      <c r="G318" s="292" t="s">
        <v>392</v>
      </c>
      <c r="H318" s="292" t="s">
        <v>388</v>
      </c>
      <c r="I318" s="292" t="s">
        <v>395</v>
      </c>
      <c r="J318" s="293" t="b">
        <v>1</v>
      </c>
      <c r="K318" s="293">
        <v>0</v>
      </c>
      <c r="L318" s="293">
        <v>10</v>
      </c>
      <c r="M318" s="293">
        <v>0.7</v>
      </c>
      <c r="N318" s="293">
        <v>0.7</v>
      </c>
      <c r="O318" s="293">
        <v>1</v>
      </c>
      <c r="P318" s="296">
        <f>'Water Gal to Energy Savigns'!J140</f>
        <v>2.8713663853862356E-2</v>
      </c>
      <c r="Q318" s="296">
        <f>'Water Gal to Energy Savigns'!J119</f>
        <v>285.83147199981164</v>
      </c>
      <c r="R318" s="293">
        <v>0</v>
      </c>
      <c r="S318" s="310">
        <v>0</v>
      </c>
      <c r="T318" s="310">
        <v>191.99</v>
      </c>
      <c r="U318" s="310">
        <v>191.99</v>
      </c>
      <c r="V318" s="296">
        <f>'Water Gal to Energy Savigns'!J204</f>
        <v>1.4968442872742823E-2</v>
      </c>
      <c r="W318" s="296">
        <f>'Water Gal to Energy Savigns'!J183</f>
        <v>149.00404496048537</v>
      </c>
      <c r="X318" s="293">
        <v>0</v>
      </c>
      <c r="Y318" s="295">
        <v>100.61</v>
      </c>
      <c r="Z318" s="295">
        <f t="shared" si="107"/>
        <v>191.99</v>
      </c>
      <c r="AA318" s="295">
        <f t="shared" si="108"/>
        <v>91.38000000000001</v>
      </c>
    </row>
    <row r="319" spans="1:27" x14ac:dyDescent="0.25">
      <c r="A319" s="292" t="s">
        <v>419</v>
      </c>
      <c r="B319" s="309" t="s">
        <v>415</v>
      </c>
      <c r="C319" s="292" t="s">
        <v>386</v>
      </c>
      <c r="D319" s="292" t="s">
        <v>413</v>
      </c>
      <c r="E319" s="292" t="s">
        <v>394</v>
      </c>
      <c r="F319" s="292">
        <v>14</v>
      </c>
      <c r="G319" s="292" t="s">
        <v>392</v>
      </c>
      <c r="H319" s="292" t="s">
        <v>388</v>
      </c>
      <c r="I319" s="292" t="s">
        <v>395</v>
      </c>
      <c r="J319" s="293" t="b">
        <v>1</v>
      </c>
      <c r="K319" s="293">
        <v>0</v>
      </c>
      <c r="L319" s="293">
        <v>10</v>
      </c>
      <c r="M319" s="293">
        <v>0.7</v>
      </c>
      <c r="N319" s="293">
        <v>0.7</v>
      </c>
      <c r="O319" s="293">
        <v>1</v>
      </c>
      <c r="P319" s="296">
        <f>'Water Gal to Energy Savigns'!J141</f>
        <v>2.9693228513818625E-2</v>
      </c>
      <c r="Q319" s="296">
        <f>'Water Gal to Energy Savigns'!J120</f>
        <v>295.58259293301268</v>
      </c>
      <c r="R319" s="293">
        <v>0</v>
      </c>
      <c r="S319" s="310">
        <v>0</v>
      </c>
      <c r="T319" s="310">
        <v>191.99</v>
      </c>
      <c r="U319" s="310">
        <v>191.99</v>
      </c>
      <c r="V319" s="296">
        <f>'Water Gal to Energy Savigns'!J205</f>
        <v>1.5479090267911132E-2</v>
      </c>
      <c r="W319" s="296">
        <f>'Water Gal to Energy Savigns'!J184</f>
        <v>154.08730766693353</v>
      </c>
      <c r="X319" s="293">
        <v>0</v>
      </c>
      <c r="Y319" s="295">
        <v>100.61</v>
      </c>
      <c r="Z319" s="295">
        <f t="shared" si="107"/>
        <v>191.99</v>
      </c>
      <c r="AA319" s="295">
        <f t="shared" si="108"/>
        <v>91.38000000000001</v>
      </c>
    </row>
    <row r="320" spans="1:27" x14ac:dyDescent="0.25">
      <c r="A320" s="292" t="s">
        <v>419</v>
      </c>
      <c r="B320" s="309" t="s">
        <v>415</v>
      </c>
      <c r="C320" s="292" t="s">
        <v>386</v>
      </c>
      <c r="D320" s="292" t="s">
        <v>413</v>
      </c>
      <c r="E320" s="292" t="s">
        <v>394</v>
      </c>
      <c r="F320" s="292">
        <v>15</v>
      </c>
      <c r="G320" s="292" t="s">
        <v>392</v>
      </c>
      <c r="H320" s="292" t="s">
        <v>388</v>
      </c>
      <c r="I320" s="292" t="s">
        <v>395</v>
      </c>
      <c r="J320" s="293" t="b">
        <v>1</v>
      </c>
      <c r="K320" s="293">
        <v>0</v>
      </c>
      <c r="L320" s="293">
        <v>10</v>
      </c>
      <c r="M320" s="293">
        <v>0.7</v>
      </c>
      <c r="N320" s="293">
        <v>0.7</v>
      </c>
      <c r="O320" s="293">
        <v>1</v>
      </c>
      <c r="P320" s="296">
        <f>'Water Gal to Energy Savigns'!J142</f>
        <v>2.124344194018123E-2</v>
      </c>
      <c r="Q320" s="296">
        <f>'Water Gal to Energy Savigns'!J121</f>
        <v>211.46880840453136</v>
      </c>
      <c r="R320" s="293">
        <v>0</v>
      </c>
      <c r="S320" s="310">
        <v>0</v>
      </c>
      <c r="T320" s="310">
        <v>191.99</v>
      </c>
      <c r="U320" s="310">
        <v>191.99</v>
      </c>
      <c r="V320" s="296">
        <f>'Water Gal to Energy Savigns'!J206</f>
        <v>1.1074213612041681E-2</v>
      </c>
      <c r="W320" s="296">
        <f>'Water Gal to Energy Savigns'!J185</f>
        <v>110.23876277441491</v>
      </c>
      <c r="X320" s="293">
        <v>0</v>
      </c>
      <c r="Y320" s="295">
        <v>100.61</v>
      </c>
      <c r="Z320" s="295">
        <f t="shared" si="107"/>
        <v>191.99</v>
      </c>
      <c r="AA320" s="295">
        <f t="shared" si="108"/>
        <v>91.38000000000001</v>
      </c>
    </row>
    <row r="321" spans="1:27" x14ac:dyDescent="0.25">
      <c r="A321" s="292" t="s">
        <v>419</v>
      </c>
      <c r="B321" s="309" t="s">
        <v>415</v>
      </c>
      <c r="C321" s="292" t="s">
        <v>386</v>
      </c>
      <c r="D321" s="292" t="s">
        <v>413</v>
      </c>
      <c r="E321" s="292" t="s">
        <v>394</v>
      </c>
      <c r="F321" s="292">
        <v>16</v>
      </c>
      <c r="G321" s="292" t="s">
        <v>392</v>
      </c>
      <c r="H321" s="292" t="s">
        <v>388</v>
      </c>
      <c r="I321" s="292" t="s">
        <v>395</v>
      </c>
      <c r="J321" s="293" t="b">
        <v>1</v>
      </c>
      <c r="K321" s="293">
        <v>0</v>
      </c>
      <c r="L321" s="293">
        <v>10</v>
      </c>
      <c r="M321" s="293">
        <v>0.7</v>
      </c>
      <c r="N321" s="293">
        <v>0.7</v>
      </c>
      <c r="O321" s="293">
        <v>1</v>
      </c>
      <c r="P321" s="296">
        <f>'Water Gal to Energy Savigns'!J143</f>
        <v>3.6909775504957221E-2</v>
      </c>
      <c r="Q321" s="296">
        <f>'Water Gal to Energy Savigns'!J122</f>
        <v>367.42003798116502</v>
      </c>
      <c r="R321" s="293">
        <v>0</v>
      </c>
      <c r="S321" s="310">
        <v>0</v>
      </c>
      <c r="T321" s="310">
        <v>191.99</v>
      </c>
      <c r="U321" s="310">
        <v>191.99</v>
      </c>
      <c r="V321" s="296">
        <f>'Water Gal to Energy Savigns'!J207</f>
        <v>1.9241078703977326E-2</v>
      </c>
      <c r="W321" s="296">
        <f>'Water Gal to Energy Savigns'!J186</f>
        <v>191.53619255322883</v>
      </c>
      <c r="X321" s="293">
        <v>0</v>
      </c>
      <c r="Y321" s="295">
        <v>100.61</v>
      </c>
      <c r="Z321" s="295">
        <f t="shared" si="107"/>
        <v>191.99</v>
      </c>
      <c r="AA321" s="295">
        <f t="shared" si="108"/>
        <v>91.38000000000001</v>
      </c>
    </row>
  </sheetData>
  <autoFilter ref="A1:AA257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2"/>
  <sheetViews>
    <sheetView zoomScale="85" zoomScaleNormal="85" workbookViewId="0">
      <selection activeCell="R39" sqref="R39"/>
    </sheetView>
  </sheetViews>
  <sheetFormatPr defaultRowHeight="15" x14ac:dyDescent="0.25"/>
  <cols>
    <col min="1" max="1" width="4.42578125" customWidth="1"/>
    <col min="2" max="2" width="21.85546875" customWidth="1"/>
    <col min="3" max="3" width="19.85546875" bestFit="1" customWidth="1"/>
    <col min="4" max="4" width="10" customWidth="1"/>
    <col min="5" max="5" width="6.140625" customWidth="1"/>
    <col min="6" max="6" width="11.5703125" customWidth="1"/>
    <col min="7" max="7" width="9.7109375" customWidth="1"/>
    <col min="8" max="8" width="12.85546875" customWidth="1"/>
    <col min="9" max="9" width="4.140625" customWidth="1"/>
    <col min="10" max="10" width="13.5703125" customWidth="1"/>
    <col min="11" max="11" width="13.85546875" customWidth="1"/>
    <col min="12" max="12" width="8.28515625" customWidth="1"/>
    <col min="13" max="13" width="12.85546875" bestFit="1" customWidth="1"/>
    <col min="14" max="14" width="3.28515625" customWidth="1"/>
    <col min="15" max="15" width="8.85546875" customWidth="1"/>
    <col min="16" max="16" width="3.85546875" customWidth="1"/>
    <col min="17" max="17" width="7.42578125" customWidth="1"/>
    <col min="18" max="18" width="12.42578125" bestFit="1" customWidth="1"/>
    <col min="19" max="19" width="14.42578125" customWidth="1"/>
    <col min="20" max="20" width="20.28515625" bestFit="1" customWidth="1"/>
    <col min="21" max="21" width="17.85546875" bestFit="1" customWidth="1"/>
    <col min="23" max="23" width="13.7109375" bestFit="1" customWidth="1"/>
    <col min="24" max="24" width="14.42578125" bestFit="1" customWidth="1"/>
    <col min="25" max="25" width="6" customWidth="1"/>
    <col min="27" max="27" width="14.140625" customWidth="1"/>
    <col min="28" max="28" width="4.140625" customWidth="1"/>
    <col min="29" max="29" width="12.85546875" customWidth="1"/>
    <col min="30" max="30" width="3" customWidth="1"/>
    <col min="32" max="32" width="14.42578125" customWidth="1"/>
    <col min="33" max="33" width="2.7109375" customWidth="1"/>
    <col min="34" max="34" width="8.85546875" customWidth="1"/>
    <col min="35" max="35" width="3.7109375" customWidth="1"/>
    <col min="37" max="37" width="14.140625" customWidth="1"/>
    <col min="40" max="40" width="10.85546875" customWidth="1"/>
    <col min="44" max="44" width="17" customWidth="1"/>
    <col min="45" max="45" width="7" customWidth="1"/>
    <col min="46" max="46" width="14.7109375" bestFit="1" customWidth="1"/>
    <col min="47" max="47" width="4" customWidth="1"/>
    <col min="49" max="49" width="5.5703125" customWidth="1"/>
    <col min="51" max="51" width="14.7109375" bestFit="1" customWidth="1"/>
    <col min="56" max="56" width="14.140625" customWidth="1"/>
    <col min="60" max="60" width="15.140625" customWidth="1"/>
    <col min="66" max="66" width="12.85546875" bestFit="1" customWidth="1"/>
    <col min="71" max="71" width="15.7109375" customWidth="1"/>
    <col min="76" max="76" width="16.28515625" customWidth="1"/>
  </cols>
  <sheetData>
    <row r="1" spans="2:76" ht="15.75" thickBot="1" x14ac:dyDescent="0.3">
      <c r="B1" s="15" t="s">
        <v>421</v>
      </c>
      <c r="C1" s="15"/>
      <c r="D1" s="15"/>
      <c r="E1" s="15"/>
      <c r="F1" s="15"/>
      <c r="G1" s="312" t="s">
        <v>13</v>
      </c>
      <c r="H1" s="312"/>
      <c r="I1" s="15"/>
      <c r="J1" s="15" t="s">
        <v>17</v>
      </c>
      <c r="K1" s="15"/>
      <c r="L1" s="312" t="s">
        <v>14</v>
      </c>
      <c r="M1" s="312"/>
      <c r="N1" s="15"/>
      <c r="O1" s="15" t="s">
        <v>17</v>
      </c>
      <c r="P1" s="15"/>
      <c r="Q1" s="312" t="s">
        <v>37</v>
      </c>
      <c r="R1" s="312"/>
      <c r="S1" s="44"/>
      <c r="U1" s="15" t="s">
        <v>174</v>
      </c>
      <c r="V1" s="15"/>
      <c r="W1" s="15"/>
      <c r="X1" s="15"/>
      <c r="Y1" s="15"/>
      <c r="Z1" s="312" t="s">
        <v>13</v>
      </c>
      <c r="AA1" s="312"/>
      <c r="AB1" s="15"/>
      <c r="AC1" s="15" t="s">
        <v>17</v>
      </c>
      <c r="AD1" s="15"/>
      <c r="AE1" s="312" t="s">
        <v>14</v>
      </c>
      <c r="AF1" s="312"/>
      <c r="AG1" s="15"/>
      <c r="AH1" s="15" t="s">
        <v>196</v>
      </c>
      <c r="AI1" s="15"/>
      <c r="AJ1" s="312" t="s">
        <v>37</v>
      </c>
      <c r="AK1" s="312"/>
      <c r="AN1" s="15" t="s">
        <v>397</v>
      </c>
      <c r="AO1" s="15"/>
      <c r="AP1" s="15"/>
      <c r="AQ1" s="15"/>
      <c r="AR1" s="15"/>
      <c r="AS1" s="312" t="s">
        <v>13</v>
      </c>
      <c r="AT1" s="312"/>
      <c r="AU1" s="15"/>
      <c r="AV1" s="15" t="s">
        <v>17</v>
      </c>
      <c r="AW1" s="15"/>
      <c r="AX1" s="312" t="s">
        <v>14</v>
      </c>
      <c r="AY1" s="312"/>
      <c r="AZ1" s="15"/>
      <c r="BA1" s="15" t="s">
        <v>196</v>
      </c>
      <c r="BB1" s="15"/>
      <c r="BC1" s="312" t="s">
        <v>37</v>
      </c>
      <c r="BD1" s="312"/>
      <c r="BH1" s="15" t="s">
        <v>173</v>
      </c>
      <c r="BI1" s="15"/>
      <c r="BJ1" s="15"/>
      <c r="BK1" s="15"/>
      <c r="BL1" s="15"/>
      <c r="BM1" s="312" t="s">
        <v>13</v>
      </c>
      <c r="BN1" s="312"/>
      <c r="BO1" s="15"/>
      <c r="BP1" s="15" t="s">
        <v>17</v>
      </c>
      <c r="BQ1" s="15"/>
      <c r="BR1" s="312" t="s">
        <v>14</v>
      </c>
      <c r="BS1" s="312"/>
      <c r="BT1" s="15"/>
      <c r="BU1" s="15" t="s">
        <v>196</v>
      </c>
      <c r="BV1" s="15"/>
      <c r="BW1" s="312" t="s">
        <v>37</v>
      </c>
      <c r="BX1" s="312"/>
    </row>
    <row r="2" spans="2:76" x14ac:dyDescent="0.25">
      <c r="B2" s="16"/>
      <c r="C2" s="14"/>
    </row>
    <row r="3" spans="2:76" x14ac:dyDescent="0.25">
      <c r="B3" s="18" t="s">
        <v>175</v>
      </c>
      <c r="C3" s="19" t="s">
        <v>269</v>
      </c>
      <c r="D3" s="14"/>
      <c r="E3" s="14"/>
      <c r="F3" s="19"/>
      <c r="G3" s="35">
        <v>2</v>
      </c>
      <c r="H3" s="20" t="s">
        <v>0</v>
      </c>
      <c r="I3" s="12"/>
      <c r="J3" s="19" t="s">
        <v>324</v>
      </c>
      <c r="K3" s="12"/>
      <c r="L3" s="27">
        <v>1.5</v>
      </c>
      <c r="M3" s="26" t="s">
        <v>0</v>
      </c>
      <c r="U3" s="18" t="s">
        <v>176</v>
      </c>
      <c r="V3" s="12" t="s">
        <v>30</v>
      </c>
      <c r="X3" s="5"/>
      <c r="Y3" s="2"/>
      <c r="AN3" s="18" t="s">
        <v>214</v>
      </c>
      <c r="AO3" t="s">
        <v>400</v>
      </c>
      <c r="BH3" s="18" t="s">
        <v>232</v>
      </c>
      <c r="BI3" t="s">
        <v>47</v>
      </c>
      <c r="BR3" s="181"/>
    </row>
    <row r="4" spans="2:76" ht="18" x14ac:dyDescent="0.35">
      <c r="B4" s="16"/>
      <c r="C4" s="14"/>
      <c r="D4" s="12"/>
      <c r="E4" s="12"/>
      <c r="F4" s="12"/>
      <c r="G4" s="12"/>
      <c r="H4" s="12"/>
      <c r="I4" s="12"/>
      <c r="J4" s="17"/>
      <c r="K4" s="12"/>
      <c r="L4" s="14"/>
      <c r="M4" s="14"/>
      <c r="U4" s="16"/>
      <c r="V4" s="17" t="s">
        <v>31</v>
      </c>
      <c r="X4" s="5"/>
      <c r="Y4" s="2"/>
      <c r="Z4" s="281">
        <f>ROUND(G17/G19-G17,0)</f>
        <v>33</v>
      </c>
      <c r="AA4" s="32" t="s">
        <v>218</v>
      </c>
      <c r="AE4" s="39">
        <f>ROUND(G17/G19-G17,0)</f>
        <v>33</v>
      </c>
      <c r="AF4" s="32" t="s">
        <v>218</v>
      </c>
      <c r="AN4" s="18"/>
      <c r="AO4" t="s">
        <v>191</v>
      </c>
      <c r="AS4" s="33">
        <f>G21*G11</f>
        <v>0.23199999999999998</v>
      </c>
      <c r="AT4" s="32" t="s">
        <v>1</v>
      </c>
      <c r="AX4" s="33">
        <f>L21*L11</f>
        <v>0</v>
      </c>
      <c r="AY4" s="32" t="s">
        <v>1</v>
      </c>
      <c r="BH4" s="18"/>
      <c r="BI4" t="s">
        <v>230</v>
      </c>
      <c r="BM4" s="41">
        <f>G27-(G17+Z4)/G7</f>
        <v>6.0666666666666673</v>
      </c>
      <c r="BN4" s="32" t="s">
        <v>9</v>
      </c>
      <c r="BR4" s="41">
        <f>BM4</f>
        <v>6.0666666666666673</v>
      </c>
      <c r="BS4" s="32" t="s">
        <v>9</v>
      </c>
    </row>
    <row r="5" spans="2:76" ht="17.25" x14ac:dyDescent="0.25">
      <c r="B5" s="16" t="s">
        <v>16</v>
      </c>
      <c r="C5" s="17" t="s">
        <v>270</v>
      </c>
      <c r="G5" s="22">
        <v>5</v>
      </c>
      <c r="H5" s="23" t="s">
        <v>19</v>
      </c>
      <c r="I5" s="12"/>
      <c r="J5" s="12"/>
      <c r="K5" s="12"/>
      <c r="L5" s="27">
        <v>5</v>
      </c>
      <c r="M5" s="26" t="s">
        <v>0</v>
      </c>
      <c r="Z5" s="282"/>
      <c r="BH5" s="18"/>
      <c r="BR5" s="181"/>
    </row>
    <row r="6" spans="2:76" ht="15.75" thickBot="1" x14ac:dyDescent="0.3">
      <c r="B6" s="16"/>
      <c r="C6" s="12"/>
      <c r="J6" s="12"/>
      <c r="K6" s="12"/>
      <c r="L6" s="12"/>
      <c r="M6" s="12"/>
      <c r="U6" s="18" t="s">
        <v>192</v>
      </c>
      <c r="V6" t="s">
        <v>44</v>
      </c>
      <c r="Z6" s="282"/>
      <c r="AN6" s="18" t="s">
        <v>213</v>
      </c>
      <c r="AO6" t="s">
        <v>401</v>
      </c>
      <c r="AX6" s="48"/>
      <c r="BH6" s="18" t="s">
        <v>234</v>
      </c>
      <c r="BI6" t="s">
        <v>233</v>
      </c>
      <c r="BO6" s="6"/>
      <c r="BR6" s="181"/>
    </row>
    <row r="7" spans="2:76" ht="18.75" thickBot="1" x14ac:dyDescent="0.4">
      <c r="B7" s="18" t="s">
        <v>32</v>
      </c>
      <c r="C7" s="10" t="s">
        <v>271</v>
      </c>
      <c r="G7" s="37">
        <v>60</v>
      </c>
      <c r="H7" s="38" t="s">
        <v>2</v>
      </c>
      <c r="J7" s="12"/>
      <c r="K7" s="12"/>
      <c r="L7" s="37">
        <v>60</v>
      </c>
      <c r="M7" s="38" t="s">
        <v>2</v>
      </c>
      <c r="U7" s="18"/>
      <c r="V7" t="s">
        <v>202</v>
      </c>
      <c r="Z7" s="283">
        <f>Z4/G7*G25</f>
        <v>0.44000000000000006</v>
      </c>
      <c r="AA7" s="32" t="s">
        <v>219</v>
      </c>
      <c r="AE7" s="39">
        <f>AE4/L7*L25*L23</f>
        <v>0</v>
      </c>
      <c r="AF7" s="32" t="s">
        <v>218</v>
      </c>
      <c r="AN7" s="18"/>
      <c r="AO7" t="s">
        <v>203</v>
      </c>
      <c r="AS7" s="40">
        <f>G17/G7*G25</f>
        <v>0.62666666666666671</v>
      </c>
      <c r="AT7" s="32" t="s">
        <v>219</v>
      </c>
      <c r="AX7" s="40">
        <f>L17/L7*L25</f>
        <v>0</v>
      </c>
      <c r="AY7" s="32" t="s">
        <v>219</v>
      </c>
      <c r="BH7" s="18"/>
      <c r="BI7" t="s">
        <v>231</v>
      </c>
      <c r="BM7" s="41">
        <f>BM$4*G$3</f>
        <v>12.133333333333335</v>
      </c>
      <c r="BN7" s="32" t="s">
        <v>4</v>
      </c>
      <c r="BO7" s="6"/>
      <c r="BR7" s="41">
        <f>BR$4*L$3</f>
        <v>9.1000000000000014</v>
      </c>
      <c r="BS7" s="32" t="s">
        <v>4</v>
      </c>
      <c r="BW7" s="42">
        <f>BM7-BR7</f>
        <v>3.0333333333333332</v>
      </c>
      <c r="BX7" s="43" t="s">
        <v>172</v>
      </c>
    </row>
    <row r="8" spans="2:76" x14ac:dyDescent="0.25">
      <c r="B8" s="29"/>
      <c r="C8" s="12"/>
      <c r="U8" s="18"/>
      <c r="Z8" s="282"/>
      <c r="AE8" s="48"/>
      <c r="BL8" s="6"/>
      <c r="BM8" s="6"/>
      <c r="BR8" s="6"/>
    </row>
    <row r="9" spans="2:76" ht="15.75" thickBot="1" x14ac:dyDescent="0.3">
      <c r="B9" s="18" t="s">
        <v>188</v>
      </c>
      <c r="C9" s="17" t="s">
        <v>274</v>
      </c>
      <c r="G9" s="24">
        <v>0.6</v>
      </c>
      <c r="H9" s="20" t="s">
        <v>1</v>
      </c>
      <c r="J9" t="s">
        <v>21</v>
      </c>
      <c r="L9" s="25">
        <v>0</v>
      </c>
      <c r="M9" s="26" t="s">
        <v>1</v>
      </c>
      <c r="T9" s="12"/>
      <c r="U9" s="18" t="s">
        <v>184</v>
      </c>
      <c r="V9" t="s">
        <v>34</v>
      </c>
      <c r="Z9" s="282"/>
      <c r="AN9" s="18" t="s">
        <v>204</v>
      </c>
      <c r="AO9" t="s">
        <v>36</v>
      </c>
      <c r="BH9" s="18" t="s">
        <v>328</v>
      </c>
      <c r="BI9" t="s">
        <v>235</v>
      </c>
      <c r="BO9" s="6"/>
      <c r="BR9" t="s">
        <v>331</v>
      </c>
      <c r="BW9" s="221" t="s">
        <v>330</v>
      </c>
    </row>
    <row r="10" spans="2:76" ht="15.75" thickBot="1" x14ac:dyDescent="0.3">
      <c r="B10" s="16"/>
      <c r="C10" s="12"/>
      <c r="G10" s="8"/>
      <c r="L10" s="8"/>
      <c r="U10" s="18"/>
      <c r="V10" t="s">
        <v>177</v>
      </c>
      <c r="Z10" s="284">
        <f>Z4/G7*G3</f>
        <v>1.1000000000000001</v>
      </c>
      <c r="AA10" s="32" t="s">
        <v>219</v>
      </c>
      <c r="AE10" s="27">
        <v>0</v>
      </c>
      <c r="AF10" s="26" t="s">
        <v>219</v>
      </c>
      <c r="AH10" t="s">
        <v>197</v>
      </c>
      <c r="AN10" s="18"/>
      <c r="AO10" t="s">
        <v>205</v>
      </c>
      <c r="AS10" s="41">
        <f>G17/G7*G3</f>
        <v>1.5666666666666667</v>
      </c>
      <c r="AT10" s="32" t="s">
        <v>219</v>
      </c>
      <c r="AX10" s="41">
        <f>L17/L7*L3</f>
        <v>0</v>
      </c>
      <c r="AY10" s="32" t="s">
        <v>219</v>
      </c>
      <c r="BH10" s="18"/>
      <c r="BI10" t="s">
        <v>238</v>
      </c>
      <c r="BM10" s="41">
        <f>BM$4*(G$3 + G$25*G23)</f>
        <v>13.783466666666669</v>
      </c>
      <c r="BN10" s="32" t="s">
        <v>4</v>
      </c>
      <c r="BO10" s="6"/>
      <c r="BR10" s="41">
        <f>BR$4*L$3</f>
        <v>9.1000000000000014</v>
      </c>
      <c r="BS10" s="32" t="s">
        <v>4</v>
      </c>
      <c r="BW10" s="42">
        <f>BM10-BR10</f>
        <v>4.6834666666666678</v>
      </c>
      <c r="BX10" s="43" t="s">
        <v>172</v>
      </c>
    </row>
    <row r="11" spans="2:76" x14ac:dyDescent="0.25">
      <c r="B11" s="18" t="s">
        <v>190</v>
      </c>
      <c r="C11" s="17" t="s">
        <v>275</v>
      </c>
      <c r="G11" s="24">
        <v>0.4</v>
      </c>
      <c r="H11" s="20" t="s">
        <v>1</v>
      </c>
      <c r="J11" t="s">
        <v>20</v>
      </c>
      <c r="L11" s="25">
        <v>1</v>
      </c>
      <c r="M11" s="26" t="s">
        <v>1</v>
      </c>
      <c r="U11" s="18"/>
      <c r="Z11" s="285"/>
      <c r="AC11" s="11"/>
      <c r="AN11" s="18"/>
      <c r="AT11" s="11"/>
      <c r="AV11" s="11"/>
      <c r="BL11" s="6"/>
      <c r="BM11" s="6"/>
      <c r="BR11" s="6"/>
    </row>
    <row r="12" spans="2:76" ht="15.75" thickBot="1" x14ac:dyDescent="0.3">
      <c r="B12" s="16"/>
      <c r="C12" s="12"/>
      <c r="U12" s="18" t="s">
        <v>193</v>
      </c>
      <c r="V12" t="s">
        <v>35</v>
      </c>
      <c r="Z12" s="282"/>
      <c r="AN12" s="18" t="s">
        <v>212</v>
      </c>
      <c r="AO12" t="s">
        <v>40</v>
      </c>
      <c r="BH12" s="18" t="s">
        <v>329</v>
      </c>
      <c r="BI12" t="s">
        <v>236</v>
      </c>
    </row>
    <row r="13" spans="2:76" ht="18.75" thickBot="1" x14ac:dyDescent="0.4">
      <c r="B13" s="16" t="s">
        <v>23</v>
      </c>
      <c r="C13" s="12" t="s">
        <v>28</v>
      </c>
      <c r="G13" s="24">
        <f>(1.1+1.5)/2</f>
        <v>1.3</v>
      </c>
      <c r="H13" s="20" t="s">
        <v>1</v>
      </c>
      <c r="J13" t="s">
        <v>24</v>
      </c>
      <c r="L13" s="24">
        <v>1.3</v>
      </c>
      <c r="M13" s="20" t="s">
        <v>1</v>
      </c>
      <c r="O13" t="s">
        <v>24</v>
      </c>
      <c r="U13" s="18"/>
      <c r="V13" t="s">
        <v>185</v>
      </c>
      <c r="Z13" s="284">
        <f>Z10/G13</f>
        <v>0.84615384615384615</v>
      </c>
      <c r="AA13" s="32" t="s">
        <v>7</v>
      </c>
      <c r="AE13" s="41">
        <f>Z10/G13</f>
        <v>0.84615384615384615</v>
      </c>
      <c r="AF13" s="32" t="s">
        <v>7</v>
      </c>
      <c r="AN13" s="18"/>
      <c r="AO13" t="s">
        <v>38</v>
      </c>
      <c r="AS13" s="41">
        <f>G17/G7*G5</f>
        <v>3.9166666666666665</v>
      </c>
      <c r="AT13" s="32" t="s">
        <v>219</v>
      </c>
      <c r="AX13" s="41">
        <f>L17/L7*L5</f>
        <v>0</v>
      </c>
      <c r="AY13" s="32" t="s">
        <v>219</v>
      </c>
      <c r="BC13" s="180"/>
      <c r="BD13" s="135"/>
      <c r="BH13" s="18"/>
      <c r="BI13" t="s">
        <v>237</v>
      </c>
      <c r="BM13" s="41">
        <f>BM$4*(G$3 + G$25)</f>
        <v>16.986666666666668</v>
      </c>
      <c r="BN13" s="32" t="s">
        <v>4</v>
      </c>
      <c r="BR13" s="41">
        <f>BR$4*L$3</f>
        <v>9.1000000000000014</v>
      </c>
      <c r="BS13" s="32" t="s">
        <v>4</v>
      </c>
      <c r="BW13" s="42">
        <f>BM13-BR13</f>
        <v>7.8866666666666667</v>
      </c>
      <c r="BX13" s="43" t="s">
        <v>172</v>
      </c>
    </row>
    <row r="14" spans="2:76" x14ac:dyDescent="0.25">
      <c r="B14" s="16"/>
      <c r="C14" s="12"/>
      <c r="G14" s="8"/>
      <c r="L14" s="8"/>
      <c r="U14" s="18"/>
      <c r="Z14" s="282"/>
      <c r="AN14" s="18"/>
      <c r="BH14" s="18"/>
      <c r="BR14" s="181"/>
    </row>
    <row r="15" spans="2:76" ht="15.75" thickBot="1" x14ac:dyDescent="0.3">
      <c r="B15" s="18" t="s">
        <v>195</v>
      </c>
      <c r="C15" s="12" t="s">
        <v>29</v>
      </c>
      <c r="G15" s="24">
        <f>(1.01+1.1)/2</f>
        <v>1.0550000000000002</v>
      </c>
      <c r="H15" s="20" t="s">
        <v>1</v>
      </c>
      <c r="J15" t="s">
        <v>24</v>
      </c>
      <c r="L15" s="24">
        <f>(1.01+1.1)/2</f>
        <v>1.0550000000000002</v>
      </c>
      <c r="M15" s="20" t="s">
        <v>1</v>
      </c>
      <c r="O15" t="s">
        <v>24</v>
      </c>
      <c r="U15" s="18" t="s">
        <v>186</v>
      </c>
      <c r="V15" t="s">
        <v>39</v>
      </c>
      <c r="Z15" s="282"/>
      <c r="AN15" s="47" t="s">
        <v>209</v>
      </c>
      <c r="AO15" t="s">
        <v>206</v>
      </c>
      <c r="BH15" s="18"/>
      <c r="BR15" s="181"/>
    </row>
    <row r="16" spans="2:76" ht="15.75" thickBot="1" x14ac:dyDescent="0.3">
      <c r="B16" s="16"/>
      <c r="C16" s="12"/>
      <c r="U16" s="18"/>
      <c r="V16" t="s">
        <v>194</v>
      </c>
      <c r="Z16" s="284">
        <f>Z13*G15</f>
        <v>0.89269230769230778</v>
      </c>
      <c r="AA16" s="32" t="s">
        <v>219</v>
      </c>
      <c r="AE16" s="41">
        <f>AE13*L15</f>
        <v>0.89269230769230778</v>
      </c>
      <c r="AF16" s="32" t="s">
        <v>219</v>
      </c>
      <c r="AJ16" s="180"/>
      <c r="AK16" s="135"/>
      <c r="AN16" s="47"/>
      <c r="AO16" t="s">
        <v>215</v>
      </c>
      <c r="AS16" s="41">
        <f>AS10*G9+AS13*AS4</f>
        <v>1.8486666666666665</v>
      </c>
      <c r="AT16" s="32" t="s">
        <v>219</v>
      </c>
      <c r="AX16" s="41">
        <f>AX10*L9+AX13*L11</f>
        <v>0</v>
      </c>
      <c r="AY16" s="32" t="s">
        <v>219</v>
      </c>
      <c r="BC16" s="42">
        <f>AS16-AX16</f>
        <v>1.8486666666666665</v>
      </c>
      <c r="BD16" s="43" t="s">
        <v>219</v>
      </c>
      <c r="BH16" s="18"/>
      <c r="BR16" s="181"/>
    </row>
    <row r="17" spans="1:70" x14ac:dyDescent="0.25">
      <c r="B17" s="16" t="s">
        <v>26</v>
      </c>
      <c r="C17" s="17" t="s">
        <v>398</v>
      </c>
      <c r="G17" s="34">
        <v>47</v>
      </c>
      <c r="H17" s="30" t="s">
        <v>3</v>
      </c>
      <c r="J17" t="s">
        <v>25</v>
      </c>
      <c r="L17" s="27">
        <v>0</v>
      </c>
      <c r="M17" s="26" t="s">
        <v>3</v>
      </c>
      <c r="U17" s="18"/>
      <c r="Z17" s="282"/>
      <c r="BH17" s="18"/>
      <c r="BR17" s="181"/>
    </row>
    <row r="18" spans="1:70" ht="15.75" thickBot="1" x14ac:dyDescent="0.3">
      <c r="B18" s="16"/>
      <c r="C18" s="12"/>
      <c r="F18" s="3"/>
      <c r="G18" s="3"/>
      <c r="H18" s="2"/>
      <c r="L18" s="3"/>
      <c r="M18" s="2"/>
      <c r="U18" s="47" t="s">
        <v>181</v>
      </c>
      <c r="V18" t="s">
        <v>178</v>
      </c>
      <c r="Z18" s="282"/>
      <c r="AN18" s="47" t="s">
        <v>210</v>
      </c>
      <c r="AO18" t="s">
        <v>207</v>
      </c>
      <c r="BC18" t="s">
        <v>327</v>
      </c>
    </row>
    <row r="19" spans="1:70" ht="15.75" thickBot="1" x14ac:dyDescent="0.3">
      <c r="B19" s="16" t="s">
        <v>27</v>
      </c>
      <c r="C19" s="17" t="s">
        <v>399</v>
      </c>
      <c r="E19" s="5"/>
      <c r="F19" s="2"/>
      <c r="G19" s="24">
        <v>0.59</v>
      </c>
      <c r="H19" s="20" t="s">
        <v>1</v>
      </c>
      <c r="J19" t="s">
        <v>25</v>
      </c>
      <c r="L19" s="25">
        <v>0</v>
      </c>
      <c r="M19" s="26" t="s">
        <v>1</v>
      </c>
      <c r="U19" s="47"/>
      <c r="V19" t="s">
        <v>187</v>
      </c>
      <c r="Z19" s="284">
        <f>Z10*G9+Z16*G11</f>
        <v>1.0170769230769232</v>
      </c>
      <c r="AA19" s="32" t="s">
        <v>219</v>
      </c>
      <c r="AE19" s="41">
        <f>AE10*L9+AE16*L11</f>
        <v>0.89269230769230778</v>
      </c>
      <c r="AF19" s="32" t="s">
        <v>219</v>
      </c>
      <c r="AJ19" s="42">
        <f>Z19-AE19</f>
        <v>0.12438461538461543</v>
      </c>
      <c r="AK19" s="43" t="s">
        <v>219</v>
      </c>
      <c r="AN19" s="47"/>
      <c r="AO19" t="s">
        <v>216</v>
      </c>
      <c r="AS19" s="41">
        <f>(AS10+AS7*G23)*G9+AS13*AS4</f>
        <v>1.9765066666666664</v>
      </c>
      <c r="AT19" s="32" t="s">
        <v>219</v>
      </c>
      <c r="AX19" s="41">
        <f>(AX10+AX7*AX4)*L9+AX13*L11</f>
        <v>0</v>
      </c>
      <c r="AY19" s="32" t="s">
        <v>219</v>
      </c>
      <c r="BC19" s="42">
        <f>AS19-AX19</f>
        <v>1.9765066666666664</v>
      </c>
      <c r="BD19" s="43" t="s">
        <v>219</v>
      </c>
    </row>
    <row r="20" spans="1:70" x14ac:dyDescent="0.25">
      <c r="B20" s="16"/>
      <c r="C20" s="12"/>
      <c r="E20" s="4"/>
      <c r="F20" s="2"/>
      <c r="Z20" s="282"/>
      <c r="AS20" s="7"/>
      <c r="AX20" s="7"/>
    </row>
    <row r="21" spans="1:70" ht="15.75" thickBot="1" x14ac:dyDescent="0.3">
      <c r="B21" s="18" t="s">
        <v>41</v>
      </c>
      <c r="C21" t="s">
        <v>42</v>
      </c>
      <c r="G21" s="24">
        <v>0.57999999999999996</v>
      </c>
      <c r="H21" s="20" t="s">
        <v>1</v>
      </c>
      <c r="J21" t="s">
        <v>6</v>
      </c>
      <c r="L21" s="25">
        <v>0</v>
      </c>
      <c r="M21" s="26" t="s">
        <v>1</v>
      </c>
      <c r="U21" s="47" t="s">
        <v>183</v>
      </c>
      <c r="V21" t="s">
        <v>180</v>
      </c>
      <c r="Z21" s="282"/>
      <c r="AJ21" t="s">
        <v>326</v>
      </c>
      <c r="AN21" s="47" t="s">
        <v>211</v>
      </c>
      <c r="AO21" t="s">
        <v>208</v>
      </c>
    </row>
    <row r="22" spans="1:70" ht="15.75" thickBot="1" x14ac:dyDescent="0.3">
      <c r="B22" s="16"/>
      <c r="U22" s="47"/>
      <c r="V22" t="s">
        <v>199</v>
      </c>
      <c r="Z22" s="287">
        <f>(Z10+Z7*G23)*G9+Z16*G11</f>
        <v>1.1068369230769231</v>
      </c>
      <c r="AA22" s="43" t="s">
        <v>219</v>
      </c>
      <c r="AE22" s="41">
        <f>(AE10+AE7*L23)*L9+AE16*L11</f>
        <v>0.89269230769230778</v>
      </c>
      <c r="AF22" s="32" t="s">
        <v>219</v>
      </c>
      <c r="AJ22" s="42">
        <f>Z22-AE22</f>
        <v>0.21414461538461527</v>
      </c>
      <c r="AK22" s="43" t="s">
        <v>219</v>
      </c>
      <c r="AN22" s="47"/>
      <c r="AO22" t="s">
        <v>217</v>
      </c>
      <c r="AS22" s="41">
        <f>(AS10+AS7)*G9+AS13*AS4</f>
        <v>2.2246666666666668</v>
      </c>
      <c r="AT22" s="32" t="s">
        <v>219</v>
      </c>
      <c r="AX22" s="41">
        <f>(AX10+AX7)*L9+AX13*L11</f>
        <v>0</v>
      </c>
      <c r="AY22" s="32" t="s">
        <v>219</v>
      </c>
      <c r="BC22" s="42">
        <f>AS22-AX22</f>
        <v>2.2246666666666668</v>
      </c>
      <c r="BD22" s="43" t="s">
        <v>219</v>
      </c>
    </row>
    <row r="23" spans="1:70" x14ac:dyDescent="0.25">
      <c r="B23" s="18" t="s">
        <v>200</v>
      </c>
      <c r="C23" t="s">
        <v>33</v>
      </c>
      <c r="G23" s="24">
        <v>0.34</v>
      </c>
      <c r="H23" s="20" t="s">
        <v>1</v>
      </c>
      <c r="J23" t="s">
        <v>8</v>
      </c>
      <c r="L23" s="25">
        <v>0</v>
      </c>
      <c r="M23" s="26" t="s">
        <v>1</v>
      </c>
      <c r="Z23" s="286"/>
    </row>
    <row r="24" spans="1:70" ht="15.75" thickBot="1" x14ac:dyDescent="0.3">
      <c r="U24" s="47" t="s">
        <v>182</v>
      </c>
      <c r="V24" t="s">
        <v>179</v>
      </c>
      <c r="Z24" s="282"/>
    </row>
    <row r="25" spans="1:70" ht="15.75" thickBot="1" x14ac:dyDescent="0.3">
      <c r="B25" s="18" t="s">
        <v>201</v>
      </c>
      <c r="C25" t="s">
        <v>43</v>
      </c>
      <c r="G25" s="34">
        <v>0.8</v>
      </c>
      <c r="H25" s="30" t="s">
        <v>0</v>
      </c>
      <c r="J25" t="s">
        <v>8</v>
      </c>
      <c r="L25" s="27">
        <v>0</v>
      </c>
      <c r="M25" s="26" t="s">
        <v>0</v>
      </c>
      <c r="U25" s="47"/>
      <c r="V25" t="s">
        <v>198</v>
      </c>
      <c r="Z25" s="284">
        <f>(Z10+Z7)*G9+Z16*G11</f>
        <v>1.281076923076923</v>
      </c>
      <c r="AA25" s="32" t="s">
        <v>219</v>
      </c>
      <c r="AE25" s="41">
        <f>(AE10+AE7)*L9+AE16*L11</f>
        <v>0.89269230769230778</v>
      </c>
      <c r="AF25" s="32" t="s">
        <v>219</v>
      </c>
      <c r="AJ25" s="42">
        <f>Z25-AE25</f>
        <v>0.38838461538461522</v>
      </c>
      <c r="AK25" s="43" t="s">
        <v>219</v>
      </c>
    </row>
    <row r="26" spans="1:70" x14ac:dyDescent="0.25">
      <c r="U26" s="47"/>
    </row>
    <row r="27" spans="1:70" x14ac:dyDescent="0.25">
      <c r="B27" s="18" t="s">
        <v>225</v>
      </c>
      <c r="C27" t="s">
        <v>226</v>
      </c>
      <c r="G27" s="35">
        <v>7.4</v>
      </c>
      <c r="H27" s="20" t="s">
        <v>9</v>
      </c>
      <c r="J27" s="213" t="s">
        <v>325</v>
      </c>
      <c r="L27" s="35">
        <v>7.4</v>
      </c>
      <c r="M27" s="20" t="s">
        <v>9</v>
      </c>
      <c r="O27" s="213" t="s">
        <v>294</v>
      </c>
    </row>
    <row r="28" spans="1:70" x14ac:dyDescent="0.25">
      <c r="A28" s="309"/>
      <c r="B28" s="18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213"/>
      <c r="P28" s="309"/>
      <c r="Q28" s="309"/>
      <c r="R28" s="309"/>
      <c r="S28" s="309"/>
    </row>
    <row r="29" spans="1:70" ht="15.75" thickBot="1" x14ac:dyDescent="0.3">
      <c r="B29" s="15" t="s">
        <v>422</v>
      </c>
      <c r="C29" s="15"/>
      <c r="D29" s="15"/>
      <c r="E29" s="15"/>
      <c r="F29" s="15"/>
      <c r="G29" s="312" t="s">
        <v>13</v>
      </c>
      <c r="H29" s="312"/>
      <c r="I29" s="15"/>
      <c r="J29" s="15" t="s">
        <v>17</v>
      </c>
      <c r="K29" s="15"/>
      <c r="L29" s="312" t="s">
        <v>14</v>
      </c>
      <c r="M29" s="312"/>
      <c r="N29" s="15"/>
      <c r="O29" s="15" t="s">
        <v>17</v>
      </c>
      <c r="P29" s="15"/>
      <c r="Q29" s="312" t="s">
        <v>37</v>
      </c>
      <c r="R29" s="312"/>
    </row>
    <row r="30" spans="1:70" x14ac:dyDescent="0.25">
      <c r="B30" s="18" t="s">
        <v>404</v>
      </c>
      <c r="C30" t="s">
        <v>403</v>
      </c>
      <c r="G30" s="35">
        <v>17.2</v>
      </c>
      <c r="H30" s="20" t="s">
        <v>4</v>
      </c>
      <c r="J30" t="s">
        <v>293</v>
      </c>
      <c r="L30" s="46" t="s">
        <v>46</v>
      </c>
      <c r="M30" s="45" t="s">
        <v>7</v>
      </c>
    </row>
    <row r="31" spans="1:70" x14ac:dyDescent="0.25">
      <c r="BC31" s="6"/>
    </row>
    <row r="32" spans="1:70" x14ac:dyDescent="0.25">
      <c r="B32" s="18" t="s">
        <v>220</v>
      </c>
      <c r="C32" t="s">
        <v>222</v>
      </c>
      <c r="G32" s="35">
        <v>2.0099999999999998</v>
      </c>
      <c r="H32" s="20" t="s">
        <v>227</v>
      </c>
      <c r="J32" t="s">
        <v>224</v>
      </c>
      <c r="L32" s="35">
        <v>2.0099999999999998</v>
      </c>
      <c r="M32" s="20" t="s">
        <v>227</v>
      </c>
      <c r="O32" t="s">
        <v>224</v>
      </c>
    </row>
    <row r="33" spans="2:22" x14ac:dyDescent="0.25">
      <c r="B33" s="18"/>
      <c r="U33" s="47"/>
    </row>
    <row r="34" spans="2:22" x14ac:dyDescent="0.25">
      <c r="B34" s="18" t="s">
        <v>221</v>
      </c>
      <c r="C34" t="s">
        <v>223</v>
      </c>
      <c r="G34" s="35">
        <v>1.5</v>
      </c>
      <c r="H34" s="20" t="s">
        <v>227</v>
      </c>
      <c r="J34" t="s">
        <v>295</v>
      </c>
      <c r="L34" s="35">
        <v>1.5</v>
      </c>
      <c r="M34" s="20" t="s">
        <v>227</v>
      </c>
      <c r="O34" t="s">
        <v>295</v>
      </c>
      <c r="U34" s="47"/>
    </row>
    <row r="35" spans="2:22" x14ac:dyDescent="0.25">
      <c r="U35" s="47"/>
    </row>
    <row r="36" spans="2:22" x14ac:dyDescent="0.25">
      <c r="B36" s="29" t="s">
        <v>291</v>
      </c>
      <c r="C36" s="17" t="s">
        <v>272</v>
      </c>
      <c r="G36" s="35">
        <f>ED_WaterConsumption!C23</f>
        <v>28.009999999999998</v>
      </c>
      <c r="H36" s="20" t="s">
        <v>171</v>
      </c>
      <c r="J36" t="s">
        <v>420</v>
      </c>
      <c r="U36" s="7"/>
      <c r="V36" s="7"/>
    </row>
    <row r="37" spans="2:22" x14ac:dyDescent="0.25">
      <c r="B37" s="29"/>
      <c r="C37" s="12"/>
      <c r="U37" s="7"/>
      <c r="V37" s="7"/>
    </row>
    <row r="38" spans="2:22" x14ac:dyDescent="0.25">
      <c r="B38" s="29" t="s">
        <v>292</v>
      </c>
      <c r="C38" s="17" t="s">
        <v>273</v>
      </c>
      <c r="G38" s="35">
        <f>ED_WaterConsumption!D23</f>
        <v>23.34</v>
      </c>
      <c r="H38" s="20" t="s">
        <v>171</v>
      </c>
      <c r="J38" s="309" t="s">
        <v>420</v>
      </c>
    </row>
    <row r="39" spans="2:22" x14ac:dyDescent="0.25">
      <c r="B39" s="29"/>
      <c r="C39" s="12"/>
    </row>
    <row r="44" spans="2:22" ht="15.75" thickBot="1" x14ac:dyDescent="0.3">
      <c r="B44" s="15" t="s">
        <v>239</v>
      </c>
      <c r="C44" s="15"/>
      <c r="D44" s="15"/>
      <c r="E44" s="15"/>
      <c r="F44" s="15"/>
      <c r="G44" s="312" t="s">
        <v>13</v>
      </c>
      <c r="H44" s="312"/>
      <c r="I44" s="15"/>
      <c r="J44" s="15" t="s">
        <v>17</v>
      </c>
      <c r="K44" s="15"/>
      <c r="L44" s="312" t="s">
        <v>14</v>
      </c>
      <c r="M44" s="312"/>
      <c r="N44" s="15"/>
      <c r="O44" s="15" t="s">
        <v>17</v>
      </c>
      <c r="P44" s="15"/>
      <c r="Q44" s="311" t="s">
        <v>37</v>
      </c>
      <c r="R44" s="311"/>
    </row>
    <row r="46" spans="2:22" ht="15.75" thickBot="1" x14ac:dyDescent="0.3">
      <c r="B46" s="18" t="s">
        <v>189</v>
      </c>
      <c r="C46" t="s">
        <v>45</v>
      </c>
    </row>
    <row r="47" spans="2:22" ht="15.75" thickBot="1" x14ac:dyDescent="0.3">
      <c r="C47" t="s">
        <v>244</v>
      </c>
      <c r="G47" s="41">
        <f>Z19 +AS16+BM7</f>
        <v>14.999076923076924</v>
      </c>
      <c r="H47" s="32" t="s">
        <v>4</v>
      </c>
      <c r="L47" s="41">
        <f>AE19 +AX16+BR7</f>
        <v>9.9926923076923089</v>
      </c>
      <c r="M47" s="32" t="s">
        <v>4</v>
      </c>
      <c r="Q47" s="42">
        <f>G47-L47</f>
        <v>5.006384615384615</v>
      </c>
      <c r="R47" s="43" t="s">
        <v>4</v>
      </c>
    </row>
    <row r="48" spans="2:22" x14ac:dyDescent="0.25">
      <c r="T48" s="9"/>
    </row>
    <row r="49" spans="2:22" ht="15.75" thickBot="1" x14ac:dyDescent="0.3">
      <c r="B49" s="18" t="s">
        <v>240</v>
      </c>
      <c r="C49" t="s">
        <v>243</v>
      </c>
      <c r="Q49" t="s">
        <v>332</v>
      </c>
      <c r="S49" s="8"/>
      <c r="U49" s="7"/>
      <c r="V49" s="7"/>
    </row>
    <row r="50" spans="2:22" ht="15.75" thickBot="1" x14ac:dyDescent="0.3">
      <c r="B50" s="18"/>
      <c r="C50" t="s">
        <v>245</v>
      </c>
      <c r="G50" s="41">
        <f>Z22 +AS19+BM10</f>
        <v>16.866810256410258</v>
      </c>
      <c r="H50" s="32" t="s">
        <v>4</v>
      </c>
      <c r="L50" s="41">
        <f>AE22 +AX19+BR10</f>
        <v>9.9926923076923089</v>
      </c>
      <c r="M50" s="32" t="s">
        <v>4</v>
      </c>
      <c r="Q50" s="42">
        <f>G50-L50</f>
        <v>6.8741179487179487</v>
      </c>
      <c r="R50" s="43" t="s">
        <v>4</v>
      </c>
      <c r="U50" s="7"/>
      <c r="V50" s="7"/>
    </row>
    <row r="51" spans="2:22" x14ac:dyDescent="0.25">
      <c r="Q51" s="6">
        <f>AJ22+BC19+BW10</f>
        <v>6.8741179487179496</v>
      </c>
      <c r="U51" s="7"/>
      <c r="V51" s="7"/>
    </row>
    <row r="52" spans="2:22" ht="15.75" thickBot="1" x14ac:dyDescent="0.3">
      <c r="B52" s="18" t="s">
        <v>241</v>
      </c>
      <c r="C52" t="s">
        <v>242</v>
      </c>
      <c r="U52" s="7"/>
      <c r="V52" s="7"/>
    </row>
    <row r="53" spans="2:22" ht="15.75" thickBot="1" x14ac:dyDescent="0.3">
      <c r="C53" t="s">
        <v>246</v>
      </c>
      <c r="G53" s="41">
        <f>Z25 +AS22+BM13</f>
        <v>20.49241025641026</v>
      </c>
      <c r="H53" s="32" t="s">
        <v>4</v>
      </c>
      <c r="L53" s="41">
        <f>AE25 +AX22+BR13</f>
        <v>9.9926923076923089</v>
      </c>
      <c r="M53" s="32" t="s">
        <v>4</v>
      </c>
      <c r="Q53" s="42">
        <f>G53-L53</f>
        <v>10.499717948717951</v>
      </c>
      <c r="R53" s="43" t="s">
        <v>4</v>
      </c>
      <c r="U53" s="7"/>
      <c r="V53" s="7"/>
    </row>
    <row r="54" spans="2:22" x14ac:dyDescent="0.25">
      <c r="U54" s="7"/>
      <c r="V54" s="7"/>
    </row>
    <row r="62" spans="2:22" x14ac:dyDescent="0.25">
      <c r="B62" s="313" t="s">
        <v>10</v>
      </c>
      <c r="C62" s="313"/>
      <c r="D62" s="313"/>
      <c r="S62" s="7"/>
    </row>
    <row r="63" spans="2:22" x14ac:dyDescent="0.25">
      <c r="B63" s="12"/>
      <c r="C63" s="12"/>
      <c r="D63" s="12"/>
      <c r="S63" s="7"/>
    </row>
    <row r="64" spans="2:22" x14ac:dyDescent="0.25">
      <c r="B64" s="17" t="s">
        <v>15</v>
      </c>
      <c r="C64" s="12"/>
      <c r="D64" s="13"/>
      <c r="S64" s="7"/>
    </row>
    <row r="65" spans="2:19" x14ac:dyDescent="0.25">
      <c r="B65" s="12"/>
      <c r="C65" s="12"/>
      <c r="D65" s="12"/>
      <c r="S65" s="7"/>
    </row>
    <row r="66" spans="2:19" x14ac:dyDescent="0.25">
      <c r="B66" s="17" t="s">
        <v>18</v>
      </c>
      <c r="C66" s="12"/>
      <c r="D66" s="21"/>
      <c r="S66" s="7"/>
    </row>
    <row r="67" spans="2:19" x14ac:dyDescent="0.25">
      <c r="B67" s="12"/>
      <c r="C67" s="12"/>
      <c r="D67" s="14"/>
    </row>
    <row r="68" spans="2:19" x14ac:dyDescent="0.25">
      <c r="B68" s="12" t="s">
        <v>11</v>
      </c>
      <c r="C68" s="12"/>
      <c r="D68" s="36"/>
    </row>
    <row r="69" spans="2:19" x14ac:dyDescent="0.25">
      <c r="B69" s="12"/>
      <c r="C69" s="12"/>
      <c r="D69" s="12"/>
    </row>
    <row r="70" spans="2:19" x14ac:dyDescent="0.25">
      <c r="B70" s="12" t="s">
        <v>12</v>
      </c>
      <c r="C70" s="12"/>
      <c r="D70" s="31"/>
    </row>
    <row r="72" spans="2:19" x14ac:dyDescent="0.25">
      <c r="B72" t="s">
        <v>22</v>
      </c>
      <c r="D72" s="28"/>
    </row>
  </sheetData>
  <mergeCells count="18">
    <mergeCell ref="BW1:BX1"/>
    <mergeCell ref="AJ1:AK1"/>
    <mergeCell ref="AS1:AT1"/>
    <mergeCell ref="AX1:AY1"/>
    <mergeCell ref="BC1:BD1"/>
    <mergeCell ref="BM1:BN1"/>
    <mergeCell ref="BR1:BS1"/>
    <mergeCell ref="AE1:AF1"/>
    <mergeCell ref="G1:H1"/>
    <mergeCell ref="L1:M1"/>
    <mergeCell ref="Q1:R1"/>
    <mergeCell ref="B62:D62"/>
    <mergeCell ref="Z1:AA1"/>
    <mergeCell ref="G44:H44"/>
    <mergeCell ref="L44:M44"/>
    <mergeCell ref="G29:H29"/>
    <mergeCell ref="L29:M29"/>
    <mergeCell ref="Q29:R29"/>
  </mergeCells>
  <pageMargins left="0.7" right="0.7" top="0.75" bottom="0.75" header="0.3" footer="0.3"/>
  <pageSetup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207"/>
  <sheetViews>
    <sheetView zoomScale="115" zoomScaleNormal="115" workbookViewId="0">
      <selection activeCell="AE14" sqref="AE14"/>
    </sheetView>
  </sheetViews>
  <sheetFormatPr defaultRowHeight="15" x14ac:dyDescent="0.25"/>
  <cols>
    <col min="1" max="1" width="12.85546875" bestFit="1" customWidth="1"/>
    <col min="2" max="2" width="14.28515625" customWidth="1"/>
    <col min="3" max="3" width="9" customWidth="1"/>
    <col min="4" max="4" width="11.140625" customWidth="1"/>
    <col min="5" max="5" width="11" customWidth="1"/>
    <col min="6" max="6" width="9.85546875" customWidth="1"/>
    <col min="7" max="7" width="14.5703125" customWidth="1"/>
    <col min="8" max="8" width="10.5703125" customWidth="1"/>
    <col min="10" max="10" width="12.85546875" bestFit="1" customWidth="1"/>
    <col min="11" max="11" width="17.85546875" bestFit="1" customWidth="1"/>
    <col min="12" max="12" width="10" customWidth="1"/>
    <col min="13" max="13" width="12.85546875" bestFit="1" customWidth="1"/>
    <col min="14" max="14" width="9.7109375" customWidth="1"/>
    <col min="15" max="15" width="10.85546875" customWidth="1"/>
    <col min="16" max="16" width="14.28515625" bestFit="1" customWidth="1"/>
    <col min="18" max="18" width="10.85546875" customWidth="1"/>
    <col min="19" max="19" width="14.28515625" bestFit="1" customWidth="1"/>
    <col min="21" max="21" width="12.140625" customWidth="1"/>
    <col min="22" max="22" width="14.140625" customWidth="1"/>
    <col min="24" max="24" width="10.28515625" customWidth="1"/>
    <col min="25" max="25" width="11.7109375" customWidth="1"/>
    <col min="26" max="26" width="14.28515625" customWidth="1"/>
    <col min="27" max="27" width="11.140625" bestFit="1" customWidth="1"/>
    <col min="33" max="33" width="10.28515625" bestFit="1" customWidth="1"/>
    <col min="34" max="34" width="8.85546875" customWidth="1"/>
    <col min="35" max="35" width="6.7109375" bestFit="1" customWidth="1"/>
    <col min="36" max="36" width="6.5703125" bestFit="1" customWidth="1"/>
    <col min="37" max="37" width="27.28515625" bestFit="1" customWidth="1"/>
    <col min="38" max="38" width="18.140625" bestFit="1" customWidth="1"/>
    <col min="39" max="39" width="13" bestFit="1" customWidth="1"/>
    <col min="40" max="40" width="59.140625" bestFit="1" customWidth="1"/>
  </cols>
  <sheetData>
    <row r="1" spans="1:40" ht="18" x14ac:dyDescent="0.35">
      <c r="F1" s="318" t="s">
        <v>37</v>
      </c>
      <c r="G1" s="318"/>
      <c r="I1" s="318" t="s">
        <v>167</v>
      </c>
      <c r="J1" s="318"/>
      <c r="L1" s="318" t="s">
        <v>168</v>
      </c>
      <c r="M1" s="318"/>
      <c r="O1" s="318" t="s">
        <v>322</v>
      </c>
      <c r="P1" s="318"/>
      <c r="R1" s="318" t="s">
        <v>323</v>
      </c>
      <c r="S1" s="318"/>
      <c r="U1" t="s">
        <v>350</v>
      </c>
      <c r="V1" t="s">
        <v>355</v>
      </c>
      <c r="W1" t="s">
        <v>352</v>
      </c>
      <c r="X1" t="s">
        <v>353</v>
      </c>
      <c r="Y1" t="s">
        <v>354</v>
      </c>
      <c r="Z1" t="s">
        <v>356</v>
      </c>
    </row>
    <row r="2" spans="1:40" ht="45.75" thickBot="1" x14ac:dyDescent="0.3">
      <c r="A2" s="18" t="s">
        <v>249</v>
      </c>
      <c r="B2" s="221" t="s">
        <v>310</v>
      </c>
      <c r="I2" s="47"/>
      <c r="J2" s="47"/>
      <c r="L2" s="47"/>
      <c r="M2" s="47"/>
      <c r="O2" s="47"/>
      <c r="P2" s="47"/>
      <c r="R2" s="212"/>
      <c r="S2" s="212"/>
      <c r="U2" s="97" t="s">
        <v>104</v>
      </c>
      <c r="V2" s="97" t="s">
        <v>105</v>
      </c>
      <c r="W2" s="97" t="s">
        <v>106</v>
      </c>
      <c r="X2" s="97" t="s">
        <v>107</v>
      </c>
      <c r="Y2" s="97" t="s">
        <v>346</v>
      </c>
      <c r="Z2" s="97" t="s">
        <v>347</v>
      </c>
    </row>
    <row r="3" spans="1:40" ht="15.75" thickBot="1" x14ac:dyDescent="0.3">
      <c r="B3" s="18"/>
      <c r="F3" s="41">
        <f>'Tub Spout Water Calculation'!Q47</f>
        <v>5.006384615384615</v>
      </c>
      <c r="G3" s="32" t="s">
        <v>4</v>
      </c>
      <c r="I3" s="41">
        <f>$F3*$Y$8*365</f>
        <v>1315.9917228605532</v>
      </c>
      <c r="J3" s="32" t="s">
        <v>169</v>
      </c>
      <c r="L3" s="41">
        <f>$F3*$Y$11*365</f>
        <v>1469.4191619956275</v>
      </c>
      <c r="M3" s="32" t="s">
        <v>169</v>
      </c>
      <c r="O3" s="275">
        <f>I3/$U$3*$V$3*$W$3*($Y$3-AVERAGE($V$17:$V$32))/$Z$3/100000</f>
        <v>6.1005849002422092</v>
      </c>
      <c r="P3" s="276" t="s">
        <v>268</v>
      </c>
      <c r="R3" s="42">
        <f>L3/$U$3*$V$3*$W$3*($Y$3-AVERAGE($Z$17:$Z$32))/$Z$3/100000</f>
        <v>6.8228165451916123</v>
      </c>
      <c r="S3" s="43" t="s">
        <v>268</v>
      </c>
      <c r="U3" s="67">
        <v>7.4809999999999999</v>
      </c>
      <c r="V3" s="67">
        <v>62.37</v>
      </c>
      <c r="W3" s="99">
        <v>1</v>
      </c>
      <c r="X3" s="67" t="s">
        <v>68</v>
      </c>
      <c r="Y3" s="67">
        <v>106</v>
      </c>
      <c r="Z3" s="100">
        <v>0.81299999999999994</v>
      </c>
      <c r="AN3" t="s">
        <v>17</v>
      </c>
    </row>
    <row r="4" spans="1:40" ht="18.75" thickBot="1" x14ac:dyDescent="0.4">
      <c r="F4" s="6"/>
      <c r="G4" s="47"/>
      <c r="H4" s="47"/>
      <c r="O4" s="277">
        <f>O3*100000/$I$41*$Z$3*$I$40</f>
        <v>142.45545174147063</v>
      </c>
      <c r="P4" s="278" t="s">
        <v>314</v>
      </c>
      <c r="R4" s="277">
        <f>R3*100000/$I$41*$Z$3*$I$40</f>
        <v>159.32036501219122</v>
      </c>
      <c r="S4" s="278" t="s">
        <v>314</v>
      </c>
      <c r="U4" s="101" t="s">
        <v>111</v>
      </c>
      <c r="V4" s="101" t="s">
        <v>112</v>
      </c>
      <c r="W4" s="101" t="s">
        <v>113</v>
      </c>
      <c r="X4" s="101" t="s">
        <v>114</v>
      </c>
      <c r="Y4" s="101" t="s">
        <v>114</v>
      </c>
      <c r="Z4" s="101" t="s">
        <v>115</v>
      </c>
      <c r="AJ4" t="s">
        <v>350</v>
      </c>
      <c r="AK4" t="s">
        <v>336</v>
      </c>
      <c r="AL4" s="289">
        <v>7.4809999999999999</v>
      </c>
      <c r="AM4" s="289" t="s">
        <v>340</v>
      </c>
    </row>
    <row r="5" spans="1:40" ht="15.75" thickBot="1" x14ac:dyDescent="0.3">
      <c r="A5" s="300" t="s">
        <v>250</v>
      </c>
      <c r="B5" s="301" t="s">
        <v>252</v>
      </c>
      <c r="C5" s="301"/>
      <c r="D5" s="301"/>
      <c r="E5" s="301"/>
      <c r="F5" s="302"/>
      <c r="I5" t="s">
        <v>334</v>
      </c>
      <c r="L5" t="s">
        <v>333</v>
      </c>
      <c r="O5" s="297">
        <f>O4/365*$I$61/3</f>
        <v>1.4310593325627187E-2</v>
      </c>
      <c r="P5" s="298" t="s">
        <v>321</v>
      </c>
      <c r="R5" s="279">
        <f>R4/365*$I$61/3</f>
        <v>1.6004785526338845E-2</v>
      </c>
      <c r="S5" s="280" t="s">
        <v>321</v>
      </c>
      <c r="AJ5" t="s">
        <v>355</v>
      </c>
      <c r="AK5" t="s">
        <v>351</v>
      </c>
      <c r="AL5">
        <v>62.37</v>
      </c>
      <c r="AM5" t="s">
        <v>341</v>
      </c>
    </row>
    <row r="6" spans="1:40" ht="18.75" thickBot="1" x14ac:dyDescent="0.4">
      <c r="A6" s="18"/>
      <c r="F6" s="299">
        <f>'Tub Spout Water Calculation'!Q50</f>
        <v>6.8741179487179487</v>
      </c>
      <c r="G6" s="32" t="s">
        <v>4</v>
      </c>
      <c r="I6" s="41">
        <f>$F6*$Y$8*365</f>
        <v>1806.9491294537713</v>
      </c>
      <c r="J6" s="32" t="s">
        <v>169</v>
      </c>
      <c r="L6" s="41">
        <f>$F6*$Y$11*365</f>
        <v>2017.6157869740948</v>
      </c>
      <c r="M6" s="32" t="s">
        <v>169</v>
      </c>
      <c r="O6" s="42">
        <f>I6/$U$3*$V$3*$W$3*($Y$3-AVERAGE($V$17:$V$32))/$Z$3/100000</f>
        <v>8.3765318452687278</v>
      </c>
      <c r="P6" s="43" t="s">
        <v>268</v>
      </c>
      <c r="R6" s="42">
        <f>L6/$U$3*$V$3*$W$3*($Y$3-AVERAGE($Z$17:$Z$32))/$Z$3/100000</f>
        <v>9.3682066555544292</v>
      </c>
      <c r="S6" s="43" t="s">
        <v>268</v>
      </c>
      <c r="U6" s="98"/>
      <c r="V6" s="98"/>
      <c r="AJ6" t="s">
        <v>352</v>
      </c>
      <c r="AK6" t="s">
        <v>337</v>
      </c>
      <c r="AL6">
        <v>1</v>
      </c>
      <c r="AM6" t="s">
        <v>342</v>
      </c>
    </row>
    <row r="7" spans="1:40" ht="18" x14ac:dyDescent="0.35">
      <c r="O7" s="277">
        <f>O6*100000/$I$41*$Z$3*$I$40</f>
        <v>195.60134766704002</v>
      </c>
      <c r="P7" s="278" t="s">
        <v>314</v>
      </c>
      <c r="R7" s="277">
        <f>R6*100000/$I$41*$Z$3*$I$40</f>
        <v>218.75805893160714</v>
      </c>
      <c r="S7" s="278" t="s">
        <v>314</v>
      </c>
      <c r="U7" s="18" t="s">
        <v>229</v>
      </c>
      <c r="V7" t="s">
        <v>248</v>
      </c>
      <c r="AJ7" t="s">
        <v>353</v>
      </c>
      <c r="AK7" s="98" t="s">
        <v>338</v>
      </c>
      <c r="AL7" s="67" t="s">
        <v>68</v>
      </c>
      <c r="AM7" t="s">
        <v>343</v>
      </c>
    </row>
    <row r="8" spans="1:40" ht="18.75" thickBot="1" x14ac:dyDescent="0.4">
      <c r="A8" s="18" t="s">
        <v>251</v>
      </c>
      <c r="B8" t="s">
        <v>253</v>
      </c>
      <c r="O8" s="279">
        <f>O7/365*$I$61/3</f>
        <v>1.9649450450570229E-2</v>
      </c>
      <c r="P8" s="280" t="s">
        <v>321</v>
      </c>
      <c r="R8" s="279">
        <f>R7/365*$I$61/3</f>
        <v>2.1975695417787017E-2</v>
      </c>
      <c r="S8" s="280" t="s">
        <v>321</v>
      </c>
      <c r="U8" s="18"/>
      <c r="V8" t="s">
        <v>405</v>
      </c>
      <c r="Y8" s="41">
        <f>AE9/('Tub Spout Water Calculation'!G30*'Tub Spout Water Calculation'!G32)</f>
        <v>0.72017175106380249</v>
      </c>
      <c r="Z8" s="32" t="s">
        <v>145</v>
      </c>
      <c r="AB8" t="s">
        <v>313</v>
      </c>
      <c r="AE8" s="98">
        <f>'Tub Spout Water Calculation'!G3</f>
        <v>2</v>
      </c>
      <c r="AF8" s="98" t="str">
        <f>'Tub Spout Water Calculation'!H3</f>
        <v>gpm</v>
      </c>
      <c r="AJ8" t="s">
        <v>354</v>
      </c>
      <c r="AK8" s="290" t="s">
        <v>346</v>
      </c>
      <c r="AL8">
        <v>106</v>
      </c>
      <c r="AM8" t="s">
        <v>343</v>
      </c>
      <c r="AN8" t="s">
        <v>348</v>
      </c>
    </row>
    <row r="9" spans="1:40" ht="18.75" thickBot="1" x14ac:dyDescent="0.4">
      <c r="F9" s="41">
        <f>'Tub Spout Water Calculation'!Q53</f>
        <v>10.499717948717951</v>
      </c>
      <c r="G9" s="32" t="s">
        <v>4</v>
      </c>
      <c r="I9" s="41">
        <f>$F9*$Y$8*365</f>
        <v>2759.9840951935489</v>
      </c>
      <c r="J9" s="32" t="s">
        <v>169</v>
      </c>
      <c r="L9" s="41">
        <f>$F9*$Y$11*365</f>
        <v>3081.7621766381785</v>
      </c>
      <c r="M9" s="32" t="s">
        <v>169</v>
      </c>
      <c r="O9" s="42">
        <f>I9/$U$3*$V$3*$W$3*($Y$3-AVERAGE($V$17:$V$32))/$Z$3/100000</f>
        <v>12.794546503261389</v>
      </c>
      <c r="P9" s="43" t="s">
        <v>268</v>
      </c>
      <c r="R9" s="42">
        <f>L9/$U$3*$V$3*$W$3*($Y$3-AVERAGE($Z$17:$Z$32))/$Z$3/100000</f>
        <v>14.309258046258723</v>
      </c>
      <c r="S9" s="43" t="s">
        <v>268</v>
      </c>
      <c r="U9" s="18"/>
      <c r="AB9" t="s">
        <v>311</v>
      </c>
      <c r="AE9" s="7">
        <f>VLOOKUP(AE8,'Mixed Daily Water Calculator'!$C$26:$G$34,2,FALSE)</f>
        <v>24.897777777777776</v>
      </c>
      <c r="AF9" t="s">
        <v>171</v>
      </c>
      <c r="AJ9" t="s">
        <v>356</v>
      </c>
      <c r="AK9" t="s">
        <v>339</v>
      </c>
      <c r="AL9">
        <v>0.81299999999999994</v>
      </c>
      <c r="AM9" t="s">
        <v>315</v>
      </c>
      <c r="AN9" t="s">
        <v>349</v>
      </c>
    </row>
    <row r="10" spans="1:40" x14ac:dyDescent="0.25">
      <c r="A10" s="18"/>
      <c r="O10" s="277">
        <f>O9*100000/$I$41*$Z$3*$I$40</f>
        <v>298.76691034608672</v>
      </c>
      <c r="P10" s="278" t="s">
        <v>314</v>
      </c>
      <c r="R10" s="277">
        <f>R9*100000/$I$41*$Z$3*$I$40</f>
        <v>334.13711183400272</v>
      </c>
      <c r="S10" s="278" t="s">
        <v>314</v>
      </c>
      <c r="U10" s="18" t="s">
        <v>228</v>
      </c>
      <c r="V10" t="s">
        <v>247</v>
      </c>
      <c r="AB10" t="s">
        <v>312</v>
      </c>
      <c r="AE10" s="7">
        <f>VLOOKUP(AE8,'Mixed Daily Water Calculator'!$C$26:$G$34,3,FALSE)</f>
        <v>20.746666666666673</v>
      </c>
      <c r="AF10" t="s">
        <v>171</v>
      </c>
    </row>
    <row r="11" spans="1:40" ht="15.75" thickBot="1" x14ac:dyDescent="0.3">
      <c r="A11" s="18" t="s">
        <v>259</v>
      </c>
      <c r="B11" t="s">
        <v>260</v>
      </c>
      <c r="O11" s="279">
        <f>O10/365*$I$61/3</f>
        <v>3.0013114281342044E-2</v>
      </c>
      <c r="P11" s="280" t="s">
        <v>321</v>
      </c>
      <c r="R11" s="279">
        <f>R10/365*$I$61/3</f>
        <v>3.3566285207068766E-2</v>
      </c>
      <c r="S11" s="280" t="s">
        <v>321</v>
      </c>
      <c r="U11" s="18"/>
      <c r="V11" t="s">
        <v>406</v>
      </c>
      <c r="Y11" s="41">
        <f>AE10/('Tub Spout Water Calculation'!G30*'Tub Spout Water Calculation'!G34)</f>
        <v>0.8041343669250649</v>
      </c>
      <c r="Z11" s="32" t="s">
        <v>145</v>
      </c>
    </row>
    <row r="12" spans="1:40" ht="15.75" thickBot="1" x14ac:dyDescent="0.3">
      <c r="F12" s="42">
        <f>'Tub Spout Water Calculation'!AJ19+'Tub Spout Water Calculation'!BC16</f>
        <v>1.9730512820512818</v>
      </c>
      <c r="G12" s="43" t="s">
        <v>219</v>
      </c>
      <c r="I12" s="41">
        <f>$F12*$Y$8*365</f>
        <v>518.64156580774647</v>
      </c>
      <c r="J12" s="32" t="s">
        <v>169</v>
      </c>
      <c r="L12" s="41">
        <f>$F12*$Y$11*365</f>
        <v>579.10839541509324</v>
      </c>
      <c r="M12" s="32" t="s">
        <v>169</v>
      </c>
      <c r="O12" s="42">
        <f>I12/$U$3*$V$3*$W$3*($Y$3-AVERAGE($V$17:$V$32))/$Z$3/100000</f>
        <v>2.4042832869245823</v>
      </c>
      <c r="P12" s="43" t="s">
        <v>268</v>
      </c>
      <c r="R12" s="42">
        <f>L12/$U$3*$V$3*$W$3*($Y$3-AVERAGE($Z$17:$Z$32))/$Z$3/100000</f>
        <v>2.6889198425392671</v>
      </c>
      <c r="S12" s="43" t="s">
        <v>268</v>
      </c>
      <c r="U12" s="18"/>
      <c r="AH12" s="98"/>
      <c r="AI12" s="106"/>
    </row>
    <row r="13" spans="1:40" x14ac:dyDescent="0.25">
      <c r="O13" s="277">
        <f>O12*100000/$I$41*$Z$3*$I$40</f>
        <v>56.142692439164463</v>
      </c>
      <c r="P13" s="278" t="s">
        <v>314</v>
      </c>
      <c r="R13" s="277">
        <f>R12*100000/$I$41*$Z$3*$I$40</f>
        <v>62.789273017137617</v>
      </c>
      <c r="S13" s="278" t="s">
        <v>314</v>
      </c>
      <c r="U13" s="18"/>
      <c r="Z13" s="7"/>
      <c r="AA13" s="7"/>
      <c r="AH13" s="98"/>
      <c r="AI13" s="106"/>
    </row>
    <row r="14" spans="1:40" ht="15.75" thickBot="1" x14ac:dyDescent="0.3">
      <c r="A14" s="18" t="s">
        <v>262</v>
      </c>
      <c r="B14" t="s">
        <v>257</v>
      </c>
      <c r="O14" s="279">
        <f>O13/365*$I$61/3</f>
        <v>5.6399051765370694E-3</v>
      </c>
      <c r="P14" s="280" t="s">
        <v>321</v>
      </c>
      <c r="R14" s="279">
        <f>R13/365*$I$61/3</f>
        <v>6.3075982026348293E-3</v>
      </c>
      <c r="S14" s="280" t="s">
        <v>321</v>
      </c>
      <c r="U14" s="18"/>
      <c r="AH14" s="98"/>
      <c r="AI14" s="106"/>
    </row>
    <row r="15" spans="1:40" ht="15.75" thickBot="1" x14ac:dyDescent="0.3">
      <c r="F15" s="42">
        <f>'Tub Spout Water Calculation'!AJ22+'Tub Spout Water Calculation'!BC19</f>
        <v>2.1906512820512818</v>
      </c>
      <c r="G15" s="43" t="s">
        <v>219</v>
      </c>
      <c r="I15" s="41">
        <f>$F15*$Y$8*365</f>
        <v>575.84048696423793</v>
      </c>
      <c r="J15" s="32" t="s">
        <v>169</v>
      </c>
      <c r="L15" s="41">
        <f>$F15*$Y$11*365</f>
        <v>642.97596337374955</v>
      </c>
      <c r="M15" s="32" t="s">
        <v>169</v>
      </c>
      <c r="O15" s="42">
        <f>I15/$U$3*$V$3*$W$3*($Y$3-AVERAGE($V$17:$V$32))/$Z$3/100000</f>
        <v>2.6694421543063123</v>
      </c>
      <c r="P15" s="43" t="s">
        <v>268</v>
      </c>
      <c r="R15" s="42">
        <f>L15/$U$3*$V$3*$W$3*($Y$3-AVERAGE($Z$17:$Z$32))/$Z$3/100000</f>
        <v>2.9854701466592064</v>
      </c>
      <c r="S15" s="43" t="s">
        <v>268</v>
      </c>
      <c r="U15" s="98" t="s">
        <v>110</v>
      </c>
      <c r="V15" s="98"/>
      <c r="Y15" s="98" t="s">
        <v>110</v>
      </c>
      <c r="Z15" s="98"/>
      <c r="AD15" s="98"/>
      <c r="AE15" s="106"/>
    </row>
    <row r="16" spans="1:40" x14ac:dyDescent="0.25">
      <c r="O16" s="277">
        <f>O15*100000/$I$41*$Z$3*$I$40</f>
        <v>62.334447304279337</v>
      </c>
      <c r="P16" s="278" t="s">
        <v>314</v>
      </c>
      <c r="R16" s="277">
        <f>R15*100000/$I$41*$Z$3*$I$40</f>
        <v>69.714052891244322</v>
      </c>
      <c r="S16" s="278" t="s">
        <v>314</v>
      </c>
      <c r="U16" s="317" t="s">
        <v>309</v>
      </c>
      <c r="V16" s="317"/>
      <c r="Y16" s="317" t="s">
        <v>335</v>
      </c>
      <c r="Z16" s="317"/>
      <c r="AD16" s="98"/>
      <c r="AE16" s="106"/>
    </row>
    <row r="17" spans="1:34" ht="15.75" thickBot="1" x14ac:dyDescent="0.3">
      <c r="A17" s="18" t="s">
        <v>263</v>
      </c>
      <c r="B17" t="s">
        <v>258</v>
      </c>
      <c r="O17" s="279">
        <f>O16/365*$I$61/3</f>
        <v>6.2619079483750935E-3</v>
      </c>
      <c r="P17" s="280" t="s">
        <v>321</v>
      </c>
      <c r="R17" s="279">
        <f>R16/365*$I$61/3</f>
        <v>7.0032381899880142E-3</v>
      </c>
      <c r="S17" s="280" t="s">
        <v>321</v>
      </c>
      <c r="U17" s="98" t="s">
        <v>117</v>
      </c>
      <c r="V17" s="106">
        <f>'SF Weather Data'!O3</f>
        <v>51.364580033093063</v>
      </c>
      <c r="Y17" s="98" t="s">
        <v>117</v>
      </c>
      <c r="Z17" s="106">
        <f>'MF Weather Data'!O3</f>
        <v>51.364579838397091</v>
      </c>
      <c r="AD17" s="98"/>
      <c r="AE17" s="106"/>
    </row>
    <row r="18" spans="1:34" ht="15.75" thickBot="1" x14ac:dyDescent="0.3">
      <c r="F18" s="42">
        <f>'Tub Spout Water Calculation'!AJ25+'Tub Spout Water Calculation'!BC22</f>
        <v>2.6130512820512819</v>
      </c>
      <c r="G18" s="43" t="s">
        <v>219</v>
      </c>
      <c r="I18" s="41">
        <f>$F18*$Y$8*365</f>
        <v>686.87368685625074</v>
      </c>
      <c r="J18" s="32" t="s">
        <v>169</v>
      </c>
      <c r="L18" s="41">
        <f>$F18*$Y$11*365</f>
        <v>766.95418352878846</v>
      </c>
      <c r="M18" s="32" t="s">
        <v>169</v>
      </c>
      <c r="O18" s="42">
        <f>I18/$U$3*$V$3*$W$3*($Y$3-AVERAGE($V$17:$V$32))/$Z$3/100000</f>
        <v>3.1841623086355537</v>
      </c>
      <c r="P18" s="43" t="s">
        <v>268</v>
      </c>
      <c r="R18" s="42">
        <f>L18/$U$3*$V$3*$W$3*($Y$3-AVERAGE($Z$17:$Z$32))/$Z$3/100000</f>
        <v>3.5611266193626188</v>
      </c>
      <c r="S18" s="43" t="s">
        <v>268</v>
      </c>
      <c r="U18" s="98" t="s">
        <v>119</v>
      </c>
      <c r="V18" s="106">
        <f>'SF Weather Data'!O4</f>
        <v>57.228777954220476</v>
      </c>
      <c r="Y18" s="98" t="s">
        <v>119</v>
      </c>
      <c r="Z18" s="106">
        <f>'MF Weather Data'!O4</f>
        <v>57.240346585140493</v>
      </c>
      <c r="AD18" s="98"/>
    </row>
    <row r="19" spans="1:34" x14ac:dyDescent="0.25">
      <c r="O19" s="277">
        <f>O18*100000/$I$41*$Z$3*$I$40</f>
        <v>74.353736160090591</v>
      </c>
      <c r="P19" s="278" t="s">
        <v>314</v>
      </c>
      <c r="R19" s="277">
        <f>R18*100000/$I$41*$Z$3*$I$40</f>
        <v>83.156272646863201</v>
      </c>
      <c r="S19" s="278" t="s">
        <v>314</v>
      </c>
      <c r="U19" s="98" t="s">
        <v>124</v>
      </c>
      <c r="V19" s="106">
        <f>'SF Weather Data'!O5</f>
        <v>57.018636140670921</v>
      </c>
      <c r="Y19" s="98" t="s">
        <v>124</v>
      </c>
      <c r="Z19" s="106">
        <f>'MF Weather Data'!O5</f>
        <v>57.025386970741906</v>
      </c>
      <c r="AD19" s="98"/>
    </row>
    <row r="20" spans="1:34" ht="15.75" thickBot="1" x14ac:dyDescent="0.3">
      <c r="B20" t="s">
        <v>407</v>
      </c>
      <c r="O20" s="279">
        <f>O19/365*$I$61/3</f>
        <v>7.4693250937077306E-3</v>
      </c>
      <c r="P20" s="280" t="s">
        <v>321</v>
      </c>
      <c r="R20" s="279">
        <f>R19/365*$I$61/3</f>
        <v>8.3535981654383126E-3</v>
      </c>
      <c r="S20" s="280" t="s">
        <v>321</v>
      </c>
      <c r="U20" s="98" t="s">
        <v>125</v>
      </c>
      <c r="V20" s="106">
        <f>'SF Weather Data'!O6</f>
        <v>59.433606267155675</v>
      </c>
      <c r="Y20" s="98" t="s">
        <v>125</v>
      </c>
      <c r="Z20" s="106">
        <f>'MF Weather Data'!O6</f>
        <v>59.446971323303444</v>
      </c>
      <c r="AD20" s="98"/>
      <c r="AH20" s="62"/>
    </row>
    <row r="21" spans="1:34" ht="15.75" thickBot="1" x14ac:dyDescent="0.3">
      <c r="B21" s="192" t="s">
        <v>268</v>
      </c>
      <c r="C21" s="319" t="s">
        <v>266</v>
      </c>
      <c r="D21" s="320"/>
      <c r="E21" s="320"/>
      <c r="F21" s="320"/>
      <c r="G21" s="320"/>
      <c r="H21" s="321"/>
      <c r="I21" s="319" t="s">
        <v>267</v>
      </c>
      <c r="J21" s="320"/>
      <c r="K21" s="320"/>
      <c r="L21" s="320"/>
      <c r="M21" s="320"/>
      <c r="N21" s="188"/>
      <c r="U21" s="98" t="s">
        <v>126</v>
      </c>
      <c r="V21" s="106">
        <f>'SF Weather Data'!O7</f>
        <v>55.809222967055064</v>
      </c>
      <c r="Y21" s="98" t="s">
        <v>126</v>
      </c>
      <c r="Z21" s="106">
        <f>'MF Weather Data'!O7</f>
        <v>55.811012205659971</v>
      </c>
      <c r="AD21" s="98"/>
    </row>
    <row r="22" spans="1:34" ht="15.75" thickBot="1" x14ac:dyDescent="0.3">
      <c r="B22" s="193" t="s">
        <v>170</v>
      </c>
      <c r="C22" s="189" t="s">
        <v>254</v>
      </c>
      <c r="D22" s="194" t="s">
        <v>255</v>
      </c>
      <c r="E22" s="195" t="s">
        <v>256</v>
      </c>
      <c r="F22" s="189" t="s">
        <v>261</v>
      </c>
      <c r="G22" s="190" t="s">
        <v>264</v>
      </c>
      <c r="H22" s="191" t="s">
        <v>265</v>
      </c>
      <c r="I22" s="189" t="s">
        <v>254</v>
      </c>
      <c r="J22" s="194" t="s">
        <v>255</v>
      </c>
      <c r="K22" s="196" t="s">
        <v>256</v>
      </c>
      <c r="L22" s="189" t="s">
        <v>261</v>
      </c>
      <c r="M22" s="190" t="s">
        <v>264</v>
      </c>
      <c r="N22" s="191" t="s">
        <v>265</v>
      </c>
      <c r="U22" s="98" t="s">
        <v>127</v>
      </c>
      <c r="V22" s="106">
        <f>'SF Weather Data'!O8</f>
        <v>61.7076407235907</v>
      </c>
      <c r="Y22" s="98" t="s">
        <v>127</v>
      </c>
      <c r="Z22" s="106">
        <f>'MF Weather Data'!O8</f>
        <v>61.68370554987515</v>
      </c>
      <c r="AD22" s="98"/>
    </row>
    <row r="23" spans="1:34" x14ac:dyDescent="0.25">
      <c r="B23" s="175" t="s">
        <v>117</v>
      </c>
      <c r="C23" s="174">
        <f t="shared" ref="C23:C38" si="0">I$3/$U$3*$V$3*$W$3*($Y$3-$V17)/$Z$3/100000</f>
        <v>7.3731486051791117</v>
      </c>
      <c r="D23" s="168">
        <f t="shared" ref="D23:D38" si="1">I$6/$U$3*$V$3*$W$3*($Y$3-$V17)/$Z$3/100000</f>
        <v>10.123851253791983</v>
      </c>
      <c r="E23" s="185">
        <f t="shared" ref="E23:E38" si="2">I$9/$U$3*$V$3*$W$3*($Y$3-$V17)/$Z$3/100000</f>
        <v>15.463450512864034</v>
      </c>
      <c r="F23" s="182">
        <f t="shared" ref="F23:F38" si="3">I$12/$U$3*$V$3*$W$3*($Y$3-$V17)/$Z$3/100000</f>
        <v>2.9058095663482399</v>
      </c>
      <c r="G23" s="183">
        <f t="shared" ref="G23:G38" si="4">I$15/$U$3*$V$3*$W$3*($Y$3-$V17)/$Z$3/100000</f>
        <v>3.2262797778371173</v>
      </c>
      <c r="H23" s="184">
        <f t="shared" ref="H23:H38" si="5">I$18/$U$3*$V$3*$W$3*($Y$3-$V17)/$Z$3/100000</f>
        <v>3.8483690119037641</v>
      </c>
      <c r="I23" s="174">
        <f>L$3/$U$3*$V$3*$W$3*($Y$3-$Z17)/$Z$3/100000</f>
        <v>8.232761418703781</v>
      </c>
      <c r="J23" s="168">
        <f>L$6/$U$3*$V$3*$W$3*($Y$3-$Z17)/$Z$3/100000</f>
        <v>11.304160064313509</v>
      </c>
      <c r="K23" s="185">
        <f>L$9/$U$3*$V$3*$W$3*($Y$3-$Z17)/$Z$3/100000</f>
        <v>17.266286846967688</v>
      </c>
      <c r="L23" s="182">
        <f>L$12/$U$3*$V$3*$W$3*($Y$3-$Z17)/$Z$3/100000</f>
        <v>3.2445890038250509</v>
      </c>
      <c r="M23" s="183">
        <f>L$15/$U$3*$V$3*$W$3*($Y$3-$Z17)/$Z$3/100000</f>
        <v>3.6024218557407464</v>
      </c>
      <c r="N23" s="184">
        <f>L$18/$U$3*$V$3*$W$3*($Y$3-$Z17)/$Z$3/100000</f>
        <v>4.2970385682829804</v>
      </c>
      <c r="U23" s="98" t="s">
        <v>128</v>
      </c>
      <c r="V23" s="106">
        <f>'SF Weather Data'!O9</f>
        <v>62.517801492421739</v>
      </c>
      <c r="Y23" s="98" t="s">
        <v>128</v>
      </c>
      <c r="Z23" s="106">
        <f>'MF Weather Data'!O9</f>
        <v>62.501128205617022</v>
      </c>
      <c r="AD23" s="98"/>
    </row>
    <row r="24" spans="1:34" x14ac:dyDescent="0.25">
      <c r="B24" s="176" t="s">
        <v>119</v>
      </c>
      <c r="C24" s="169">
        <f t="shared" si="0"/>
        <v>6.581764504007305</v>
      </c>
      <c r="D24" s="167">
        <f t="shared" si="1"/>
        <v>9.0372252607594437</v>
      </c>
      <c r="E24" s="186">
        <f t="shared" si="2"/>
        <v>13.803707906219485</v>
      </c>
      <c r="F24" s="169">
        <f t="shared" si="3"/>
        <v>2.5939195428343198</v>
      </c>
      <c r="G24" s="167">
        <f t="shared" si="4"/>
        <v>2.8799926407083549</v>
      </c>
      <c r="H24" s="170">
        <f t="shared" si="5"/>
        <v>3.4353110071697186</v>
      </c>
      <c r="I24" s="169">
        <f t="shared" ref="I24:I38" si="6">L$3/$U$3*$V$3*$W$3*($Y$3-$Z18)/$Z$3/100000</f>
        <v>7.3473690187769627</v>
      </c>
      <c r="J24" s="167">
        <f t="shared" ref="J24:J38" si="7">L$6/$U$3*$V$3*$W$3*($Y$3-$Z18)/$Z$3/100000</f>
        <v>10.088454069753634</v>
      </c>
      <c r="K24" s="186">
        <f t="shared" ref="K24:K38" si="8">L$9/$U$3*$V$3*$W$3*($Y$3-$Z18)/$Z$3/100000</f>
        <v>15.409383874590709</v>
      </c>
      <c r="L24" s="169">
        <f t="shared" ref="L24:L38" si="9">L$12/$U$3*$V$3*$W$3*($Y$3-$Z18)/$Z$3/100000</f>
        <v>2.8956496505788434</v>
      </c>
      <c r="M24" s="167">
        <f t="shared" ref="M24:M38" si="10">L$15/$U$3*$V$3*$W$3*($Y$3-$Z18)/$Z$3/100000</f>
        <v>3.214999365255736</v>
      </c>
      <c r="N24" s="170">
        <f t="shared" ref="N24:N38" si="11">L$18/$U$3*$V$3*$W$3*($Y$3-$Z18)/$Z$3/100000</f>
        <v>3.8349135172755893</v>
      </c>
      <c r="U24" s="98" t="s">
        <v>129</v>
      </c>
      <c r="V24" s="106">
        <f>'SF Weather Data'!O10</f>
        <v>63.681662908441318</v>
      </c>
      <c r="Y24" s="98" t="s">
        <v>129</v>
      </c>
      <c r="Z24" s="106">
        <f>'MF Weather Data'!O10</f>
        <v>63.651491960266462</v>
      </c>
    </row>
    <row r="25" spans="1:34" x14ac:dyDescent="0.25">
      <c r="B25" s="176" t="s">
        <v>124</v>
      </c>
      <c r="C25" s="169">
        <f t="shared" si="0"/>
        <v>6.6101235212968446</v>
      </c>
      <c r="D25" s="167">
        <f t="shared" si="1"/>
        <v>9.0761641847004757</v>
      </c>
      <c r="E25" s="186">
        <f t="shared" si="2"/>
        <v>13.863184296013417</v>
      </c>
      <c r="F25" s="169">
        <f t="shared" si="3"/>
        <v>2.6050960304035913</v>
      </c>
      <c r="G25" s="167">
        <f t="shared" si="4"/>
        <v>2.8924017387612961</v>
      </c>
      <c r="H25" s="170">
        <f t="shared" si="5"/>
        <v>3.4501128196909585</v>
      </c>
      <c r="I25" s="169">
        <f t="shared" si="6"/>
        <v>7.3797602992826423</v>
      </c>
      <c r="J25" s="167">
        <f t="shared" si="7"/>
        <v>10.13292957449648</v>
      </c>
      <c r="K25" s="186">
        <f t="shared" si="8"/>
        <v>15.477316991088053</v>
      </c>
      <c r="L25" s="169">
        <f t="shared" si="9"/>
        <v>2.908415281356115</v>
      </c>
      <c r="M25" s="167">
        <f t="shared" si="10"/>
        <v>3.2291728668179198</v>
      </c>
      <c r="N25" s="170">
        <f t="shared" si="11"/>
        <v>3.8518199444790748</v>
      </c>
      <c r="U25" s="98" t="s">
        <v>130</v>
      </c>
      <c r="V25" s="106">
        <f>'SF Weather Data'!O11</f>
        <v>63.73642626526626</v>
      </c>
      <c r="Y25" s="98" t="s">
        <v>130</v>
      </c>
      <c r="Z25" s="106">
        <f>'MF Weather Data'!O11</f>
        <v>63.692705330407165</v>
      </c>
    </row>
    <row r="26" spans="1:34" x14ac:dyDescent="0.25">
      <c r="B26" s="176" t="s">
        <v>125</v>
      </c>
      <c r="C26" s="169">
        <f t="shared" si="0"/>
        <v>6.2842189408904794</v>
      </c>
      <c r="D26" s="167">
        <f t="shared" si="1"/>
        <v>8.6286742897259039</v>
      </c>
      <c r="E26" s="186">
        <f t="shared" si="2"/>
        <v>13.179675849229968</v>
      </c>
      <c r="F26" s="169">
        <f t="shared" si="3"/>
        <v>2.4766547499991369</v>
      </c>
      <c r="G26" s="167">
        <f t="shared" si="4"/>
        <v>2.7497951789896713</v>
      </c>
      <c r="H26" s="170">
        <f t="shared" si="5"/>
        <v>3.2800089529124747</v>
      </c>
      <c r="I26" s="169">
        <f t="shared" si="6"/>
        <v>7.0148628358617167</v>
      </c>
      <c r="J26" s="167">
        <f t="shared" si="7"/>
        <v>9.6318997105433013</v>
      </c>
      <c r="K26" s="186">
        <f t="shared" si="8"/>
        <v>14.71203011433697</v>
      </c>
      <c r="L26" s="169">
        <f t="shared" si="9"/>
        <v>2.7646066323347278</v>
      </c>
      <c r="M26" s="167">
        <f t="shared" si="10"/>
        <v>3.06950413229763</v>
      </c>
      <c r="N26" s="170">
        <f t="shared" si="11"/>
        <v>3.6613639851667958</v>
      </c>
      <c r="U26" s="98" t="s">
        <v>131</v>
      </c>
      <c r="V26" s="106">
        <f>'SF Weather Data'!O12</f>
        <v>64.034278419031239</v>
      </c>
      <c r="Y26" s="98" t="s">
        <v>131</v>
      </c>
      <c r="Z26" s="106">
        <f>'MF Weather Data'!O12</f>
        <v>63.973565204496744</v>
      </c>
    </row>
    <row r="27" spans="1:34" x14ac:dyDescent="0.25">
      <c r="B27" s="176" t="s">
        <v>126</v>
      </c>
      <c r="C27" s="169">
        <f t="shared" si="0"/>
        <v>6.7733360134774143</v>
      </c>
      <c r="D27" s="167">
        <f t="shared" si="1"/>
        <v>9.3002664077909127</v>
      </c>
      <c r="E27" s="186">
        <f t="shared" si="2"/>
        <v>14.205484232046532</v>
      </c>
      <c r="F27" s="169">
        <f t="shared" si="3"/>
        <v>2.6694192180296628</v>
      </c>
      <c r="G27" s="167">
        <f t="shared" si="4"/>
        <v>2.9638188756195847</v>
      </c>
      <c r="H27" s="170">
        <f t="shared" si="5"/>
        <v>3.5353005638823745</v>
      </c>
      <c r="I27" s="169">
        <f t="shared" si="6"/>
        <v>7.562748874903412</v>
      </c>
      <c r="J27" s="167">
        <f t="shared" si="7"/>
        <v>10.38418575010464</v>
      </c>
      <c r="K27" s="186">
        <f t="shared" si="8"/>
        <v>15.861092625495264</v>
      </c>
      <c r="L27" s="169">
        <f t="shared" si="9"/>
        <v>2.9805323621372848</v>
      </c>
      <c r="M27" s="167">
        <f t="shared" si="10"/>
        <v>3.3092434543937381</v>
      </c>
      <c r="N27" s="170">
        <f t="shared" si="11"/>
        <v>3.9473296923033248</v>
      </c>
      <c r="U27" s="98" t="s">
        <v>132</v>
      </c>
      <c r="V27" s="106">
        <f>'SF Weather Data'!O13</f>
        <v>62.849596632185438</v>
      </c>
      <c r="Y27" s="98" t="s">
        <v>132</v>
      </c>
      <c r="Z27" s="106">
        <f>'MF Weather Data'!O13</f>
        <v>62.668964059914224</v>
      </c>
    </row>
    <row r="28" spans="1:34" x14ac:dyDescent="0.25">
      <c r="B28" s="176" t="s">
        <v>127</v>
      </c>
      <c r="C28" s="169">
        <f t="shared" si="0"/>
        <v>5.9773338837105596</v>
      </c>
      <c r="D28" s="167">
        <f t="shared" si="1"/>
        <v>8.2072995369210293</v>
      </c>
      <c r="E28" s="186">
        <f t="shared" si="2"/>
        <v>12.536056393153123</v>
      </c>
      <c r="F28" s="169">
        <f t="shared" si="3"/>
        <v>2.3557091970644861</v>
      </c>
      <c r="G28" s="167">
        <f t="shared" si="4"/>
        <v>2.6155110207394925</v>
      </c>
      <c r="H28" s="170">
        <f t="shared" si="5"/>
        <v>3.119832207873328</v>
      </c>
      <c r="I28" s="169">
        <f t="shared" si="6"/>
        <v>6.6778195919377819</v>
      </c>
      <c r="J28" s="167">
        <f t="shared" si="7"/>
        <v>9.1691156476824744</v>
      </c>
      <c r="K28" s="186">
        <f t="shared" si="8"/>
        <v>14.005160932363349</v>
      </c>
      <c r="L28" s="169">
        <f t="shared" si="9"/>
        <v>2.6317755265328913</v>
      </c>
      <c r="M28" s="167">
        <f t="shared" si="10"/>
        <v>2.9220236106973201</v>
      </c>
      <c r="N28" s="170">
        <f t="shared" si="11"/>
        <v>3.485446362310626</v>
      </c>
      <c r="U28" s="98" t="s">
        <v>133</v>
      </c>
      <c r="V28" s="106">
        <f>'SF Weather Data'!O14</f>
        <v>60.724166599055522</v>
      </c>
      <c r="Y28" s="98" t="s">
        <v>133</v>
      </c>
      <c r="Z28" s="106">
        <f>'MF Weather Data'!O14</f>
        <v>60.642275665907654</v>
      </c>
    </row>
    <row r="29" spans="1:34" x14ac:dyDescent="0.25">
      <c r="B29" s="176" t="s">
        <v>128</v>
      </c>
      <c r="C29" s="169">
        <f t="shared" si="0"/>
        <v>5.8680012246718709</v>
      </c>
      <c r="D29" s="167">
        <f t="shared" si="1"/>
        <v>8.0571781116575067</v>
      </c>
      <c r="E29" s="186">
        <f t="shared" si="2"/>
        <v>12.30675677462963</v>
      </c>
      <c r="F29" s="169">
        <f t="shared" si="3"/>
        <v>2.3126204294888875</v>
      </c>
      <c r="G29" s="167">
        <f t="shared" si="4"/>
        <v>2.5676701638949808</v>
      </c>
      <c r="H29" s="170">
        <f t="shared" si="5"/>
        <v>3.0627667071538687</v>
      </c>
      <c r="I29" s="169">
        <f t="shared" si="6"/>
        <v>6.5546459129752916</v>
      </c>
      <c r="J29" s="167">
        <f t="shared" si="7"/>
        <v>8.9999895292528702</v>
      </c>
      <c r="K29" s="186">
        <f t="shared" si="8"/>
        <v>13.74683301967406</v>
      </c>
      <c r="L29" s="169">
        <f t="shared" si="9"/>
        <v>2.5832319159510968</v>
      </c>
      <c r="M29" s="167">
        <f t="shared" si="10"/>
        <v>2.8681263178475129</v>
      </c>
      <c r="N29" s="170">
        <f t="shared" si="11"/>
        <v>3.4211566274111469</v>
      </c>
      <c r="U29" s="98" t="s">
        <v>134</v>
      </c>
      <c r="V29" s="106">
        <f>'SF Weather Data'!O15</f>
        <v>63.766558078981539</v>
      </c>
      <c r="Y29" s="98" t="s">
        <v>134</v>
      </c>
      <c r="Z29" s="106">
        <f>'MF Weather Data'!O15</f>
        <v>63.590028903564424</v>
      </c>
    </row>
    <row r="30" spans="1:34" x14ac:dyDescent="0.25">
      <c r="B30" s="176" t="s">
        <v>129</v>
      </c>
      <c r="C30" s="169">
        <f t="shared" si="0"/>
        <v>5.7109360244529599</v>
      </c>
      <c r="D30" s="167">
        <f t="shared" si="1"/>
        <v>7.8415165524904538</v>
      </c>
      <c r="E30" s="186">
        <f t="shared" si="2"/>
        <v>11.977349342210298</v>
      </c>
      <c r="F30" s="169">
        <f t="shared" si="3"/>
        <v>2.250719932730159</v>
      </c>
      <c r="G30" s="167">
        <f t="shared" si="4"/>
        <v>2.4989429068704494</v>
      </c>
      <c r="H30" s="170">
        <f t="shared" si="5"/>
        <v>2.9807875037310132</v>
      </c>
      <c r="I30" s="169">
        <f t="shared" si="6"/>
        <v>6.3813028635626496</v>
      </c>
      <c r="J30" s="167">
        <f t="shared" si="7"/>
        <v>8.7619773390605271</v>
      </c>
      <c r="K30" s="186">
        <f t="shared" si="8"/>
        <v>13.383286615027</v>
      </c>
      <c r="L30" s="169">
        <f t="shared" si="9"/>
        <v>2.5149162046836726</v>
      </c>
      <c r="M30" s="167">
        <f t="shared" si="10"/>
        <v>2.7922763377513857</v>
      </c>
      <c r="N30" s="170">
        <f t="shared" si="11"/>
        <v>3.330681301941655</v>
      </c>
      <c r="U30" s="98" t="s">
        <v>135</v>
      </c>
      <c r="V30" s="106">
        <f>'SF Weather Data'!O16</f>
        <v>62.32370084693008</v>
      </c>
      <c r="Y30" s="98" t="s">
        <v>135</v>
      </c>
      <c r="Z30" s="106">
        <f>'MF Weather Data'!O16</f>
        <v>62.143215667633648</v>
      </c>
    </row>
    <row r="31" spans="1:34" x14ac:dyDescent="0.25">
      <c r="B31" s="176" t="s">
        <v>130</v>
      </c>
      <c r="C31" s="169">
        <f t="shared" si="0"/>
        <v>5.7035456105377138</v>
      </c>
      <c r="D31" s="167">
        <f t="shared" si="1"/>
        <v>7.8313689947524541</v>
      </c>
      <c r="E31" s="186">
        <f t="shared" si="2"/>
        <v>11.961849681757542</v>
      </c>
      <c r="F31" s="169">
        <f t="shared" si="3"/>
        <v>2.2478073187840475</v>
      </c>
      <c r="G31" s="167">
        <f t="shared" si="4"/>
        <v>2.4957090722847934</v>
      </c>
      <c r="H31" s="170">
        <f t="shared" si="5"/>
        <v>2.9769301231980081</v>
      </c>
      <c r="I31" s="169">
        <f t="shared" si="6"/>
        <v>6.3750926094339997</v>
      </c>
      <c r="J31" s="167">
        <f t="shared" si="7"/>
        <v>8.7534502236565963</v>
      </c>
      <c r="K31" s="186">
        <f t="shared" si="8"/>
        <v>13.370262063029877</v>
      </c>
      <c r="L31" s="169">
        <f t="shared" si="9"/>
        <v>2.512468699984824</v>
      </c>
      <c r="M31" s="167">
        <f t="shared" si="10"/>
        <v>2.7895589074670677</v>
      </c>
      <c r="N31" s="170">
        <f t="shared" si="11"/>
        <v>3.3274398984620128</v>
      </c>
      <c r="U31" s="98" t="s">
        <v>136</v>
      </c>
      <c r="V31" s="106">
        <f>'SF Weather Data'!O17</f>
        <v>74.941209465709022</v>
      </c>
      <c r="Y31" s="98" t="s">
        <v>136</v>
      </c>
      <c r="Z31" s="106">
        <f>'MF Weather Data'!O17</f>
        <v>74.623517944029075</v>
      </c>
    </row>
    <row r="32" spans="1:34" x14ac:dyDescent="0.25">
      <c r="B32" s="176" t="s">
        <v>131</v>
      </c>
      <c r="C32" s="169">
        <f t="shared" si="0"/>
        <v>5.6633499244166581</v>
      </c>
      <c r="D32" s="167">
        <f t="shared" si="1"/>
        <v>7.7761774925700839</v>
      </c>
      <c r="E32" s="186">
        <f t="shared" si="2"/>
        <v>11.87754865427968</v>
      </c>
      <c r="F32" s="169">
        <f t="shared" si="3"/>
        <v>2.2319659170287038</v>
      </c>
      <c r="G32" s="167">
        <f t="shared" si="4"/>
        <v>2.4781205851630839</v>
      </c>
      <c r="H32" s="170">
        <f t="shared" si="5"/>
        <v>2.9559502350709979</v>
      </c>
      <c r="I32" s="169">
        <f t="shared" si="6"/>
        <v>6.332771120395801</v>
      </c>
      <c r="J32" s="167">
        <f t="shared" si="7"/>
        <v>8.6953398446577577</v>
      </c>
      <c r="K32" s="186">
        <f t="shared" si="8"/>
        <v>13.281502662342735</v>
      </c>
      <c r="L32" s="169">
        <f t="shared" si="9"/>
        <v>2.4957895043935512</v>
      </c>
      <c r="M32" s="167">
        <f t="shared" si="10"/>
        <v>2.7710402295502834</v>
      </c>
      <c r="N32" s="170">
        <f t="shared" si="11"/>
        <v>3.3053504607368831</v>
      </c>
      <c r="U32" s="98" t="s">
        <v>137</v>
      </c>
      <c r="V32" s="106">
        <f>'SF Weather Data'!O18</f>
        <v>51.571642274845871</v>
      </c>
      <c r="Y32" s="98" t="s">
        <v>137</v>
      </c>
      <c r="Z32" s="106">
        <f>'MF Weather Data'!O18</f>
        <v>51.484403512281048</v>
      </c>
    </row>
    <row r="33" spans="2:26" x14ac:dyDescent="0.25">
      <c r="B33" s="176" t="s">
        <v>132</v>
      </c>
      <c r="C33" s="169">
        <f t="shared" si="0"/>
        <v>5.8232248712836157</v>
      </c>
      <c r="D33" s="167">
        <f t="shared" si="1"/>
        <v>7.9956970313668565</v>
      </c>
      <c r="E33" s="186">
        <f t="shared" si="2"/>
        <v>12.212848871528445</v>
      </c>
      <c r="F33" s="169">
        <f t="shared" si="3"/>
        <v>2.2949737546435731</v>
      </c>
      <c r="G33" s="167">
        <f t="shared" si="4"/>
        <v>2.5480773072746299</v>
      </c>
      <c r="H33" s="170">
        <f t="shared" si="5"/>
        <v>3.0393959682643299</v>
      </c>
      <c r="I33" s="169">
        <f t="shared" si="6"/>
        <v>6.5293554962118412</v>
      </c>
      <c r="J33" s="167">
        <f t="shared" si="7"/>
        <v>8.9652640095095499</v>
      </c>
      <c r="K33" s="186">
        <f t="shared" si="8"/>
        <v>13.693792300028635</v>
      </c>
      <c r="L33" s="169">
        <f t="shared" si="9"/>
        <v>2.5732647853664035</v>
      </c>
      <c r="M33" s="167">
        <f t="shared" si="10"/>
        <v>2.8570599519641942</v>
      </c>
      <c r="N33" s="170">
        <f t="shared" si="11"/>
        <v>3.4079564518304957</v>
      </c>
    </row>
    <row r="34" spans="2:26" x14ac:dyDescent="0.25">
      <c r="B34" s="176" t="s">
        <v>133</v>
      </c>
      <c r="C34" s="169">
        <f t="shared" si="0"/>
        <v>6.1100554931342357</v>
      </c>
      <c r="D34" s="167">
        <f t="shared" si="1"/>
        <v>8.3895356349464176</v>
      </c>
      <c r="E34" s="186">
        <f t="shared" si="2"/>
        <v>12.814408851405361</v>
      </c>
      <c r="F34" s="169">
        <f t="shared" si="3"/>
        <v>2.4080157139918068</v>
      </c>
      <c r="G34" s="167">
        <f t="shared" si="4"/>
        <v>2.6735862159505075</v>
      </c>
      <c r="H34" s="170">
        <f t="shared" si="5"/>
        <v>3.1891054256350442</v>
      </c>
      <c r="I34" s="169">
        <f t="shared" si="6"/>
        <v>6.8347478949260756</v>
      </c>
      <c r="J34" s="167">
        <f t="shared" si="7"/>
        <v>9.3845892373301201</v>
      </c>
      <c r="K34" s="186">
        <f t="shared" si="8"/>
        <v>14.334281254937975</v>
      </c>
      <c r="L34" s="169">
        <f t="shared" si="9"/>
        <v>2.6936220711330998</v>
      </c>
      <c r="M34" s="167">
        <f t="shared" si="10"/>
        <v>2.9906909653937643</v>
      </c>
      <c r="N34" s="170">
        <f t="shared" si="11"/>
        <v>3.5673541130762332</v>
      </c>
      <c r="U34" s="143" t="s">
        <v>345</v>
      </c>
      <c r="V34" s="288">
        <f>AVERAGE(V17:V32)</f>
        <v>60.79434419179087</v>
      </c>
      <c r="Y34" s="143" t="s">
        <v>345</v>
      </c>
      <c r="Z34" s="288">
        <f>AVERAGE(Z17:Z32)</f>
        <v>60.72145618295221</v>
      </c>
    </row>
    <row r="35" spans="2:26" x14ac:dyDescent="0.25">
      <c r="B35" s="176" t="s">
        <v>134</v>
      </c>
      <c r="C35" s="169">
        <f t="shared" si="0"/>
        <v>5.6994792678537758</v>
      </c>
      <c r="D35" s="167">
        <f t="shared" si="1"/>
        <v>7.8257856204460934</v>
      </c>
      <c r="E35" s="186">
        <f t="shared" si="2"/>
        <v>11.953321481360598</v>
      </c>
      <c r="F35" s="169">
        <f t="shared" si="3"/>
        <v>2.2462047446188209</v>
      </c>
      <c r="G35" s="167">
        <f t="shared" si="4"/>
        <v>2.4939297565713239</v>
      </c>
      <c r="H35" s="170">
        <f t="shared" si="5"/>
        <v>2.9748077209497121</v>
      </c>
      <c r="I35" s="169">
        <f t="shared" si="6"/>
        <v>6.3905644502841472</v>
      </c>
      <c r="J35" s="167">
        <f t="shared" si="7"/>
        <v>8.7746941485761649</v>
      </c>
      <c r="K35" s="186">
        <f t="shared" si="8"/>
        <v>13.402710621731257</v>
      </c>
      <c r="L35" s="169">
        <f t="shared" si="9"/>
        <v>2.5185662609535258</v>
      </c>
      <c r="M35" s="167">
        <f t="shared" si="10"/>
        <v>2.7963289442496815</v>
      </c>
      <c r="N35" s="170">
        <f t="shared" si="11"/>
        <v>3.3355153294716349</v>
      </c>
      <c r="U35" s="143" t="s">
        <v>344</v>
      </c>
      <c r="V35" s="288">
        <f>MEDIAN(V17:V32)</f>
        <v>62.01567078526039</v>
      </c>
      <c r="Y35" s="143" t="s">
        <v>344</v>
      </c>
      <c r="Z35" s="288">
        <f>MEDIAN(Z17:Z32)</f>
        <v>61.913460608754399</v>
      </c>
    </row>
    <row r="36" spans="2:26" x14ac:dyDescent="0.25">
      <c r="B36" s="176" t="s">
        <v>135</v>
      </c>
      <c r="C36" s="169">
        <f t="shared" si="0"/>
        <v>5.8941954573589816</v>
      </c>
      <c r="D36" s="167">
        <f t="shared" si="1"/>
        <v>8.0931446341883628</v>
      </c>
      <c r="E36" s="186">
        <f t="shared" si="2"/>
        <v>12.361693036268933</v>
      </c>
      <c r="F36" s="169">
        <f t="shared" si="3"/>
        <v>2.3229437602667176</v>
      </c>
      <c r="G36" s="167">
        <f t="shared" si="4"/>
        <v>2.5791320138779072</v>
      </c>
      <c r="H36" s="170">
        <f t="shared" si="5"/>
        <v>3.0764386238290409</v>
      </c>
      <c r="I36" s="169">
        <f t="shared" si="6"/>
        <v>6.6085781152950371</v>
      </c>
      <c r="J36" s="167">
        <f t="shared" si="7"/>
        <v>9.0740422336417375</v>
      </c>
      <c r="K36" s="186">
        <f t="shared" si="8"/>
        <v>13.859943169255928</v>
      </c>
      <c r="L36" s="169">
        <f t="shared" si="9"/>
        <v>2.6044869750617816</v>
      </c>
      <c r="M36" s="167">
        <f t="shared" si="10"/>
        <v>2.8917255131215907</v>
      </c>
      <c r="N36" s="170">
        <f t="shared" si="11"/>
        <v>3.4493062046494574</v>
      </c>
    </row>
    <row r="37" spans="2:26" x14ac:dyDescent="0.25">
      <c r="B37" s="176" t="s">
        <v>136</v>
      </c>
      <c r="C37" s="169">
        <f t="shared" si="0"/>
        <v>4.1914398799380557</v>
      </c>
      <c r="D37" s="167">
        <f t="shared" si="1"/>
        <v>5.7551415488761606</v>
      </c>
      <c r="E37" s="186">
        <f t="shared" si="2"/>
        <v>8.7905624356383658</v>
      </c>
      <c r="F37" s="169">
        <f t="shared" si="3"/>
        <v>1.6518758473608242</v>
      </c>
      <c r="G37" s="167">
        <f t="shared" si="4"/>
        <v>1.8340546825769135</v>
      </c>
      <c r="H37" s="170">
        <f t="shared" si="5"/>
        <v>2.1876959509375586</v>
      </c>
      <c r="I37" s="169">
        <f t="shared" si="6"/>
        <v>4.7279784828412383</v>
      </c>
      <c r="J37" s="167">
        <f t="shared" si="7"/>
        <v>6.4918467610691861</v>
      </c>
      <c r="K37" s="186">
        <f t="shared" si="8"/>
        <v>9.9158263599822618</v>
      </c>
      <c r="L37" s="169">
        <f t="shared" si="9"/>
        <v>1.8633294730121563</v>
      </c>
      <c r="M37" s="167">
        <f t="shared" si="10"/>
        <v>2.0688286898930817</v>
      </c>
      <c r="N37" s="170">
        <f t="shared" si="11"/>
        <v>2.4677389344266443</v>
      </c>
    </row>
    <row r="38" spans="2:26" ht="15.75" thickBot="1" x14ac:dyDescent="0.3">
      <c r="B38" s="177" t="s">
        <v>137</v>
      </c>
      <c r="C38" s="171">
        <f t="shared" si="0"/>
        <v>7.3452051816657624</v>
      </c>
      <c r="D38" s="172">
        <f t="shared" si="1"/>
        <v>10.085482969315505</v>
      </c>
      <c r="E38" s="187">
        <f t="shared" si="2"/>
        <v>15.404845733576776</v>
      </c>
      <c r="F38" s="171">
        <f t="shared" si="3"/>
        <v>2.8947968672003381</v>
      </c>
      <c r="G38" s="172">
        <f t="shared" si="4"/>
        <v>3.2140525317808906</v>
      </c>
      <c r="H38" s="173">
        <f t="shared" si="5"/>
        <v>3.8337841159666692</v>
      </c>
      <c r="I38" s="171">
        <f t="shared" si="6"/>
        <v>8.214705737673393</v>
      </c>
      <c r="J38" s="172">
        <f t="shared" si="7"/>
        <v>11.279368345222268</v>
      </c>
      <c r="K38" s="187">
        <f t="shared" si="8"/>
        <v>17.228419289287736</v>
      </c>
      <c r="L38" s="171">
        <f t="shared" si="9"/>
        <v>3.2374731333232432</v>
      </c>
      <c r="M38" s="172">
        <f t="shared" si="10"/>
        <v>3.5945212041056354</v>
      </c>
      <c r="N38" s="173">
        <f t="shared" si="11"/>
        <v>4.2876145179773406</v>
      </c>
    </row>
    <row r="40" spans="2:26" ht="18" x14ac:dyDescent="0.35">
      <c r="B40" t="s">
        <v>357</v>
      </c>
      <c r="C40" t="s">
        <v>318</v>
      </c>
      <c r="I40">
        <v>0.98</v>
      </c>
      <c r="J40" t="s">
        <v>315</v>
      </c>
      <c r="K40" s="11" t="s">
        <v>360</v>
      </c>
    </row>
    <row r="41" spans="2:26" ht="18.75" thickBot="1" x14ac:dyDescent="0.4">
      <c r="B41" t="s">
        <v>358</v>
      </c>
      <c r="C41" t="s">
        <v>317</v>
      </c>
      <c r="I41" s="222">
        <v>3412</v>
      </c>
      <c r="J41" t="s">
        <v>316</v>
      </c>
    </row>
    <row r="42" spans="2:26" ht="15.75" thickBot="1" x14ac:dyDescent="0.3">
      <c r="B42" s="223" t="s">
        <v>314</v>
      </c>
      <c r="C42" s="322" t="s">
        <v>266</v>
      </c>
      <c r="D42" s="323"/>
      <c r="E42" s="323"/>
      <c r="F42" s="323"/>
      <c r="G42" s="323"/>
      <c r="H42" s="324"/>
      <c r="I42" s="322" t="s">
        <v>267</v>
      </c>
      <c r="J42" s="323"/>
      <c r="K42" s="323"/>
      <c r="L42" s="323"/>
      <c r="M42" s="323"/>
      <c r="N42" s="224"/>
    </row>
    <row r="43" spans="2:26" ht="15.75" thickBot="1" x14ac:dyDescent="0.3">
      <c r="B43" s="225" t="s">
        <v>170</v>
      </c>
      <c r="C43" s="226" t="s">
        <v>254</v>
      </c>
      <c r="D43" s="227" t="s">
        <v>255</v>
      </c>
      <c r="E43" s="228" t="s">
        <v>256</v>
      </c>
      <c r="F43" s="226" t="s">
        <v>261</v>
      </c>
      <c r="G43" s="229" t="s">
        <v>264</v>
      </c>
      <c r="H43" s="230" t="s">
        <v>265</v>
      </c>
      <c r="I43" s="226" t="s">
        <v>254</v>
      </c>
      <c r="J43" s="227" t="s">
        <v>255</v>
      </c>
      <c r="K43" s="231" t="s">
        <v>256</v>
      </c>
      <c r="L43" s="226" t="s">
        <v>261</v>
      </c>
      <c r="M43" s="229" t="s">
        <v>264</v>
      </c>
      <c r="N43" s="230" t="s">
        <v>265</v>
      </c>
    </row>
    <row r="44" spans="2:26" x14ac:dyDescent="0.25">
      <c r="B44" s="232" t="s">
        <v>117</v>
      </c>
      <c r="C44" s="233">
        <f>C23*100000/$I$41*$Z$3*$I$40</f>
        <v>172.17123152668245</v>
      </c>
      <c r="D44" s="234">
        <f t="shared" ref="D44:N44" si="12">D23*100000/$I$41*$Z$3*$I$40</f>
        <v>236.40320187415665</v>
      </c>
      <c r="E44" s="235">
        <f t="shared" si="12"/>
        <v>361.08879137219486</v>
      </c>
      <c r="F44" s="236">
        <f t="shared" si="12"/>
        <v>67.853889621696851</v>
      </c>
      <c r="G44" s="237">
        <f t="shared" si="12"/>
        <v>75.337225972858874</v>
      </c>
      <c r="H44" s="238">
        <f t="shared" si="12"/>
        <v>89.863702419232268</v>
      </c>
      <c r="I44" s="233">
        <f t="shared" si="12"/>
        <v>192.24414808728164</v>
      </c>
      <c r="J44" s="234">
        <f t="shared" si="12"/>
        <v>263.96472712899015</v>
      </c>
      <c r="K44" s="235">
        <f t="shared" si="12"/>
        <v>403.18702762171847</v>
      </c>
      <c r="L44" s="236">
        <f t="shared" si="12"/>
        <v>75.764766790960465</v>
      </c>
      <c r="M44" s="237">
        <f t="shared" si="12"/>
        <v>84.120562407470175</v>
      </c>
      <c r="N44" s="238">
        <f t="shared" si="12"/>
        <v>100.34063625128316</v>
      </c>
    </row>
    <row r="45" spans="2:26" x14ac:dyDescent="0.25">
      <c r="B45" s="239" t="s">
        <v>119</v>
      </c>
      <c r="C45" s="240">
        <f t="shared" ref="C45:N59" si="13">C24*100000/$I$41*$Z$3*$I$40</f>
        <v>153.69153138695134</v>
      </c>
      <c r="D45" s="241">
        <f t="shared" si="13"/>
        <v>211.02927474377137</v>
      </c>
      <c r="E45" s="242">
        <f t="shared" si="13"/>
        <v>322.33195302465742</v>
      </c>
      <c r="F45" s="240">
        <f t="shared" si="13"/>
        <v>60.570910215645249</v>
      </c>
      <c r="G45" s="241">
        <f t="shared" si="13"/>
        <v>67.251035655274748</v>
      </c>
      <c r="H45" s="243">
        <f t="shared" si="13"/>
        <v>80.218337979261477</v>
      </c>
      <c r="I45" s="240">
        <f t="shared" si="13"/>
        <v>171.5692494730468</v>
      </c>
      <c r="J45" s="241">
        <f t="shared" si="13"/>
        <v>235.57663820444048</v>
      </c>
      <c r="K45" s="242">
        <f t="shared" si="13"/>
        <v>359.82627515361662</v>
      </c>
      <c r="L45" s="240">
        <f t="shared" si="13"/>
        <v>67.616644273217688</v>
      </c>
      <c r="M45" s="241">
        <f t="shared" si="13"/>
        <v>75.073815775904308</v>
      </c>
      <c r="N45" s="243">
        <f t="shared" si="13"/>
        <v>89.549501634060761</v>
      </c>
    </row>
    <row r="46" spans="2:26" x14ac:dyDescent="0.25">
      <c r="B46" s="239" t="s">
        <v>124</v>
      </c>
      <c r="C46" s="240">
        <f t="shared" si="13"/>
        <v>154.35374602456176</v>
      </c>
      <c r="D46" s="241">
        <f t="shared" si="13"/>
        <v>211.93854198470859</v>
      </c>
      <c r="E46" s="242">
        <f t="shared" si="13"/>
        <v>323.72079296617022</v>
      </c>
      <c r="F46" s="240">
        <f t="shared" si="13"/>
        <v>60.831893647824067</v>
      </c>
      <c r="G46" s="241">
        <f t="shared" si="13"/>
        <v>67.540801915025654</v>
      </c>
      <c r="H46" s="243">
        <f t="shared" si="13"/>
        <v>80.563976786652233</v>
      </c>
      <c r="I46" s="240">
        <f t="shared" si="13"/>
        <v>172.32562194755133</v>
      </c>
      <c r="J46" s="241">
        <f t="shared" si="13"/>
        <v>236.61519077328032</v>
      </c>
      <c r="K46" s="242">
        <f t="shared" si="13"/>
        <v>361.41258908204844</v>
      </c>
      <c r="L46" s="240">
        <f t="shared" si="13"/>
        <v>67.914735969157988</v>
      </c>
      <c r="M46" s="241">
        <f t="shared" si="13"/>
        <v>75.404782822640954</v>
      </c>
      <c r="N46" s="243">
        <f t="shared" si="13"/>
        <v>89.944285538225614</v>
      </c>
    </row>
    <row r="47" spans="2:26" x14ac:dyDescent="0.25">
      <c r="B47" s="239" t="s">
        <v>125</v>
      </c>
      <c r="C47" s="240">
        <f t="shared" si="13"/>
        <v>146.74351110683119</v>
      </c>
      <c r="D47" s="241">
        <f t="shared" si="13"/>
        <v>201.48915456026424</v>
      </c>
      <c r="E47" s="242">
        <f t="shared" si="13"/>
        <v>307.7601094992815</v>
      </c>
      <c r="F47" s="240">
        <f t="shared" si="13"/>
        <v>57.832646703233067</v>
      </c>
      <c r="G47" s="241">
        <f t="shared" si="13"/>
        <v>64.210779921108752</v>
      </c>
      <c r="H47" s="243">
        <f t="shared" si="13"/>
        <v>76.591862049926277</v>
      </c>
      <c r="I47" s="240">
        <f t="shared" si="13"/>
        <v>163.80485978442158</v>
      </c>
      <c r="J47" s="241">
        <f t="shared" si="13"/>
        <v>224.91558544484965</v>
      </c>
      <c r="K47" s="242">
        <f t="shared" si="13"/>
        <v>343.54228819744543</v>
      </c>
      <c r="L47" s="240">
        <f t="shared" si="13"/>
        <v>64.556643852472774</v>
      </c>
      <c r="M47" s="241">
        <f t="shared" si="13"/>
        <v>71.676340045920668</v>
      </c>
      <c r="N47" s="243">
        <f t="shared" si="13"/>
        <v>85.496926774378451</v>
      </c>
    </row>
    <row r="48" spans="2:26" x14ac:dyDescent="0.25">
      <c r="B48" s="239" t="s">
        <v>126</v>
      </c>
      <c r="C48" s="240">
        <f t="shared" si="13"/>
        <v>158.16493948939024</v>
      </c>
      <c r="D48" s="241">
        <f t="shared" si="13"/>
        <v>217.17157848016797</v>
      </c>
      <c r="E48" s="242">
        <f t="shared" si="13"/>
        <v>331.71387769756018</v>
      </c>
      <c r="F48" s="240">
        <f t="shared" si="13"/>
        <v>62.333911716675075</v>
      </c>
      <c r="G48" s="241">
        <f t="shared" si="13"/>
        <v>69.208471599095773</v>
      </c>
      <c r="H48" s="243">
        <f t="shared" si="13"/>
        <v>82.553205488500666</v>
      </c>
      <c r="I48" s="240">
        <f t="shared" si="13"/>
        <v>176.59860898565486</v>
      </c>
      <c r="J48" s="241">
        <f t="shared" si="13"/>
        <v>242.48230230182796</v>
      </c>
      <c r="K48" s="242">
        <f t="shared" si="13"/>
        <v>370.37417756263466</v>
      </c>
      <c r="L48" s="240">
        <f t="shared" si="13"/>
        <v>69.598750123366358</v>
      </c>
      <c r="M48" s="241">
        <f t="shared" si="13"/>
        <v>77.27452021845447</v>
      </c>
      <c r="N48" s="243">
        <f t="shared" si="13"/>
        <v>92.174544520684364</v>
      </c>
    </row>
    <row r="49" spans="2:14" x14ac:dyDescent="0.25">
      <c r="B49" s="239" t="s">
        <v>127</v>
      </c>
      <c r="C49" s="240">
        <f t="shared" si="13"/>
        <v>139.57740323879105</v>
      </c>
      <c r="D49" s="241">
        <f t="shared" si="13"/>
        <v>191.64958479034175</v>
      </c>
      <c r="E49" s="242">
        <f t="shared" si="13"/>
        <v>292.73087839041085</v>
      </c>
      <c r="F49" s="240">
        <f t="shared" si="13"/>
        <v>55.00843334317581</v>
      </c>
      <c r="G49" s="241">
        <f t="shared" si="13"/>
        <v>61.075095271511806</v>
      </c>
      <c r="H49" s="243">
        <f t="shared" si="13"/>
        <v>72.851556661811102</v>
      </c>
      <c r="I49" s="240">
        <f t="shared" si="13"/>
        <v>155.93452466824468</v>
      </c>
      <c r="J49" s="241">
        <f t="shared" si="13"/>
        <v>214.10906216689725</v>
      </c>
      <c r="K49" s="242">
        <f t="shared" si="13"/>
        <v>327.03610554663459</v>
      </c>
      <c r="L49" s="240">
        <f t="shared" si="13"/>
        <v>61.45488959583281</v>
      </c>
      <c r="M49" s="241">
        <f t="shared" si="13"/>
        <v>68.232505615093274</v>
      </c>
      <c r="N49" s="243">
        <f t="shared" si="13"/>
        <v>81.389054358363651</v>
      </c>
    </row>
    <row r="50" spans="2:14" x14ac:dyDescent="0.25">
      <c r="B50" s="239" t="s">
        <v>128</v>
      </c>
      <c r="C50" s="240">
        <f t="shared" si="13"/>
        <v>137.0243638846737</v>
      </c>
      <c r="D50" s="241">
        <f t="shared" si="13"/>
        <v>188.14408231776088</v>
      </c>
      <c r="E50" s="242">
        <f t="shared" si="13"/>
        <v>287.37647692316563</v>
      </c>
      <c r="F50" s="240">
        <f t="shared" si="13"/>
        <v>54.002262631622983</v>
      </c>
      <c r="G50" s="241">
        <f t="shared" si="13"/>
        <v>59.957957983050605</v>
      </c>
      <c r="H50" s="243">
        <f t="shared" si="13"/>
        <v>71.519013665233686</v>
      </c>
      <c r="I50" s="240">
        <f t="shared" si="13"/>
        <v>153.05828208393709</v>
      </c>
      <c r="J50" s="241">
        <f t="shared" si="13"/>
        <v>210.15977894305189</v>
      </c>
      <c r="K50" s="242">
        <f t="shared" si="13"/>
        <v>321.00386108133381</v>
      </c>
      <c r="L50" s="240">
        <f t="shared" si="13"/>
        <v>60.321342224937773</v>
      </c>
      <c r="M50" s="241">
        <f t="shared" si="13"/>
        <v>66.973943800756956</v>
      </c>
      <c r="N50" s="243">
        <f t="shared" si="13"/>
        <v>79.887817447935433</v>
      </c>
    </row>
    <row r="51" spans="2:14" x14ac:dyDescent="0.25">
      <c r="B51" s="239" t="s">
        <v>129</v>
      </c>
      <c r="C51" s="240">
        <f t="shared" si="13"/>
        <v>133.35671653348919</v>
      </c>
      <c r="D51" s="241">
        <f t="shared" si="13"/>
        <v>183.10814472541747</v>
      </c>
      <c r="E51" s="242">
        <f t="shared" si="13"/>
        <v>279.68444650974891</v>
      </c>
      <c r="F51" s="240">
        <f t="shared" si="13"/>
        <v>52.556817092714731</v>
      </c>
      <c r="G51" s="241">
        <f t="shared" si="13"/>
        <v>58.353099988861707</v>
      </c>
      <c r="H51" s="243">
        <f t="shared" si="13"/>
        <v>69.604707963735265</v>
      </c>
      <c r="I51" s="240">
        <f t="shared" si="13"/>
        <v>149.01052882517305</v>
      </c>
      <c r="J51" s="241">
        <f t="shared" si="13"/>
        <v>204.60192922400594</v>
      </c>
      <c r="K51" s="242">
        <f t="shared" si="13"/>
        <v>312.51464764526997</v>
      </c>
      <c r="L51" s="240">
        <f t="shared" si="13"/>
        <v>58.726094282522546</v>
      </c>
      <c r="M51" s="241">
        <f t="shared" si="13"/>
        <v>65.202762290153544</v>
      </c>
      <c r="N51" s="243">
        <f t="shared" si="13"/>
        <v>77.775117834378477</v>
      </c>
    </row>
    <row r="52" spans="2:14" x14ac:dyDescent="0.25">
      <c r="B52" s="239" t="s">
        <v>130</v>
      </c>
      <c r="C52" s="240">
        <f t="shared" si="13"/>
        <v>133.18414213774381</v>
      </c>
      <c r="D52" s="241">
        <f t="shared" si="13"/>
        <v>182.87118795073476</v>
      </c>
      <c r="E52" s="242">
        <f t="shared" si="13"/>
        <v>279.32251217595262</v>
      </c>
      <c r="F52" s="240">
        <f t="shared" si="13"/>
        <v>52.488804313247421</v>
      </c>
      <c r="G52" s="241">
        <f t="shared" si="13"/>
        <v>58.277586349712372</v>
      </c>
      <c r="H52" s="243">
        <f t="shared" si="13"/>
        <v>69.514633832262035</v>
      </c>
      <c r="I52" s="240">
        <f t="shared" si="13"/>
        <v>148.86551247480787</v>
      </c>
      <c r="J52" s="241">
        <f t="shared" si="13"/>
        <v>204.4028115825368</v>
      </c>
      <c r="K52" s="242">
        <f t="shared" si="13"/>
        <v>312.21050985048129</v>
      </c>
      <c r="L52" s="240">
        <f t="shared" si="13"/>
        <v>58.66894232197857</v>
      </c>
      <c r="M52" s="241">
        <f t="shared" si="13"/>
        <v>65.139307266568323</v>
      </c>
      <c r="N52" s="243">
        <f t="shared" si="13"/>
        <v>77.699427453124969</v>
      </c>
    </row>
    <row r="53" spans="2:14" x14ac:dyDescent="0.25">
      <c r="B53" s="239" t="s">
        <v>131</v>
      </c>
      <c r="C53" s="240">
        <f t="shared" si="13"/>
        <v>132.24552810022649</v>
      </c>
      <c r="D53" s="241">
        <f t="shared" si="13"/>
        <v>181.58240490710108</v>
      </c>
      <c r="E53" s="242">
        <f t="shared" si="13"/>
        <v>277.35398929691655</v>
      </c>
      <c r="F53" s="240">
        <f t="shared" si="13"/>
        <v>52.118889939432862</v>
      </c>
      <c r="G53" s="241">
        <f t="shared" si="13"/>
        <v>57.866875586835732</v>
      </c>
      <c r="H53" s="243">
        <f t="shared" si="13"/>
        <v>69.024730078853068</v>
      </c>
      <c r="I53" s="240">
        <f t="shared" si="13"/>
        <v>147.87725857163392</v>
      </c>
      <c r="J53" s="241">
        <f t="shared" si="13"/>
        <v>203.04586951443792</v>
      </c>
      <c r="K53" s="242">
        <f t="shared" si="13"/>
        <v>310.13787899164561</v>
      </c>
      <c r="L53" s="240">
        <f t="shared" si="13"/>
        <v>58.279464529030413</v>
      </c>
      <c r="M53" s="241">
        <f t="shared" si="13"/>
        <v>64.706875512658044</v>
      </c>
      <c r="N53" s="243">
        <f t="shared" si="13"/>
        <v>77.183614480876429</v>
      </c>
    </row>
    <row r="54" spans="2:14" x14ac:dyDescent="0.25">
      <c r="B54" s="239" t="s">
        <v>132</v>
      </c>
      <c r="C54" s="240">
        <f t="shared" si="13"/>
        <v>135.97878616490351</v>
      </c>
      <c r="D54" s="241">
        <f t="shared" si="13"/>
        <v>186.70843062049323</v>
      </c>
      <c r="E54" s="242">
        <f t="shared" si="13"/>
        <v>285.183622798991</v>
      </c>
      <c r="F54" s="240">
        <f t="shared" si="13"/>
        <v>53.590193120595558</v>
      </c>
      <c r="G54" s="241">
        <f t="shared" si="13"/>
        <v>59.500442960081735</v>
      </c>
      <c r="H54" s="243">
        <f t="shared" si="13"/>
        <v>70.97328088379021</v>
      </c>
      <c r="I54" s="240">
        <f t="shared" si="13"/>
        <v>152.46772268616127</v>
      </c>
      <c r="J54" s="241">
        <f t="shared" si="13"/>
        <v>209.34889938266818</v>
      </c>
      <c r="K54" s="242">
        <f t="shared" si="13"/>
        <v>319.76530120529935</v>
      </c>
      <c r="L54" s="240">
        <f t="shared" si="13"/>
        <v>60.08859862522943</v>
      </c>
      <c r="M54" s="241">
        <f t="shared" si="13"/>
        <v>66.715531832589448</v>
      </c>
      <c r="N54" s="243">
        <f t="shared" si="13"/>
        <v>79.57957864687657</v>
      </c>
    </row>
    <row r="55" spans="2:14" x14ac:dyDescent="0.25">
      <c r="B55" s="239" t="s">
        <v>133</v>
      </c>
      <c r="C55" s="240">
        <f t="shared" si="13"/>
        <v>142.67660063305306</v>
      </c>
      <c r="D55" s="241">
        <f t="shared" si="13"/>
        <v>195.90500063854654</v>
      </c>
      <c r="E55" s="242">
        <f t="shared" si="13"/>
        <v>299.23071829626923</v>
      </c>
      <c r="F55" s="240">
        <f t="shared" si="13"/>
        <v>56.229848768049003</v>
      </c>
      <c r="G55" s="241">
        <f t="shared" si="13"/>
        <v>62.431215758980272</v>
      </c>
      <c r="H55" s="243">
        <f t="shared" si="13"/>
        <v>74.469163447258651</v>
      </c>
      <c r="I55" s="240">
        <f t="shared" si="13"/>
        <v>159.59897531662958</v>
      </c>
      <c r="J55" s="241">
        <f t="shared" si="13"/>
        <v>219.1406104616178</v>
      </c>
      <c r="K55" s="242">
        <f t="shared" si="13"/>
        <v>334.72143162541852</v>
      </c>
      <c r="L55" s="240">
        <f t="shared" si="13"/>
        <v>62.899075291752233</v>
      </c>
      <c r="M55" s="241">
        <f t="shared" si="13"/>
        <v>69.835964823207135</v>
      </c>
      <c r="N55" s="243">
        <f t="shared" si="13"/>
        <v>83.301691560737325</v>
      </c>
    </row>
    <row r="56" spans="2:14" x14ac:dyDescent="0.25">
      <c r="B56" s="239" t="s">
        <v>134</v>
      </c>
      <c r="C56" s="240">
        <f t="shared" si="13"/>
        <v>133.08918850732172</v>
      </c>
      <c r="D56" s="241">
        <f t="shared" si="13"/>
        <v>182.74080994238628</v>
      </c>
      <c r="E56" s="242">
        <f t="shared" si="13"/>
        <v>279.12336919868818</v>
      </c>
      <c r="F56" s="240">
        <f t="shared" si="13"/>
        <v>52.451382421676406</v>
      </c>
      <c r="G56" s="241">
        <f t="shared" si="13"/>
        <v>58.236037346149956</v>
      </c>
      <c r="H56" s="243">
        <f t="shared" si="13"/>
        <v>69.465073376010352</v>
      </c>
      <c r="I56" s="240">
        <f t="shared" si="13"/>
        <v>149.22679718990008</v>
      </c>
      <c r="J56" s="241">
        <f t="shared" si="13"/>
        <v>204.89888088911408</v>
      </c>
      <c r="K56" s="242">
        <f t="shared" si="13"/>
        <v>312.96821983464719</v>
      </c>
      <c r="L56" s="240">
        <f t="shared" si="13"/>
        <v>58.811327161550757</v>
      </c>
      <c r="M56" s="241">
        <f t="shared" si="13"/>
        <v>65.29739516534265</v>
      </c>
      <c r="N56" s="243">
        <f t="shared" si="13"/>
        <v>77.887997760938759</v>
      </c>
    </row>
    <row r="57" spans="2:14" x14ac:dyDescent="0.25">
      <c r="B57" s="239" t="s">
        <v>135</v>
      </c>
      <c r="C57" s="240">
        <f t="shared" si="13"/>
        <v>137.63602839086153</v>
      </c>
      <c r="D57" s="241">
        <f t="shared" si="13"/>
        <v>188.98394067535861</v>
      </c>
      <c r="E57" s="242">
        <f t="shared" si="13"/>
        <v>288.65929981585316</v>
      </c>
      <c r="F57" s="240">
        <f t="shared" si="13"/>
        <v>54.243323902547019</v>
      </c>
      <c r="G57" s="241">
        <f t="shared" si="13"/>
        <v>60.225604945401052</v>
      </c>
      <c r="H57" s="243">
        <f t="shared" si="13"/>
        <v>71.838268146235336</v>
      </c>
      <c r="I57" s="240">
        <f t="shared" si="13"/>
        <v>154.31765907327571</v>
      </c>
      <c r="J57" s="241">
        <f t="shared" si="13"/>
        <v>211.88899206423557</v>
      </c>
      <c r="K57" s="242">
        <f t="shared" si="13"/>
        <v>323.64510904668714</v>
      </c>
      <c r="L57" s="240">
        <f t="shared" si="13"/>
        <v>60.817671527277959</v>
      </c>
      <c r="M57" s="241">
        <f t="shared" si="13"/>
        <v>67.525011293215002</v>
      </c>
      <c r="N57" s="243">
        <f t="shared" si="13"/>
        <v>80.545141427092858</v>
      </c>
    </row>
    <row r="58" spans="2:14" x14ac:dyDescent="0.25">
      <c r="B58" s="239" t="s">
        <v>136</v>
      </c>
      <c r="C58" s="240">
        <f t="shared" si="13"/>
        <v>97.874789271449188</v>
      </c>
      <c r="D58" s="241">
        <f t="shared" si="13"/>
        <v>134.38896476118381</v>
      </c>
      <c r="E58" s="242">
        <f t="shared" si="13"/>
        <v>205.26942306478639</v>
      </c>
      <c r="F58" s="240">
        <f t="shared" si="13"/>
        <v>38.573140756924467</v>
      </c>
      <c r="G58" s="241">
        <f t="shared" si="13"/>
        <v>42.827219454757618</v>
      </c>
      <c r="H58" s="243">
        <f t="shared" si="13"/>
        <v>51.085136927021999</v>
      </c>
      <c r="I58" s="240">
        <f t="shared" si="13"/>
        <v>110.40356320102366</v>
      </c>
      <c r="J58" s="241">
        <f t="shared" si="13"/>
        <v>151.59185194649069</v>
      </c>
      <c r="K58" s="242">
        <f t="shared" si="13"/>
        <v>231.54558892298559</v>
      </c>
      <c r="L58" s="240">
        <f t="shared" si="13"/>
        <v>43.510818415231689</v>
      </c>
      <c r="M58" s="241">
        <f t="shared" si="13"/>
        <v>48.309453997227834</v>
      </c>
      <c r="N58" s="243">
        <f t="shared" si="13"/>
        <v>57.624452479926269</v>
      </c>
    </row>
    <row r="59" spans="2:14" ht="15.75" thickBot="1" x14ac:dyDescent="0.3">
      <c r="B59" s="244" t="s">
        <v>137</v>
      </c>
      <c r="C59" s="245">
        <f t="shared" si="13"/>
        <v>171.51872146659966</v>
      </c>
      <c r="D59" s="246">
        <f t="shared" si="13"/>
        <v>235.50725970024718</v>
      </c>
      <c r="E59" s="247">
        <f t="shared" si="13"/>
        <v>359.72030450673969</v>
      </c>
      <c r="F59" s="245">
        <f t="shared" si="13"/>
        <v>67.596730831570852</v>
      </c>
      <c r="G59" s="246">
        <f t="shared" si="13"/>
        <v>75.051706159762787</v>
      </c>
      <c r="H59" s="248">
        <f t="shared" si="13"/>
        <v>89.523128855664822</v>
      </c>
      <c r="I59" s="245">
        <f t="shared" si="13"/>
        <v>191.82252782631591</v>
      </c>
      <c r="J59" s="246">
        <f t="shared" si="13"/>
        <v>263.38581287726817</v>
      </c>
      <c r="K59" s="247">
        <f t="shared" si="13"/>
        <v>402.30277797617555</v>
      </c>
      <c r="L59" s="245">
        <f t="shared" si="13"/>
        <v>75.598603289682316</v>
      </c>
      <c r="M59" s="246">
        <f t="shared" si="13"/>
        <v>83.93607339270585</v>
      </c>
      <c r="N59" s="248">
        <f t="shared" si="13"/>
        <v>100.12057418092807</v>
      </c>
    </row>
    <row r="60" spans="2:14" x14ac:dyDescent="0.25">
      <c r="C60" s="11"/>
      <c r="D60" s="11"/>
      <c r="E60" s="11"/>
      <c r="I60" s="11"/>
      <c r="J60" s="11"/>
      <c r="K60" s="11"/>
    </row>
    <row r="61" spans="2:14" ht="15.75" x14ac:dyDescent="0.3">
      <c r="B61" t="s">
        <v>359</v>
      </c>
      <c r="C61" t="s">
        <v>319</v>
      </c>
      <c r="D61" s="11"/>
      <c r="F61" s="11"/>
      <c r="I61">
        <v>0.11</v>
      </c>
      <c r="J61" t="s">
        <v>320</v>
      </c>
    </row>
    <row r="62" spans="2:14" ht="15.75" thickBot="1" x14ac:dyDescent="0.3">
      <c r="D62" s="11"/>
      <c r="F62" s="11"/>
    </row>
    <row r="63" spans="2:14" ht="15.75" thickBot="1" x14ac:dyDescent="0.3">
      <c r="B63" s="249" t="s">
        <v>321</v>
      </c>
      <c r="C63" s="314" t="s">
        <v>266</v>
      </c>
      <c r="D63" s="315"/>
      <c r="E63" s="315"/>
      <c r="F63" s="315"/>
      <c r="G63" s="315"/>
      <c r="H63" s="316"/>
      <c r="I63" s="314" t="s">
        <v>267</v>
      </c>
      <c r="J63" s="315"/>
      <c r="K63" s="315"/>
      <c r="L63" s="315"/>
      <c r="M63" s="315"/>
      <c r="N63" s="250"/>
    </row>
    <row r="64" spans="2:14" ht="15.75" thickBot="1" x14ac:dyDescent="0.3">
      <c r="B64" s="251" t="s">
        <v>170</v>
      </c>
      <c r="C64" s="252" t="s">
        <v>254</v>
      </c>
      <c r="D64" s="253" t="s">
        <v>255</v>
      </c>
      <c r="E64" s="254" t="s">
        <v>256</v>
      </c>
      <c r="F64" s="252" t="s">
        <v>261</v>
      </c>
      <c r="G64" s="255" t="s">
        <v>264</v>
      </c>
      <c r="H64" s="256" t="s">
        <v>265</v>
      </c>
      <c r="I64" s="252" t="s">
        <v>254</v>
      </c>
      <c r="J64" s="253" t="s">
        <v>255</v>
      </c>
      <c r="K64" s="257" t="s">
        <v>256</v>
      </c>
      <c r="L64" s="252" t="s">
        <v>261</v>
      </c>
      <c r="M64" s="255" t="s">
        <v>264</v>
      </c>
      <c r="N64" s="256" t="s">
        <v>265</v>
      </c>
    </row>
    <row r="65" spans="2:14" x14ac:dyDescent="0.25">
      <c r="B65" s="258" t="s">
        <v>117</v>
      </c>
      <c r="C65" s="259">
        <f>C44/365*$I$61/3</f>
        <v>1.7295740153365362E-2</v>
      </c>
      <c r="D65" s="260">
        <f t="shared" ref="D65:N65" si="14">D44/365*$I$61/3</f>
        <v>2.374826685493811E-2</v>
      </c>
      <c r="E65" s="261">
        <f t="shared" si="14"/>
        <v>3.6273759863873455E-2</v>
      </c>
      <c r="F65" s="262">
        <f t="shared" si="14"/>
        <v>6.8163724734124692E-3</v>
      </c>
      <c r="G65" s="263">
        <f t="shared" si="14"/>
        <v>7.5681231570908459E-3</v>
      </c>
      <c r="H65" s="264">
        <f t="shared" si="14"/>
        <v>9.0274038959959352E-3</v>
      </c>
      <c r="I65" s="259">
        <f t="shared" si="14"/>
        <v>1.9312197524749754E-2</v>
      </c>
      <c r="J65" s="260">
        <f t="shared" si="14"/>
        <v>2.6517004551770699E-2</v>
      </c>
      <c r="K65" s="261">
        <f t="shared" si="14"/>
        <v>4.0502806427752537E-2</v>
      </c>
      <c r="L65" s="262">
        <f t="shared" si="14"/>
        <v>7.6110724630188593E-3</v>
      </c>
      <c r="M65" s="263">
        <f t="shared" si="14"/>
        <v>8.4504674564581921E-3</v>
      </c>
      <c r="N65" s="264">
        <f t="shared" si="14"/>
        <v>1.007988126725219E-2</v>
      </c>
    </row>
    <row r="66" spans="2:14" x14ac:dyDescent="0.25">
      <c r="B66" s="265" t="s">
        <v>119</v>
      </c>
      <c r="C66" s="266">
        <f t="shared" ref="C66:N66" si="15">C45/365*$I$61/3</f>
        <v>1.5439331920150364E-2</v>
      </c>
      <c r="D66" s="267">
        <f t="shared" si="15"/>
        <v>2.1199287873803516E-2</v>
      </c>
      <c r="E66" s="268">
        <f t="shared" si="15"/>
        <v>3.2380378842659652E-2</v>
      </c>
      <c r="F66" s="266">
        <f t="shared" si="15"/>
        <v>6.0847489714346828E-3</v>
      </c>
      <c r="G66" s="267">
        <f t="shared" si="15"/>
        <v>6.7558118009865041E-3</v>
      </c>
      <c r="H66" s="269">
        <f t="shared" si="15"/>
        <v>8.0584631759988701E-3</v>
      </c>
      <c r="I66" s="266">
        <f t="shared" si="15"/>
        <v>1.7235267070351733E-2</v>
      </c>
      <c r="J66" s="267">
        <f t="shared" si="15"/>
        <v>2.366523306163329E-2</v>
      </c>
      <c r="K66" s="268">
        <f t="shared" si="15"/>
        <v>3.6146931750591624E-2</v>
      </c>
      <c r="L66" s="266">
        <f t="shared" si="15"/>
        <v>6.7925396073552019E-3</v>
      </c>
      <c r="M66" s="267">
        <f t="shared" si="15"/>
        <v>7.5416618587666427E-3</v>
      </c>
      <c r="N66" s="269">
        <f t="shared" si="15"/>
        <v>8.9958403468006244E-3</v>
      </c>
    </row>
    <row r="67" spans="2:14" x14ac:dyDescent="0.25">
      <c r="B67" s="265" t="s">
        <v>124</v>
      </c>
      <c r="C67" s="266">
        <f t="shared" ref="C67:N67" si="16">C46/365*$I$61/3</f>
        <v>1.5505855765024468E-2</v>
      </c>
      <c r="D67" s="267">
        <f t="shared" si="16"/>
        <v>2.1290629788418215E-2</v>
      </c>
      <c r="E67" s="268">
        <f t="shared" si="16"/>
        <v>3.2519897010300204E-2</v>
      </c>
      <c r="F67" s="266">
        <f t="shared" si="16"/>
        <v>6.1109664851695415E-3</v>
      </c>
      <c r="G67" s="267">
        <f t="shared" si="16"/>
        <v>6.7849207403222122E-3</v>
      </c>
      <c r="H67" s="269">
        <f t="shared" si="16"/>
        <v>8.0931848826773928E-3</v>
      </c>
      <c r="I67" s="266">
        <f t="shared" si="16"/>
        <v>1.7311249693361321E-2</v>
      </c>
      <c r="J67" s="267">
        <f t="shared" si="16"/>
        <v>2.3769562543434555E-2</v>
      </c>
      <c r="K67" s="268">
        <f t="shared" si="16"/>
        <v>3.6306287487694364E-2</v>
      </c>
      <c r="L67" s="266">
        <f t="shared" si="16"/>
        <v>6.8224848918788843E-3</v>
      </c>
      <c r="M67" s="267">
        <f t="shared" si="16"/>
        <v>7.5749096899456669E-3</v>
      </c>
      <c r="N67" s="269">
        <f t="shared" si="16"/>
        <v>9.0354990038400158E-3</v>
      </c>
    </row>
    <row r="68" spans="2:14" x14ac:dyDescent="0.25">
      <c r="B68" s="265" t="s">
        <v>125</v>
      </c>
      <c r="C68" s="266">
        <f t="shared" ref="C68:N68" si="17">C47/365*$I$61/3</f>
        <v>1.4741357280138293E-2</v>
      </c>
      <c r="D68" s="267">
        <f t="shared" si="17"/>
        <v>2.0240919636190926E-2</v>
      </c>
      <c r="E68" s="268">
        <f t="shared" si="17"/>
        <v>3.091654068029312E-2</v>
      </c>
      <c r="F68" s="266">
        <f t="shared" si="17"/>
        <v>5.8096722715576601E-3</v>
      </c>
      <c r="G68" s="267">
        <f t="shared" si="17"/>
        <v>6.4503979829424324E-3</v>
      </c>
      <c r="H68" s="269">
        <f t="shared" si="17"/>
        <v>7.6941596579834619E-3</v>
      </c>
      <c r="I68" s="266">
        <f t="shared" si="17"/>
        <v>1.6455282718069748E-2</v>
      </c>
      <c r="J68" s="267">
        <f t="shared" si="17"/>
        <v>2.2594259725053387E-2</v>
      </c>
      <c r="K68" s="268">
        <f t="shared" si="17"/>
        <v>3.4511097444492232E-2</v>
      </c>
      <c r="L68" s="266">
        <f t="shared" si="17"/>
        <v>6.4851423048146173E-3</v>
      </c>
      <c r="M68" s="267">
        <f t="shared" si="17"/>
        <v>7.2003629269874643E-3</v>
      </c>
      <c r="N68" s="269">
        <f t="shared" si="17"/>
        <v>8.588732370028886E-3</v>
      </c>
    </row>
    <row r="69" spans="2:14" x14ac:dyDescent="0.25">
      <c r="B69" s="265" t="s">
        <v>126</v>
      </c>
      <c r="C69" s="266">
        <f t="shared" ref="C69:N69" si="18">C48/365*$I$61/3</f>
        <v>1.5888715382495821E-2</v>
      </c>
      <c r="D69" s="267">
        <f t="shared" si="18"/>
        <v>2.1816322952345642E-2</v>
      </c>
      <c r="E69" s="268">
        <f t="shared" si="18"/>
        <v>3.3322855293818829E-2</v>
      </c>
      <c r="F69" s="266">
        <f t="shared" si="18"/>
        <v>6.2618541450541161E-3</v>
      </c>
      <c r="G69" s="267">
        <f t="shared" si="18"/>
        <v>6.9524492017356485E-3</v>
      </c>
      <c r="H69" s="269">
        <f t="shared" si="18"/>
        <v>8.2930160764703876E-3</v>
      </c>
      <c r="I69" s="266">
        <f t="shared" si="18"/>
        <v>1.7740499532805511E-2</v>
      </c>
      <c r="J69" s="267">
        <f t="shared" si="18"/>
        <v>2.4358952742649386E-2</v>
      </c>
      <c r="K69" s="268">
        <f t="shared" si="18"/>
        <v>3.7206538385287501E-2</v>
      </c>
      <c r="L69" s="266">
        <f t="shared" si="18"/>
        <v>6.99165526353452E-3</v>
      </c>
      <c r="M69" s="267">
        <f t="shared" si="18"/>
        <v>7.7627371908949696E-3</v>
      </c>
      <c r="N69" s="269">
        <f t="shared" si="18"/>
        <v>9.2595432851829036E-3</v>
      </c>
    </row>
    <row r="70" spans="2:14" x14ac:dyDescent="0.25">
      <c r="B70" s="265" t="s">
        <v>127</v>
      </c>
      <c r="C70" s="266">
        <f t="shared" ref="C70:N70" si="19">C49/365*$I$61/3</f>
        <v>1.4021474297960745E-2</v>
      </c>
      <c r="D70" s="267">
        <f t="shared" si="19"/>
        <v>1.925246970496584E-2</v>
      </c>
      <c r="E70" s="268">
        <f t="shared" si="19"/>
        <v>2.9406754906799264E-2</v>
      </c>
      <c r="F70" s="266">
        <f t="shared" si="19"/>
        <v>5.5259613404103555E-3</v>
      </c>
      <c r="G70" s="267">
        <f t="shared" si="19"/>
        <v>6.135397698508036E-3</v>
      </c>
      <c r="H70" s="269">
        <f t="shared" si="19"/>
        <v>7.3184212171682377E-3</v>
      </c>
      <c r="I70" s="266">
        <f t="shared" si="19"/>
        <v>1.5664655446125036E-2</v>
      </c>
      <c r="J70" s="267">
        <f t="shared" si="19"/>
        <v>2.1508672911743104E-2</v>
      </c>
      <c r="K70" s="268">
        <f t="shared" si="19"/>
        <v>3.2852942109707579E-2</v>
      </c>
      <c r="L70" s="266">
        <f t="shared" si="19"/>
        <v>6.1735505530060358E-3</v>
      </c>
      <c r="M70" s="267">
        <f t="shared" si="19"/>
        <v>6.854406956767361E-3</v>
      </c>
      <c r="N70" s="269">
        <f t="shared" si="19"/>
        <v>8.1760693875981751E-3</v>
      </c>
    </row>
    <row r="71" spans="2:14" x14ac:dyDescent="0.25">
      <c r="B71" s="265" t="s">
        <v>128</v>
      </c>
      <c r="C71" s="266">
        <f t="shared" ref="C71:N71" si="20">C50/365*$I$61/3</f>
        <v>1.3765004591154435E-2</v>
      </c>
      <c r="D71" s="267">
        <f t="shared" si="20"/>
        <v>1.8900318771647211E-2</v>
      </c>
      <c r="E71" s="268">
        <f t="shared" si="20"/>
        <v>2.8868869827897919E-2</v>
      </c>
      <c r="F71" s="266">
        <f t="shared" si="20"/>
        <v>5.4248848305739972E-3</v>
      </c>
      <c r="G71" s="267">
        <f t="shared" si="20"/>
        <v>6.0231738613110196E-3</v>
      </c>
      <c r="H71" s="269">
        <f t="shared" si="20"/>
        <v>7.184558450388772E-3</v>
      </c>
      <c r="I71" s="266">
        <f t="shared" si="20"/>
        <v>1.5375717834916055E-2</v>
      </c>
      <c r="J71" s="267">
        <f t="shared" si="20"/>
        <v>2.1111941263685582E-2</v>
      </c>
      <c r="K71" s="268">
        <f t="shared" si="20"/>
        <v>3.2246963213649969E-2</v>
      </c>
      <c r="L71" s="266">
        <f t="shared" si="20"/>
        <v>6.0596782143773108E-3</v>
      </c>
      <c r="M71" s="267">
        <f t="shared" si="20"/>
        <v>6.7279760895737582E-3</v>
      </c>
      <c r="N71" s="269">
        <f t="shared" si="20"/>
        <v>8.0252602002492211E-3</v>
      </c>
    </row>
    <row r="72" spans="2:14" x14ac:dyDescent="0.25">
      <c r="B72" s="265" t="s">
        <v>129</v>
      </c>
      <c r="C72" s="266">
        <f t="shared" ref="C72:N72" si="21">C51/365*$I$61/3</f>
        <v>1.3396565131218091E-2</v>
      </c>
      <c r="D72" s="267">
        <f t="shared" si="21"/>
        <v>1.8394425497530519E-2</v>
      </c>
      <c r="E72" s="268">
        <f t="shared" si="21"/>
        <v>2.8096154443901719E-2</v>
      </c>
      <c r="F72" s="266">
        <f t="shared" si="21"/>
        <v>5.2796802558891512E-3</v>
      </c>
      <c r="G72" s="267">
        <f t="shared" si="21"/>
        <v>5.8619552500226366E-3</v>
      </c>
      <c r="H72" s="269">
        <f t="shared" si="21"/>
        <v>6.9922537680464645E-3</v>
      </c>
      <c r="I72" s="266">
        <f t="shared" si="21"/>
        <v>1.4969094219880399E-2</v>
      </c>
      <c r="J72" s="267">
        <f t="shared" si="21"/>
        <v>2.0553618460859045E-2</v>
      </c>
      <c r="K72" s="268">
        <f t="shared" si="21"/>
        <v>3.1394165516876439E-2</v>
      </c>
      <c r="L72" s="266">
        <f t="shared" si="21"/>
        <v>5.8994249964177898E-3</v>
      </c>
      <c r="M72" s="267">
        <f t="shared" si="21"/>
        <v>6.5500491798327759E-3</v>
      </c>
      <c r="N72" s="269">
        <f t="shared" si="21"/>
        <v>7.8130255358736366E-3</v>
      </c>
    </row>
    <row r="73" spans="2:14" x14ac:dyDescent="0.25">
      <c r="B73" s="265" t="s">
        <v>130</v>
      </c>
      <c r="C73" s="266">
        <f t="shared" ref="C73:N73" si="22">C52/365*$I$61/3</f>
        <v>1.3379228890549606E-2</v>
      </c>
      <c r="D73" s="267">
        <f t="shared" si="22"/>
        <v>1.8370621620621759E-2</v>
      </c>
      <c r="E73" s="268">
        <f t="shared" si="22"/>
        <v>2.8059795743703E-2</v>
      </c>
      <c r="F73" s="266">
        <f t="shared" si="22"/>
        <v>5.2728479218787363E-3</v>
      </c>
      <c r="G73" s="267">
        <f t="shared" si="22"/>
        <v>5.8543694049939367E-3</v>
      </c>
      <c r="H73" s="269">
        <f t="shared" si="22"/>
        <v>6.9832052251587425E-3</v>
      </c>
      <c r="I73" s="266">
        <f t="shared" si="22"/>
        <v>1.4954526367332299E-2</v>
      </c>
      <c r="J73" s="267">
        <f t="shared" si="22"/>
        <v>2.0533615775414654E-2</v>
      </c>
      <c r="K73" s="268">
        <f t="shared" si="22"/>
        <v>3.1363612861692182E-2</v>
      </c>
      <c r="L73" s="266">
        <f t="shared" si="22"/>
        <v>5.8936837035777553E-3</v>
      </c>
      <c r="M73" s="267">
        <f t="shared" si="22"/>
        <v>6.5436747025776404E-3</v>
      </c>
      <c r="N73" s="269">
        <f t="shared" si="22"/>
        <v>7.8054219359303617E-3</v>
      </c>
    </row>
    <row r="74" spans="2:14" x14ac:dyDescent="0.25">
      <c r="B74" s="265" t="s">
        <v>131</v>
      </c>
      <c r="C74" s="266">
        <f t="shared" ref="C74:N74" si="23">C53/365*$I$61/3</f>
        <v>1.3284938895913164E-2</v>
      </c>
      <c r="D74" s="267">
        <f t="shared" si="23"/>
        <v>1.8241154830850339E-2</v>
      </c>
      <c r="E74" s="268">
        <f t="shared" si="23"/>
        <v>2.7862044586904861E-2</v>
      </c>
      <c r="F74" s="266">
        <f t="shared" si="23"/>
        <v>5.2356875738243059E-3</v>
      </c>
      <c r="G74" s="267">
        <f t="shared" si="23"/>
        <v>5.8131107895451417E-3</v>
      </c>
      <c r="H74" s="269">
        <f t="shared" si="23"/>
        <v>6.9339911494738235E-3</v>
      </c>
      <c r="I74" s="266">
        <f t="shared" si="23"/>
        <v>1.4855249719524869E-2</v>
      </c>
      <c r="J74" s="267">
        <f t="shared" si="23"/>
        <v>2.0397301960354493E-2</v>
      </c>
      <c r="K74" s="268">
        <f t="shared" si="23"/>
        <v>3.1155403369023758E-2</v>
      </c>
      <c r="L74" s="266">
        <f t="shared" si="23"/>
        <v>5.8545580805418676E-3</v>
      </c>
      <c r="M74" s="267">
        <f t="shared" si="23"/>
        <v>6.5002340697647354E-3</v>
      </c>
      <c r="N74" s="269">
        <f t="shared" si="23"/>
        <v>7.753605107667952E-3</v>
      </c>
    </row>
    <row r="75" spans="2:14" x14ac:dyDescent="0.25">
      <c r="B75" s="265" t="s">
        <v>132</v>
      </c>
      <c r="C75" s="266">
        <f t="shared" ref="C75:N75" si="24">C54/365*$I$61/3</f>
        <v>1.3659969386428663E-2</v>
      </c>
      <c r="D75" s="267">
        <f t="shared" si="24"/>
        <v>1.8756098053200235E-2</v>
      </c>
      <c r="E75" s="268">
        <f t="shared" si="24"/>
        <v>2.8648583112227403E-2</v>
      </c>
      <c r="F75" s="266">
        <f t="shared" si="24"/>
        <v>5.3834897198771796E-3</v>
      </c>
      <c r="G75" s="267">
        <f t="shared" si="24"/>
        <v>5.9772134480447396E-3</v>
      </c>
      <c r="H75" s="269">
        <f t="shared" si="24"/>
        <v>7.1297359791935369E-3</v>
      </c>
      <c r="I75" s="266">
        <f t="shared" si="24"/>
        <v>1.5316392233313004E-2</v>
      </c>
      <c r="J75" s="267">
        <f t="shared" si="24"/>
        <v>2.1030483043007767E-2</v>
      </c>
      <c r="K75" s="268">
        <f t="shared" si="24"/>
        <v>3.2122541673591715E-2</v>
      </c>
      <c r="L75" s="266">
        <f t="shared" si="24"/>
        <v>6.0362975787901715E-3</v>
      </c>
      <c r="M75" s="267">
        <f t="shared" si="24"/>
        <v>6.70201689642451E-3</v>
      </c>
      <c r="N75" s="269">
        <f t="shared" si="24"/>
        <v>7.9942955718323491E-3</v>
      </c>
    </row>
    <row r="76" spans="2:14" x14ac:dyDescent="0.25">
      <c r="B76" s="265" t="s">
        <v>133</v>
      </c>
      <c r="C76" s="266">
        <f t="shared" ref="C76:N76" si="25">C55/365*$I$61/3</f>
        <v>1.4332809196014464E-2</v>
      </c>
      <c r="D76" s="267">
        <f t="shared" si="25"/>
        <v>1.9679954402045771E-2</v>
      </c>
      <c r="E76" s="268">
        <f t="shared" si="25"/>
        <v>3.0059706860812437E-2</v>
      </c>
      <c r="F76" s="266">
        <f t="shared" si="25"/>
        <v>5.6486606068359736E-3</v>
      </c>
      <c r="G76" s="267">
        <f t="shared" si="25"/>
        <v>6.2716289803541837E-3</v>
      </c>
      <c r="H76" s="269">
        <f t="shared" si="25"/>
        <v>7.4809205289483585E-3</v>
      </c>
      <c r="I76" s="266">
        <f t="shared" si="25"/>
        <v>1.6032773776099775E-2</v>
      </c>
      <c r="J76" s="267">
        <f t="shared" si="25"/>
        <v>2.2014125251852017E-2</v>
      </c>
      <c r="K76" s="268">
        <f t="shared" si="25"/>
        <v>3.3624983998900494E-2</v>
      </c>
      <c r="L76" s="266">
        <f t="shared" si="25"/>
        <v>6.3186285681212278E-3</v>
      </c>
      <c r="M76" s="267">
        <f t="shared" si="25"/>
        <v>7.0154850507331374E-3</v>
      </c>
      <c r="N76" s="269">
        <f t="shared" si="25"/>
        <v>8.3682064581562608E-3</v>
      </c>
    </row>
    <row r="77" spans="2:14" x14ac:dyDescent="0.25">
      <c r="B77" s="265" t="s">
        <v>134</v>
      </c>
      <c r="C77" s="266">
        <f t="shared" ref="C77:N77" si="26">C56/365*$I$61/3</f>
        <v>1.3369690169685285E-2</v>
      </c>
      <c r="D77" s="267">
        <f t="shared" si="26"/>
        <v>1.8357524286449763E-2</v>
      </c>
      <c r="E77" s="268">
        <f t="shared" si="26"/>
        <v>2.803979051311023E-2</v>
      </c>
      <c r="F77" s="266">
        <f t="shared" si="26"/>
        <v>5.2690886450999135E-3</v>
      </c>
      <c r="G77" s="267">
        <f t="shared" si="26"/>
        <v>5.8501955324899504E-3</v>
      </c>
      <c r="H77" s="269">
        <f t="shared" si="26"/>
        <v>6.9782265491882545E-3</v>
      </c>
      <c r="I77" s="266">
        <f t="shared" si="26"/>
        <v>1.499081980903106E-2</v>
      </c>
      <c r="J77" s="267">
        <f t="shared" si="26"/>
        <v>2.058344922173749E-2</v>
      </c>
      <c r="K77" s="268">
        <f t="shared" si="26"/>
        <v>3.1439729846402913E-2</v>
      </c>
      <c r="L77" s="266">
        <f t="shared" si="26"/>
        <v>5.9079872034434556E-3</v>
      </c>
      <c r="M77" s="267">
        <f t="shared" si="26"/>
        <v>6.5595556787102207E-3</v>
      </c>
      <c r="N77" s="269">
        <f t="shared" si="26"/>
        <v>7.8243650718751254E-3</v>
      </c>
    </row>
    <row r="78" spans="2:14" x14ac:dyDescent="0.25">
      <c r="B78" s="265" t="s">
        <v>135</v>
      </c>
      <c r="C78" s="266">
        <f t="shared" ref="C78:N78" si="27">C57/365*$I$61/3</f>
        <v>1.3826450340634492E-2</v>
      </c>
      <c r="D78" s="267">
        <f t="shared" si="27"/>
        <v>1.8984688104373922E-2</v>
      </c>
      <c r="E78" s="268">
        <f t="shared" si="27"/>
        <v>2.8997737881044611E-2</v>
      </c>
      <c r="F78" s="266">
        <f t="shared" si="27"/>
        <v>5.4491010313060936E-3</v>
      </c>
      <c r="G78" s="267">
        <f t="shared" si="27"/>
        <v>6.0500607707708815E-3</v>
      </c>
      <c r="H78" s="269">
        <f t="shared" si="27"/>
        <v>7.2166296767907645E-3</v>
      </c>
      <c r="I78" s="266">
        <f t="shared" si="27"/>
        <v>1.5502230591835914E-2</v>
      </c>
      <c r="J78" s="267">
        <f t="shared" si="27"/>
        <v>2.1285652170836448E-2</v>
      </c>
      <c r="K78" s="268">
        <f t="shared" si="27"/>
        <v>3.2512294059484553E-2</v>
      </c>
      <c r="L78" s="266">
        <f t="shared" si="27"/>
        <v>6.1095377789959597E-3</v>
      </c>
      <c r="M78" s="267">
        <f t="shared" si="27"/>
        <v>6.7833344678115528E-3</v>
      </c>
      <c r="N78" s="269">
        <f t="shared" si="27"/>
        <v>8.0912927461006517E-3</v>
      </c>
    </row>
    <row r="79" spans="2:14" x14ac:dyDescent="0.25">
      <c r="B79" s="265" t="s">
        <v>136</v>
      </c>
      <c r="C79" s="266">
        <f t="shared" ref="C79:N79" si="28">C58/365*$I$61/3</f>
        <v>9.8321706117437558E-3</v>
      </c>
      <c r="D79" s="267">
        <f t="shared" si="28"/>
        <v>1.3500261300210247E-2</v>
      </c>
      <c r="E79" s="268">
        <f t="shared" si="28"/>
        <v>2.0620672636645212E-2</v>
      </c>
      <c r="F79" s="266">
        <f t="shared" si="28"/>
        <v>3.8749273819741474E-3</v>
      </c>
      <c r="G79" s="267">
        <f t="shared" si="28"/>
        <v>4.3022777534459707E-3</v>
      </c>
      <c r="H79" s="269">
        <f t="shared" si="28"/>
        <v>5.1318402392442194E-3</v>
      </c>
      <c r="I79" s="266">
        <f t="shared" si="28"/>
        <v>1.1090768906038906E-2</v>
      </c>
      <c r="J79" s="267">
        <f t="shared" si="28"/>
        <v>1.5228405218368928E-2</v>
      </c>
      <c r="K79" s="268">
        <f t="shared" si="28"/>
        <v>2.3260287471715449E-2</v>
      </c>
      <c r="L79" s="266">
        <f t="shared" si="28"/>
        <v>4.3709497951374297E-3</v>
      </c>
      <c r="M79" s="267">
        <f t="shared" si="28"/>
        <v>4.8530045111370426E-3</v>
      </c>
      <c r="N79" s="269">
        <f t="shared" si="28"/>
        <v>5.7887577833715884E-3</v>
      </c>
    </row>
    <row r="80" spans="2:14" ht="15.75" thickBot="1" x14ac:dyDescent="0.3">
      <c r="B80" s="270" t="s">
        <v>137</v>
      </c>
      <c r="C80" s="271">
        <f t="shared" ref="C80:N80" si="29">C59/365*$I$61/3</f>
        <v>1.7230191197557958E-2</v>
      </c>
      <c r="D80" s="272">
        <f t="shared" si="29"/>
        <v>2.3658263531531679E-2</v>
      </c>
      <c r="E80" s="273">
        <f t="shared" si="29"/>
        <v>3.6136286297480703E-2</v>
      </c>
      <c r="F80" s="271">
        <f t="shared" si="29"/>
        <v>6.7905391702947895E-3</v>
      </c>
      <c r="G80" s="272">
        <f t="shared" si="29"/>
        <v>7.539440801437358E-3</v>
      </c>
      <c r="H80" s="274">
        <f t="shared" si="29"/>
        <v>8.9931910265964674E-3</v>
      </c>
      <c r="I80" s="271">
        <f t="shared" si="29"/>
        <v>1.9269842977986073E-2</v>
      </c>
      <c r="J80" s="272">
        <f t="shared" si="29"/>
        <v>2.6458848782191322E-2</v>
      </c>
      <c r="K80" s="273">
        <f t="shared" si="29"/>
        <v>4.0413977696236815E-2</v>
      </c>
      <c r="L80" s="271">
        <f t="shared" si="29"/>
        <v>7.5943802391461685E-3</v>
      </c>
      <c r="M80" s="272">
        <f t="shared" si="29"/>
        <v>8.4319343134225053E-3</v>
      </c>
      <c r="N80" s="274">
        <f t="shared" si="29"/>
        <v>1.005777457525305E-2</v>
      </c>
    </row>
    <row r="83" spans="2:14" ht="15.75" thickBot="1" x14ac:dyDescent="0.3">
      <c r="B83" t="s">
        <v>411</v>
      </c>
    </row>
    <row r="84" spans="2:14" ht="15.75" thickBot="1" x14ac:dyDescent="0.3">
      <c r="B84" s="192" t="s">
        <v>268</v>
      </c>
      <c r="C84" s="319" t="s">
        <v>266</v>
      </c>
      <c r="D84" s="320"/>
      <c r="E84" s="320"/>
      <c r="F84" s="320"/>
      <c r="G84" s="320"/>
      <c r="H84" s="321"/>
      <c r="I84" s="319" t="s">
        <v>267</v>
      </c>
      <c r="J84" s="320"/>
      <c r="K84" s="320"/>
      <c r="L84" s="320"/>
      <c r="M84" s="320"/>
      <c r="N84" s="188"/>
    </row>
    <row r="85" spans="2:14" ht="15.75" thickBot="1" x14ac:dyDescent="0.3">
      <c r="B85" s="305" t="s">
        <v>170</v>
      </c>
      <c r="C85" s="189" t="s">
        <v>254</v>
      </c>
      <c r="D85" s="194" t="s">
        <v>255</v>
      </c>
      <c r="E85" s="195" t="s">
        <v>256</v>
      </c>
      <c r="F85" s="189" t="s">
        <v>261</v>
      </c>
      <c r="G85" s="190" t="s">
        <v>264</v>
      </c>
      <c r="H85" s="306" t="s">
        <v>265</v>
      </c>
      <c r="I85" s="189" t="s">
        <v>254</v>
      </c>
      <c r="J85" s="194" t="s">
        <v>255</v>
      </c>
      <c r="K85" s="196" t="s">
        <v>256</v>
      </c>
      <c r="L85" s="189" t="s">
        <v>261</v>
      </c>
      <c r="M85" s="190" t="s">
        <v>264</v>
      </c>
      <c r="N85" s="306" t="s">
        <v>265</v>
      </c>
    </row>
    <row r="86" spans="2:14" x14ac:dyDescent="0.25">
      <c r="B86" s="175" t="s">
        <v>117</v>
      </c>
      <c r="C86" s="174">
        <v>11.028110135198471</v>
      </c>
      <c r="D86" s="168">
        <v>14.122650614887958</v>
      </c>
      <c r="E86" s="185">
        <v>20.129699781344002</v>
      </c>
      <c r="F86" s="182">
        <v>3.4894755071713788</v>
      </c>
      <c r="G86" s="183">
        <v>3.8500044950963663</v>
      </c>
      <c r="H86" s="184">
        <v>4.5498548834213448</v>
      </c>
      <c r="I86" s="174">
        <v>12.313843719154578</v>
      </c>
      <c r="J86" s="168">
        <v>15.769167195465526</v>
      </c>
      <c r="K86" s="185">
        <v>22.476559825951462</v>
      </c>
      <c r="L86" s="182">
        <v>3.8963027690467222</v>
      </c>
      <c r="M86" s="183">
        <v>4.2988647274518801</v>
      </c>
      <c r="N86" s="184">
        <v>5.0803085290618926</v>
      </c>
    </row>
    <row r="87" spans="2:14" x14ac:dyDescent="0.25">
      <c r="B87" s="176" t="s">
        <v>119</v>
      </c>
      <c r="C87" s="169">
        <v>9.8444270854851759</v>
      </c>
      <c r="D87" s="167">
        <v>12.60682043683134</v>
      </c>
      <c r="E87" s="186">
        <v>17.969113412973872</v>
      </c>
      <c r="F87" s="169">
        <v>3.1149387135057673</v>
      </c>
      <c r="G87" s="167">
        <v>3.4367709486140572</v>
      </c>
      <c r="H87" s="170">
        <v>4.0615041108830923</v>
      </c>
      <c r="I87" s="169">
        <v>10.989551286963261</v>
      </c>
      <c r="J87" s="167">
        <v>14.073271969312023</v>
      </c>
      <c r="K87" s="186">
        <v>20.059317999753713</v>
      </c>
      <c r="L87" s="169">
        <v>3.4772748531289368</v>
      </c>
      <c r="M87" s="167">
        <v>3.8365432821404428</v>
      </c>
      <c r="N87" s="170">
        <v>4.5339467031627763</v>
      </c>
    </row>
    <row r="88" spans="2:14" x14ac:dyDescent="0.25">
      <c r="B88" s="176" t="s">
        <v>124</v>
      </c>
      <c r="C88" s="169">
        <v>9.8868440206023323</v>
      </c>
      <c r="D88" s="167">
        <v>12.661139766931427</v>
      </c>
      <c r="E88" s="186">
        <v>18.04653739215847</v>
      </c>
      <c r="F88" s="169">
        <v>3.1283601297199728</v>
      </c>
      <c r="G88" s="167">
        <v>3.4515790516223905</v>
      </c>
      <c r="H88" s="170">
        <v>4.0790040176682618</v>
      </c>
      <c r="I88" s="169">
        <v>11.037999328358472</v>
      </c>
      <c r="J88" s="167">
        <v>14.135314762974042</v>
      </c>
      <c r="K88" s="186">
        <v>20.147750606639544</v>
      </c>
      <c r="L88" s="169">
        <v>3.4926046106074575</v>
      </c>
      <c r="M88" s="167">
        <v>3.8534568942519893</v>
      </c>
      <c r="N88" s="170">
        <v>4.5539348566207867</v>
      </c>
    </row>
    <row r="89" spans="2:14" x14ac:dyDescent="0.25">
      <c r="B89" s="176" t="s">
        <v>125</v>
      </c>
      <c r="C89" s="169">
        <v>9.3993844834702003</v>
      </c>
      <c r="D89" s="167">
        <v>12.036896750910062</v>
      </c>
      <c r="E89" s="186">
        <v>17.156773505352124</v>
      </c>
      <c r="F89" s="169">
        <v>2.9741199113410643</v>
      </c>
      <c r="G89" s="167">
        <v>3.2814028939554158</v>
      </c>
      <c r="H89" s="170">
        <v>3.8778933896185697</v>
      </c>
      <c r="I89" s="169">
        <v>10.492217650794851</v>
      </c>
      <c r="J89" s="167">
        <v>13.436384134811638</v>
      </c>
      <c r="K89" s="186">
        <v>19.151530839079506</v>
      </c>
      <c r="L89" s="169">
        <v>3.3199103073430587</v>
      </c>
      <c r="M89" s="167">
        <v>3.6629199948013236</v>
      </c>
      <c r="N89" s="170">
        <v>4.328762329279134</v>
      </c>
    </row>
    <row r="90" spans="2:14" x14ac:dyDescent="0.25">
      <c r="B90" s="176" t="s">
        <v>126</v>
      </c>
      <c r="C90" s="169">
        <v>10.13096297650446</v>
      </c>
      <c r="D90" s="167">
        <v>12.973759670107155</v>
      </c>
      <c r="E90" s="186">
        <v>18.492129722394711</v>
      </c>
      <c r="F90" s="169">
        <v>3.2056033841863822</v>
      </c>
      <c r="G90" s="167">
        <v>3.5368029989750447</v>
      </c>
      <c r="H90" s="170">
        <v>4.1797198982706831</v>
      </c>
      <c r="I90" s="169">
        <v>11.311697618395842</v>
      </c>
      <c r="J90" s="167">
        <v>14.485814102997226</v>
      </c>
      <c r="K90" s="186">
        <v>20.647334337811664</v>
      </c>
      <c r="L90" s="169">
        <v>3.5792072531030028</v>
      </c>
      <c r="M90" s="167">
        <v>3.9490072318915126</v>
      </c>
      <c r="N90" s="170">
        <v>4.6668542495397976</v>
      </c>
    </row>
    <row r="91" spans="2:14" x14ac:dyDescent="0.25">
      <c r="B91" s="176" t="s">
        <v>127</v>
      </c>
      <c r="C91" s="169">
        <v>8.9403726839454283</v>
      </c>
      <c r="D91" s="167">
        <v>11.449084043807213</v>
      </c>
      <c r="E91" s="186">
        <v>16.318935507068307</v>
      </c>
      <c r="F91" s="169">
        <v>2.8288810252301819</v>
      </c>
      <c r="G91" s="167">
        <v>3.1211580768645635</v>
      </c>
      <c r="H91" s="170">
        <v>3.6885194123901299</v>
      </c>
      <c r="I91" s="169">
        <v>9.9880978760073429</v>
      </c>
      <c r="J91" s="167">
        <v>12.790805938720123</v>
      </c>
      <c r="K91" s="186">
        <v>18.231356883986095</v>
      </c>
      <c r="L91" s="169">
        <v>3.160398515636591</v>
      </c>
      <c r="M91" s="167">
        <v>3.4869276103215747</v>
      </c>
      <c r="N91" s="170">
        <v>4.120778205886543</v>
      </c>
    </row>
    <row r="92" spans="2:14" x14ac:dyDescent="0.25">
      <c r="B92" s="176" t="s">
        <v>128</v>
      </c>
      <c r="C92" s="169">
        <v>8.7768424650636572</v>
      </c>
      <c r="D92" s="167">
        <v>11.239666462922504</v>
      </c>
      <c r="E92" s="186">
        <v>16.02044245876613</v>
      </c>
      <c r="F92" s="169">
        <v>2.7771373731923763</v>
      </c>
      <c r="G92" s="167">
        <v>3.0640683243992308</v>
      </c>
      <c r="H92" s="170">
        <v>3.6210519355654798</v>
      </c>
      <c r="I92" s="169">
        <v>9.8038654713597868</v>
      </c>
      <c r="J92" s="167">
        <v>12.554877039672066</v>
      </c>
      <c r="K92" s="186">
        <v>17.895075966395893</v>
      </c>
      <c r="L92" s="169">
        <v>3.1021043513814606</v>
      </c>
      <c r="M92" s="167">
        <v>3.4226105535149287</v>
      </c>
      <c r="N92" s="170">
        <v>4.0447696517740157</v>
      </c>
    </row>
    <row r="93" spans="2:14" x14ac:dyDescent="0.25">
      <c r="B93" s="176" t="s">
        <v>129</v>
      </c>
      <c r="C93" s="169">
        <v>8.5419180902579654</v>
      </c>
      <c r="D93" s="167">
        <v>10.938821184300155</v>
      </c>
      <c r="E93" s="186">
        <v>15.591633072734968</v>
      </c>
      <c r="F93" s="169">
        <v>2.7028034354757438</v>
      </c>
      <c r="G93" s="167">
        <v>2.98205428138357</v>
      </c>
      <c r="H93" s="170">
        <v>3.5241294528517053</v>
      </c>
      <c r="I93" s="169">
        <v>9.5445941149204288</v>
      </c>
      <c r="J93" s="167">
        <v>12.222852899855543</v>
      </c>
      <c r="K93" s="186">
        <v>17.421825835317815</v>
      </c>
      <c r="L93" s="169">
        <v>3.0200666280621542</v>
      </c>
      <c r="M93" s="167">
        <v>3.3320967777633324</v>
      </c>
      <c r="N93" s="170">
        <v>3.9378023624773828</v>
      </c>
    </row>
    <row r="94" spans="2:14" x14ac:dyDescent="0.25">
      <c r="B94" s="176" t="s">
        <v>130</v>
      </c>
      <c r="C94" s="169">
        <v>8.5308641561836147</v>
      </c>
      <c r="D94" s="167">
        <v>10.924665463425205</v>
      </c>
      <c r="E94" s="186">
        <v>15.571456236305918</v>
      </c>
      <c r="F94" s="169">
        <v>2.6993057888493079</v>
      </c>
      <c r="G94" s="167">
        <v>2.9781952615376475</v>
      </c>
      <c r="H94" s="170">
        <v>3.5195689438150137</v>
      </c>
      <c r="I94" s="169">
        <v>9.5353053605271931</v>
      </c>
      <c r="J94" s="167">
        <v>12.210957676527617</v>
      </c>
      <c r="K94" s="186">
        <v>17.404870995822545</v>
      </c>
      <c r="L94" s="169">
        <v>3.0171275133317104</v>
      </c>
      <c r="M94" s="167">
        <v>3.3288539967492352</v>
      </c>
      <c r="N94" s="170">
        <v>3.9339701116185468</v>
      </c>
    </row>
    <row r="95" spans="2:14" x14ac:dyDescent="0.25">
      <c r="B95" s="176" t="s">
        <v>131</v>
      </c>
      <c r="C95" s="169">
        <v>8.4707429681756192</v>
      </c>
      <c r="D95" s="167">
        <v>10.84767398234823</v>
      </c>
      <c r="E95" s="186">
        <v>15.461716539271515</v>
      </c>
      <c r="F95" s="169">
        <v>2.6802824557084501</v>
      </c>
      <c r="G95" s="167">
        <v>2.9572064573596273</v>
      </c>
      <c r="H95" s="170">
        <v>3.494764813506031</v>
      </c>
      <c r="I95" s="169">
        <v>9.4720045826382169</v>
      </c>
      <c r="J95" s="167">
        <v>12.129894397432922</v>
      </c>
      <c r="K95" s="186">
        <v>17.289327567328513</v>
      </c>
      <c r="L95" s="169">
        <v>2.9970981056344228</v>
      </c>
      <c r="M95" s="167">
        <v>3.3067551714357473</v>
      </c>
      <c r="N95" s="170">
        <v>3.90785418152067</v>
      </c>
    </row>
    <row r="96" spans="2:14" x14ac:dyDescent="0.25">
      <c r="B96" s="176" t="s">
        <v>132</v>
      </c>
      <c r="C96" s="169">
        <v>8.7098699160129875</v>
      </c>
      <c r="D96" s="167">
        <v>11.15390109610664</v>
      </c>
      <c r="E96" s="186">
        <v>15.898196916288414</v>
      </c>
      <c r="F96" s="169">
        <v>2.7559461566829171</v>
      </c>
      <c r="G96" s="167">
        <v>3.040687653392856</v>
      </c>
      <c r="H96" s="170">
        <v>3.5934211470062682</v>
      </c>
      <c r="I96" s="169">
        <v>9.7660382802413945</v>
      </c>
      <c r="J96" s="167">
        <v>12.506435357701323</v>
      </c>
      <c r="K96" s="186">
        <v>17.826029684535282</v>
      </c>
      <c r="L96" s="169">
        <v>3.0901352056897227</v>
      </c>
      <c r="M96" s="167">
        <v>3.4094047681122377</v>
      </c>
      <c r="N96" s="170">
        <v>4.0291633304618255</v>
      </c>
    </row>
    <row r="97" spans="2:14" x14ac:dyDescent="0.25">
      <c r="B97" s="176" t="s">
        <v>133</v>
      </c>
      <c r="C97" s="169">
        <v>9.1388860470176123</v>
      </c>
      <c r="D97" s="167">
        <v>11.703301206556324</v>
      </c>
      <c r="E97" s="186">
        <v>16.681283575072626</v>
      </c>
      <c r="F97" s="169">
        <v>2.8916939197147671</v>
      </c>
      <c r="G97" s="167">
        <v>3.1904607344183051</v>
      </c>
      <c r="H97" s="170">
        <v>3.7704198453134099</v>
      </c>
      <c r="I97" s="169">
        <v>10.222817491921372</v>
      </c>
      <c r="J97" s="167">
        <v>13.091389002125924</v>
      </c>
      <c r="K97" s="186">
        <v>18.659792521934751</v>
      </c>
      <c r="L97" s="169">
        <v>3.2346676642707268</v>
      </c>
      <c r="M97" s="167">
        <v>3.5688701703139754</v>
      </c>
      <c r="N97" s="170">
        <v>4.2176162114567513</v>
      </c>
    </row>
    <row r="98" spans="2:14" x14ac:dyDescent="0.25">
      <c r="B98" s="176" t="s">
        <v>134</v>
      </c>
      <c r="C98" s="169">
        <v>8.5247820768214257</v>
      </c>
      <c r="D98" s="167">
        <v>10.916876723487789</v>
      </c>
      <c r="E98" s="186">
        <v>15.560354567016594</v>
      </c>
      <c r="F98" s="169">
        <v>2.6973813188624427</v>
      </c>
      <c r="G98" s="167">
        <v>2.9760719573090082</v>
      </c>
      <c r="H98" s="170">
        <v>3.5170596672346957</v>
      </c>
      <c r="I98" s="169">
        <v>9.5584467854497621</v>
      </c>
      <c r="J98" s="167">
        <v>12.240592696028285</v>
      </c>
      <c r="K98" s="186">
        <v>17.447111228327753</v>
      </c>
      <c r="L98" s="169">
        <v>3.0244498409543383</v>
      </c>
      <c r="M98" s="167">
        <v>3.336932859662515</v>
      </c>
      <c r="N98" s="170">
        <v>3.9435175430372107</v>
      </c>
    </row>
    <row r="99" spans="2:14" x14ac:dyDescent="0.25">
      <c r="B99" s="176" t="s">
        <v>135</v>
      </c>
      <c r="C99" s="169">
        <v>8.8160215049079866</v>
      </c>
      <c r="D99" s="167">
        <v>11.289839328841047</v>
      </c>
      <c r="E99" s="186">
        <v>16.091956281181677</v>
      </c>
      <c r="F99" s="169">
        <v>2.7895342660647939</v>
      </c>
      <c r="G99" s="167">
        <v>3.0777460513773822</v>
      </c>
      <c r="H99" s="170">
        <v>3.6372159875724086</v>
      </c>
      <c r="I99" s="169">
        <v>9.8845325376112623</v>
      </c>
      <c r="J99" s="167">
        <v>12.658179670751304</v>
      </c>
      <c r="K99" s="186">
        <v>18.042318223317256</v>
      </c>
      <c r="L99" s="169">
        <v>3.1276287384676462</v>
      </c>
      <c r="M99" s="167">
        <v>3.450772093784932</v>
      </c>
      <c r="N99" s="170">
        <v>4.0780503717537799</v>
      </c>
    </row>
    <row r="100" spans="2:14" x14ac:dyDescent="0.25">
      <c r="B100" s="176" t="s">
        <v>136</v>
      </c>
      <c r="C100" s="169">
        <v>6.2691887952117389</v>
      </c>
      <c r="D100" s="167">
        <v>8.02835317276711</v>
      </c>
      <c r="E100" s="186">
        <v>11.443201670374584</v>
      </c>
      <c r="F100" s="169">
        <v>1.9836744902376606</v>
      </c>
      <c r="G100" s="167">
        <v>2.1886256798557615</v>
      </c>
      <c r="H100" s="170">
        <v>2.5864721067614873</v>
      </c>
      <c r="I100" s="169">
        <v>7.0716962613498211</v>
      </c>
      <c r="J100" s="167">
        <v>9.0560480743562657</v>
      </c>
      <c r="K100" s="186">
        <v>12.908025123133468</v>
      </c>
      <c r="L100" s="169">
        <v>2.237601057263245</v>
      </c>
      <c r="M100" s="167">
        <v>2.4687876762542866</v>
      </c>
      <c r="N100" s="170">
        <v>2.9175617013545434</v>
      </c>
    </row>
    <row r="101" spans="2:14" ht="15.75" thickBot="1" x14ac:dyDescent="0.3">
      <c r="B101" s="177" t="s">
        <v>137</v>
      </c>
      <c r="C101" s="171">
        <v>10.986314808864854</v>
      </c>
      <c r="D101" s="172">
        <v>14.069127319970823</v>
      </c>
      <c r="E101" s="187">
        <v>20.053410429764739</v>
      </c>
      <c r="F101" s="171">
        <v>3.4762507782044545</v>
      </c>
      <c r="G101" s="172">
        <v>3.835413400857576</v>
      </c>
      <c r="H101" s="173">
        <v>4.5326114330665774</v>
      </c>
      <c r="I101" s="171">
        <v>12.286837612315868</v>
      </c>
      <c r="J101" s="172">
        <v>15.734583045808359</v>
      </c>
      <c r="K101" s="187">
        <v>22.427265357881993</v>
      </c>
      <c r="L101" s="171">
        <v>3.8877575924749941</v>
      </c>
      <c r="M101" s="172">
        <v>4.289436672105186</v>
      </c>
      <c r="N101" s="173">
        <v>5.0691666502108532</v>
      </c>
    </row>
    <row r="103" spans="2:14" x14ac:dyDescent="0.25">
      <c r="B103" t="s">
        <v>408</v>
      </c>
      <c r="C103" t="s">
        <v>318</v>
      </c>
      <c r="I103">
        <v>0.98</v>
      </c>
      <c r="J103" t="s">
        <v>315</v>
      </c>
      <c r="K103" s="11" t="s">
        <v>360</v>
      </c>
    </row>
    <row r="104" spans="2:14" ht="15.75" thickBot="1" x14ac:dyDescent="0.3">
      <c r="B104" t="s">
        <v>409</v>
      </c>
      <c r="C104" t="s">
        <v>317</v>
      </c>
      <c r="I104" s="222">
        <v>3412</v>
      </c>
      <c r="J104" t="s">
        <v>316</v>
      </c>
    </row>
    <row r="105" spans="2:14" ht="15.75" thickBot="1" x14ac:dyDescent="0.3">
      <c r="B105" s="223" t="s">
        <v>314</v>
      </c>
      <c r="C105" s="322" t="s">
        <v>266</v>
      </c>
      <c r="D105" s="323"/>
      <c r="E105" s="323"/>
      <c r="F105" s="323"/>
      <c r="G105" s="323"/>
      <c r="H105" s="324"/>
      <c r="I105" s="322" t="s">
        <v>267</v>
      </c>
      <c r="J105" s="323"/>
      <c r="K105" s="323"/>
      <c r="L105" s="323"/>
      <c r="M105" s="323"/>
      <c r="N105" s="224"/>
    </row>
    <row r="106" spans="2:14" ht="15.75" thickBot="1" x14ac:dyDescent="0.3">
      <c r="B106" s="307" t="s">
        <v>170</v>
      </c>
      <c r="C106" s="226" t="s">
        <v>254</v>
      </c>
      <c r="D106" s="227" t="s">
        <v>255</v>
      </c>
      <c r="E106" s="228" t="s">
        <v>256</v>
      </c>
      <c r="F106" s="226" t="s">
        <v>261</v>
      </c>
      <c r="G106" s="229" t="s">
        <v>264</v>
      </c>
      <c r="H106" s="308" t="s">
        <v>265</v>
      </c>
      <c r="I106" s="226" t="s">
        <v>254</v>
      </c>
      <c r="J106" s="227" t="s">
        <v>255</v>
      </c>
      <c r="K106" s="231" t="s">
        <v>256</v>
      </c>
      <c r="L106" s="226" t="s">
        <v>261</v>
      </c>
      <c r="M106" s="229" t="s">
        <v>264</v>
      </c>
      <c r="N106" s="308" t="s">
        <v>265</v>
      </c>
    </row>
    <row r="107" spans="2:14" x14ac:dyDescent="0.25">
      <c r="B107" s="232" t="s">
        <v>117</v>
      </c>
      <c r="C107" s="233">
        <v>257.51865384284957</v>
      </c>
      <c r="D107" s="234">
        <v>329.77962048375821</v>
      </c>
      <c r="E107" s="235">
        <v>470.05090866905095</v>
      </c>
      <c r="F107" s="236">
        <v>81.483139378186522</v>
      </c>
      <c r="G107" s="237">
        <v>89.901892773243802</v>
      </c>
      <c r="H107" s="238">
        <v>106.24417877541389</v>
      </c>
      <c r="I107" s="233">
        <v>287.54196497066874</v>
      </c>
      <c r="J107" s="234">
        <v>368.2276163925909</v>
      </c>
      <c r="K107" s="235">
        <v>524.85270444690991</v>
      </c>
      <c r="L107" s="236">
        <v>90.983009033126763</v>
      </c>
      <c r="M107" s="237">
        <v>100.38327910170018</v>
      </c>
      <c r="N107" s="238">
        <v>118.63086217598979</v>
      </c>
    </row>
    <row r="108" spans="2:14" x14ac:dyDescent="0.25">
      <c r="B108" s="239" t="s">
        <v>119</v>
      </c>
      <c r="C108" s="240">
        <v>229.87833634494308</v>
      </c>
      <c r="D108" s="241">
        <v>294.38329762136578</v>
      </c>
      <c r="E108" s="242">
        <v>419.59881068736223</v>
      </c>
      <c r="F108" s="240">
        <v>72.737288118364162</v>
      </c>
      <c r="G108" s="241">
        <v>80.252429237947368</v>
      </c>
      <c r="H108" s="243">
        <v>94.840644352432449</v>
      </c>
      <c r="I108" s="240">
        <v>256.61826179293985</v>
      </c>
      <c r="J108" s="241">
        <v>328.62657411575793</v>
      </c>
      <c r="K108" s="242">
        <v>468.40741568358061</v>
      </c>
      <c r="L108" s="240">
        <v>81.198240518228275</v>
      </c>
      <c r="M108" s="241">
        <v>89.587558458750777</v>
      </c>
      <c r="N108" s="243">
        <v>105.87270504917674</v>
      </c>
    </row>
    <row r="109" spans="2:14" x14ac:dyDescent="0.25">
      <c r="B109" s="239" t="s">
        <v>124</v>
      </c>
      <c r="C109" s="240">
        <v>230.86881902036049</v>
      </c>
      <c r="D109" s="241">
        <v>295.65171447552592</v>
      </c>
      <c r="E109" s="242">
        <v>421.40674682966994</v>
      </c>
      <c r="F109" s="240">
        <v>73.050693134615784</v>
      </c>
      <c r="G109" s="241">
        <v>80.598214935217555</v>
      </c>
      <c r="H109" s="243">
        <v>95.249286665797499</v>
      </c>
      <c r="I109" s="240">
        <v>257.74957751689118</v>
      </c>
      <c r="J109" s="241">
        <v>330.07534244583638</v>
      </c>
      <c r="K109" s="242">
        <v>470.47241554320016</v>
      </c>
      <c r="L109" s="240">
        <v>81.556207428352451</v>
      </c>
      <c r="M109" s="241">
        <v>89.982510138520794</v>
      </c>
      <c r="N109" s="243">
        <v>106.33945069355349</v>
      </c>
    </row>
    <row r="110" spans="2:14" x14ac:dyDescent="0.25">
      <c r="B110" s="239" t="s">
        <v>125</v>
      </c>
      <c r="C110" s="240">
        <v>219.48609593669539</v>
      </c>
      <c r="D110" s="241">
        <v>281.07494482180778</v>
      </c>
      <c r="E110" s="242">
        <v>400.62976912820193</v>
      </c>
      <c r="F110" s="240">
        <v>69.449012255623657</v>
      </c>
      <c r="G110" s="241">
        <v>76.624412125733812</v>
      </c>
      <c r="H110" s="243">
        <v>90.553129520653542</v>
      </c>
      <c r="I110" s="240">
        <v>245.00496749983259</v>
      </c>
      <c r="J110" s="241">
        <v>313.7545338678143</v>
      </c>
      <c r="K110" s="242">
        <v>447.20957446448432</v>
      </c>
      <c r="L110" s="240">
        <v>77.523603114669058</v>
      </c>
      <c r="M110" s="241">
        <v>85.533261332297954</v>
      </c>
      <c r="N110" s="243">
        <v>101.08142140181292</v>
      </c>
    </row>
    <row r="111" spans="2:14" x14ac:dyDescent="0.25">
      <c r="B111" s="239" t="s">
        <v>126</v>
      </c>
      <c r="C111" s="240">
        <v>236.56926851993444</v>
      </c>
      <c r="D111" s="241">
        <v>302.95173738455958</v>
      </c>
      <c r="E111" s="242">
        <v>431.81182400412541</v>
      </c>
      <c r="F111" s="240">
        <v>74.854409153477661</v>
      </c>
      <c r="G111" s="241">
        <v>82.588289021200964</v>
      </c>
      <c r="H111" s="243">
        <v>97.601114646781468</v>
      </c>
      <c r="I111" s="240">
        <v>264.14073741150946</v>
      </c>
      <c r="J111" s="241">
        <v>338.25989239220428</v>
      </c>
      <c r="K111" s="242">
        <v>482.13825206061148</v>
      </c>
      <c r="L111" s="240">
        <v>83.578475581397612</v>
      </c>
      <c r="M111" s="241">
        <v>92.213716938371732</v>
      </c>
      <c r="N111" s="243">
        <v>108.97624427838036</v>
      </c>
    </row>
    <row r="112" spans="2:14" x14ac:dyDescent="0.25">
      <c r="B112" s="239" t="s">
        <v>127</v>
      </c>
      <c r="C112" s="240">
        <v>208.76765920887104</v>
      </c>
      <c r="D112" s="241">
        <v>267.3488634543657</v>
      </c>
      <c r="E112" s="242">
        <v>381.06531875444324</v>
      </c>
      <c r="F112" s="240">
        <v>66.057522510020362</v>
      </c>
      <c r="G112" s="241">
        <v>72.882517179398363</v>
      </c>
      <c r="H112" s="243">
        <v>86.131036243485099</v>
      </c>
      <c r="I112" s="240">
        <v>233.23320931213627</v>
      </c>
      <c r="J112" s="241">
        <v>298.6795639981205</v>
      </c>
      <c r="K112" s="242">
        <v>425.72248780032476</v>
      </c>
      <c r="L112" s="240">
        <v>73.798825127441305</v>
      </c>
      <c r="M112" s="241">
        <v>81.423643149109353</v>
      </c>
      <c r="N112" s="243">
        <v>96.224760485288513</v>
      </c>
    </row>
    <row r="113" spans="2:14" x14ac:dyDescent="0.25">
      <c r="B113" s="239" t="s">
        <v>128</v>
      </c>
      <c r="C113" s="240">
        <v>204.94904647171211</v>
      </c>
      <c r="D113" s="241">
        <v>262.45872970893538</v>
      </c>
      <c r="E113" s="242">
        <v>374.09517364001539</v>
      </c>
      <c r="F113" s="240">
        <v>64.849250607189134</v>
      </c>
      <c r="G113" s="241">
        <v>71.549407877545221</v>
      </c>
      <c r="H113" s="243">
        <v>84.555595520001177</v>
      </c>
      <c r="I113" s="240">
        <v>228.93117748098464</v>
      </c>
      <c r="J113" s="241">
        <v>293.17036144748892</v>
      </c>
      <c r="K113" s="242">
        <v>417.86995385305573</v>
      </c>
      <c r="L113" s="240">
        <v>72.43759146892333</v>
      </c>
      <c r="M113" s="241">
        <v>79.921768241719946</v>
      </c>
      <c r="N113" s="243">
        <v>94.449876094795684</v>
      </c>
    </row>
    <row r="114" spans="2:14" x14ac:dyDescent="0.25">
      <c r="B114" s="239" t="s">
        <v>129</v>
      </c>
      <c r="C114" s="240">
        <v>199.4633006808948</v>
      </c>
      <c r="D114" s="241">
        <v>255.43365739681431</v>
      </c>
      <c r="E114" s="242">
        <v>364.08199690418695</v>
      </c>
      <c r="F114" s="240">
        <v>63.11347037458804</v>
      </c>
      <c r="G114" s="241">
        <v>69.634288632753382</v>
      </c>
      <c r="H114" s="243">
        <v>82.292347604486139</v>
      </c>
      <c r="I114" s="240">
        <v>222.87690255339101</v>
      </c>
      <c r="J114" s="241">
        <v>285.4172280020781</v>
      </c>
      <c r="K114" s="242">
        <v>406.81903622599987</v>
      </c>
      <c r="L114" s="240">
        <v>70.521919262668234</v>
      </c>
      <c r="M114" s="241">
        <v>77.808170771253145</v>
      </c>
      <c r="N114" s="243">
        <v>91.952070758506153</v>
      </c>
    </row>
    <row r="115" spans="2:14" x14ac:dyDescent="0.25">
      <c r="B115" s="239" t="s">
        <v>130</v>
      </c>
      <c r="C115" s="240">
        <v>199.20517900931219</v>
      </c>
      <c r="D115" s="241">
        <v>255.10310554892723</v>
      </c>
      <c r="E115" s="242">
        <v>363.61084530229709</v>
      </c>
      <c r="F115" s="240">
        <v>63.031796430474728</v>
      </c>
      <c r="G115" s="241">
        <v>69.544176221497807</v>
      </c>
      <c r="H115" s="243">
        <v>82.18585463936617</v>
      </c>
      <c r="I115" s="240">
        <v>222.65999979327185</v>
      </c>
      <c r="J115" s="241">
        <v>285.13946128946696</v>
      </c>
      <c r="K115" s="242">
        <v>406.42312184090423</v>
      </c>
      <c r="L115" s="240">
        <v>70.453287660372411</v>
      </c>
      <c r="M115" s="241">
        <v>77.732448223035917</v>
      </c>
      <c r="N115" s="243">
        <v>91.862583432912103</v>
      </c>
    </row>
    <row r="116" spans="2:14" x14ac:dyDescent="0.25">
      <c r="B116" s="239" t="s">
        <v>131</v>
      </c>
      <c r="C116" s="240">
        <v>197.80128231137871</v>
      </c>
      <c r="D116" s="241">
        <v>253.30526871911275</v>
      </c>
      <c r="E116" s="242">
        <v>361.04830115765492</v>
      </c>
      <c r="F116" s="240">
        <v>62.587580415039575</v>
      </c>
      <c r="G116" s="241">
        <v>69.054064268367796</v>
      </c>
      <c r="H116" s="243">
        <v>81.6066505718873</v>
      </c>
      <c r="I116" s="240">
        <v>221.1818561304564</v>
      </c>
      <c r="J116" s="241">
        <v>283.24654344111099</v>
      </c>
      <c r="K116" s="242">
        <v>403.72505410296947</v>
      </c>
      <c r="L116" s="240">
        <v>69.985578683563006</v>
      </c>
      <c r="M116" s="241">
        <v>77.216416040144111</v>
      </c>
      <c r="N116" s="243">
        <v>91.252747379389746</v>
      </c>
    </row>
    <row r="117" spans="2:14" x14ac:dyDescent="0.25">
      <c r="B117" s="239" t="s">
        <v>132</v>
      </c>
      <c r="C117" s="240">
        <v>203.38516286295979</v>
      </c>
      <c r="D117" s="241">
        <v>260.45601287549835</v>
      </c>
      <c r="E117" s="242">
        <v>371.24060407630799</v>
      </c>
      <c r="F117" s="240">
        <v>64.354412100690126</v>
      </c>
      <c r="G117" s="241">
        <v>71.003443170112064</v>
      </c>
      <c r="H117" s="243">
        <v>83.910385834284114</v>
      </c>
      <c r="I117" s="240">
        <v>228.04787043961102</v>
      </c>
      <c r="J117" s="241">
        <v>292.03919422318143</v>
      </c>
      <c r="K117" s="242">
        <v>416.25764627364129</v>
      </c>
      <c r="L117" s="240">
        <v>72.158098586788668</v>
      </c>
      <c r="M117" s="241">
        <v>79.613398445068697</v>
      </c>
      <c r="N117" s="243">
        <v>94.08545111114168</v>
      </c>
    </row>
    <row r="118" spans="2:14" x14ac:dyDescent="0.25">
      <c r="B118" s="239" t="s">
        <v>133</v>
      </c>
      <c r="C118" s="240">
        <v>213.40316732417389</v>
      </c>
      <c r="D118" s="241">
        <v>273.28511733035418</v>
      </c>
      <c r="E118" s="242">
        <v>389.52654969529198</v>
      </c>
      <c r="F118" s="240">
        <v>67.524273551979576</v>
      </c>
      <c r="G118" s="241">
        <v>74.500811416777267</v>
      </c>
      <c r="H118" s="243">
        <v>88.043502566090453</v>
      </c>
      <c r="I118" s="240">
        <v>238.71417375478993</v>
      </c>
      <c r="J118" s="241">
        <v>305.69851329290174</v>
      </c>
      <c r="K118" s="242">
        <v>435.72693710217737</v>
      </c>
      <c r="L118" s="240">
        <v>75.533092462809464</v>
      </c>
      <c r="M118" s="241">
        <v>83.337093185696276</v>
      </c>
      <c r="N118" s="243">
        <v>98.486035765417697</v>
      </c>
    </row>
    <row r="119" spans="2:14" x14ac:dyDescent="0.25">
      <c r="B119" s="239" t="s">
        <v>134</v>
      </c>
      <c r="C119" s="240">
        <v>199.0631556824942</v>
      </c>
      <c r="D119" s="241">
        <v>254.92122979694199</v>
      </c>
      <c r="E119" s="242">
        <v>363.35160896028134</v>
      </c>
      <c r="F119" s="240">
        <v>62.986857912967835</v>
      </c>
      <c r="G119" s="241">
        <v>69.494594703000544</v>
      </c>
      <c r="H119" s="243">
        <v>82.127260236593528</v>
      </c>
      <c r="I119" s="240">
        <v>223.20037783819583</v>
      </c>
      <c r="J119" s="241">
        <v>285.83147199981164</v>
      </c>
      <c r="K119" s="242">
        <v>407.40947831353611</v>
      </c>
      <c r="L119" s="240">
        <v>70.624272165356359</v>
      </c>
      <c r="M119" s="241">
        <v>77.921098669622282</v>
      </c>
      <c r="N119" s="243">
        <v>92.085526589667836</v>
      </c>
    </row>
    <row r="120" spans="2:14" x14ac:dyDescent="0.25">
      <c r="B120" s="239" t="s">
        <v>135</v>
      </c>
      <c r="C120" s="240">
        <v>205.86392068641234</v>
      </c>
      <c r="D120" s="241">
        <v>263.63032200647172</v>
      </c>
      <c r="E120" s="242">
        <v>375.76510103952774</v>
      </c>
      <c r="F120" s="240">
        <v>65.138731862381704</v>
      </c>
      <c r="G120" s="241">
        <v>71.868798035592491</v>
      </c>
      <c r="H120" s="243">
        <v>84.933044136531095</v>
      </c>
      <c r="I120" s="240">
        <v>230.81484331818274</v>
      </c>
      <c r="J120" s="241">
        <v>295.58259293301268</v>
      </c>
      <c r="K120" s="242">
        <v>421.30822453827051</v>
      </c>
      <c r="L120" s="240">
        <v>73.033614334311608</v>
      </c>
      <c r="M120" s="241">
        <v>80.579371570990801</v>
      </c>
      <c r="N120" s="243">
        <v>95.227017971603345</v>
      </c>
    </row>
    <row r="121" spans="2:14" x14ac:dyDescent="0.25">
      <c r="B121" s="239" t="s">
        <v>136</v>
      </c>
      <c r="C121" s="240">
        <v>146.39254046591444</v>
      </c>
      <c r="D121" s="241">
        <v>187.47098789186595</v>
      </c>
      <c r="E121" s="242">
        <v>267.21150348341871</v>
      </c>
      <c r="F121" s="240">
        <v>46.321008597653972</v>
      </c>
      <c r="G121" s="241">
        <v>51.106847132716268</v>
      </c>
      <c r="H121" s="243">
        <v>60.397004289013694</v>
      </c>
      <c r="I121" s="240">
        <v>165.13198356588089</v>
      </c>
      <c r="J121" s="241">
        <v>211.46880840453136</v>
      </c>
      <c r="K121" s="242">
        <v>301.41676250308785</v>
      </c>
      <c r="L121" s="240">
        <v>52.2504767398569</v>
      </c>
      <c r="M121" s="241">
        <v>57.648941769602587</v>
      </c>
      <c r="N121" s="243">
        <v>68.128315062638293</v>
      </c>
    </row>
    <row r="122" spans="2:14" ht="15.75" thickBot="1" x14ac:dyDescent="0.3">
      <c r="B122" s="244" t="s">
        <v>137</v>
      </c>
      <c r="C122" s="245">
        <v>256.54268642482367</v>
      </c>
      <c r="D122" s="246">
        <v>328.52979193767737</v>
      </c>
      <c r="E122" s="247">
        <v>468.26946734498119</v>
      </c>
      <c r="F122" s="245">
        <v>81.17432722821269</v>
      </c>
      <c r="G122" s="246">
        <v>89.561174472428632</v>
      </c>
      <c r="H122" s="248">
        <v>105.84152500531842</v>
      </c>
      <c r="I122" s="245">
        <v>286.91134229884358</v>
      </c>
      <c r="J122" s="246">
        <v>367.42003798116502</v>
      </c>
      <c r="K122" s="247">
        <v>523.7016237174355</v>
      </c>
      <c r="L122" s="245">
        <v>90.783469643274515</v>
      </c>
      <c r="M122" s="246">
        <v>100.16312350917602</v>
      </c>
      <c r="N122" s="248">
        <v>118.37068689592599</v>
      </c>
    </row>
    <row r="123" spans="2:14" x14ac:dyDescent="0.25">
      <c r="C123" s="11"/>
      <c r="D123" s="11"/>
      <c r="E123" s="11"/>
      <c r="I123" s="11"/>
      <c r="J123" s="11"/>
      <c r="K123" s="11"/>
    </row>
    <row r="124" spans="2:14" x14ac:dyDescent="0.25">
      <c r="B124" t="s">
        <v>410</v>
      </c>
      <c r="C124" t="s">
        <v>319</v>
      </c>
      <c r="D124" s="11"/>
      <c r="F124" s="11"/>
      <c r="I124">
        <v>0.11</v>
      </c>
      <c r="J124" t="s">
        <v>320</v>
      </c>
    </row>
    <row r="125" spans="2:14" ht="15.75" thickBot="1" x14ac:dyDescent="0.3">
      <c r="D125" s="11"/>
      <c r="F125" s="11"/>
    </row>
    <row r="126" spans="2:14" ht="15.75" thickBot="1" x14ac:dyDescent="0.3">
      <c r="B126" s="249" t="s">
        <v>321</v>
      </c>
      <c r="C126" s="314" t="s">
        <v>266</v>
      </c>
      <c r="D126" s="315"/>
      <c r="E126" s="315"/>
      <c r="F126" s="315"/>
      <c r="G126" s="315"/>
      <c r="H126" s="316"/>
      <c r="I126" s="314" t="s">
        <v>267</v>
      </c>
      <c r="J126" s="315"/>
      <c r="K126" s="315"/>
      <c r="L126" s="315"/>
      <c r="M126" s="315"/>
      <c r="N126" s="250"/>
    </row>
    <row r="127" spans="2:14" ht="15.75" thickBot="1" x14ac:dyDescent="0.3">
      <c r="B127" s="303" t="s">
        <v>170</v>
      </c>
      <c r="C127" s="252" t="s">
        <v>254</v>
      </c>
      <c r="D127" s="253" t="s">
        <v>255</v>
      </c>
      <c r="E127" s="254" t="s">
        <v>256</v>
      </c>
      <c r="F127" s="252" t="s">
        <v>261</v>
      </c>
      <c r="G127" s="255" t="s">
        <v>264</v>
      </c>
      <c r="H127" s="304" t="s">
        <v>265</v>
      </c>
      <c r="I127" s="252" t="s">
        <v>254</v>
      </c>
      <c r="J127" s="253" t="s">
        <v>255</v>
      </c>
      <c r="K127" s="257" t="s">
        <v>256</v>
      </c>
      <c r="L127" s="252" t="s">
        <v>261</v>
      </c>
      <c r="M127" s="255" t="s">
        <v>264</v>
      </c>
      <c r="N127" s="304" t="s">
        <v>265</v>
      </c>
    </row>
    <row r="128" spans="2:14" x14ac:dyDescent="0.25">
      <c r="B128" s="258" t="s">
        <v>117</v>
      </c>
      <c r="C128" s="259">
        <v>2.5869453810697218E-2</v>
      </c>
      <c r="D128" s="260">
        <v>3.3128546349966578E-2</v>
      </c>
      <c r="E128" s="261">
        <v>4.7219725985018814E-2</v>
      </c>
      <c r="F128" s="262">
        <v>8.1855208507767285E-3</v>
      </c>
      <c r="G128" s="263">
        <v>9.0312403699149019E-3</v>
      </c>
      <c r="H128" s="264">
        <v>1.0672931201183129E-2</v>
      </c>
      <c r="I128" s="259">
        <v>2.8885494197966724E-2</v>
      </c>
      <c r="J128" s="260">
        <v>3.6990902103365302E-2</v>
      </c>
      <c r="K128" s="261">
        <v>5.2724929213844834E-2</v>
      </c>
      <c r="L128" s="262">
        <v>9.1398456562958395E-3</v>
      </c>
      <c r="M128" s="263">
        <v>1.0084165023915086E-2</v>
      </c>
      <c r="N128" s="264">
        <v>1.1917255561058335E-2</v>
      </c>
    </row>
    <row r="129" spans="2:14" x14ac:dyDescent="0.25">
      <c r="B129" s="265" t="s">
        <v>119</v>
      </c>
      <c r="C129" s="266">
        <v>2.3092800911364144E-2</v>
      </c>
      <c r="D129" s="267">
        <v>2.9572751359223961E-2</v>
      </c>
      <c r="E129" s="268">
        <v>4.2151478699187069E-2</v>
      </c>
      <c r="F129" s="266">
        <v>7.3069421854064448E-3</v>
      </c>
      <c r="G129" s="267">
        <v>8.0618878686522476E-3</v>
      </c>
      <c r="H129" s="269">
        <v>9.5273706655411589E-3</v>
      </c>
      <c r="I129" s="266">
        <v>2.5779003467783914E-2</v>
      </c>
      <c r="J129" s="267">
        <v>3.3012715207975683E-2</v>
      </c>
      <c r="K129" s="268">
        <v>4.7054626233053766E-2</v>
      </c>
      <c r="L129" s="266">
        <v>8.1569008739772689E-3</v>
      </c>
      <c r="M129" s="267">
        <v>8.9996634068151473E-3</v>
      </c>
      <c r="N129" s="269">
        <v>1.0635614205853372E-2</v>
      </c>
    </row>
    <row r="130" spans="2:14" x14ac:dyDescent="0.25">
      <c r="B130" s="265" t="s">
        <v>124</v>
      </c>
      <c r="C130" s="266">
        <v>2.3192301454100141E-2</v>
      </c>
      <c r="D130" s="267">
        <v>2.9700172230418126E-2</v>
      </c>
      <c r="E130" s="268">
        <v>4.2333097855035334E-2</v>
      </c>
      <c r="F130" s="266">
        <v>7.3384257943449639E-3</v>
      </c>
      <c r="G130" s="267">
        <v>8.0966243313917181E-3</v>
      </c>
      <c r="H130" s="269">
        <v>9.5684214915413013E-3</v>
      </c>
      <c r="I130" s="266">
        <v>2.5892651622701397E-2</v>
      </c>
      <c r="J130" s="267">
        <v>3.3158253579033792E-2</v>
      </c>
      <c r="K130" s="268">
        <v>4.7262069141326045E-2</v>
      </c>
      <c r="L130" s="266">
        <v>8.1928610201997907E-3</v>
      </c>
      <c r="M130" s="267">
        <v>9.0393389180249192E-3</v>
      </c>
      <c r="N130" s="269">
        <v>1.0682501896156058E-2</v>
      </c>
    </row>
    <row r="131" spans="2:14" x14ac:dyDescent="0.25">
      <c r="B131" s="265" t="s">
        <v>125</v>
      </c>
      <c r="C131" s="266">
        <v>2.2048831555284473E-2</v>
      </c>
      <c r="D131" s="267">
        <v>2.8235839205843705E-2</v>
      </c>
      <c r="E131" s="268">
        <v>4.0245912880458638E-2</v>
      </c>
      <c r="F131" s="266">
        <v>6.9766131033046595E-3</v>
      </c>
      <c r="G131" s="267">
        <v>7.69742952861253E-3</v>
      </c>
      <c r="H131" s="269">
        <v>9.0966614130336895E-3</v>
      </c>
      <c r="I131" s="266">
        <v>2.4612371164366747E-2</v>
      </c>
      <c r="J131" s="267">
        <v>3.151872029722335E-2</v>
      </c>
      <c r="K131" s="268">
        <v>4.4925162731592035E-2</v>
      </c>
      <c r="L131" s="266">
        <v>7.7877592169987185E-3</v>
      </c>
      <c r="M131" s="267">
        <v>8.5923824169431735E-3</v>
      </c>
      <c r="N131" s="269">
        <v>1.0154298040364768E-2</v>
      </c>
    </row>
    <row r="132" spans="2:14" x14ac:dyDescent="0.25">
      <c r="B132" s="265" t="s">
        <v>126</v>
      </c>
      <c r="C132" s="266">
        <v>2.3764949349034514E-2</v>
      </c>
      <c r="D132" s="267">
        <v>3.0433507865115575E-2</v>
      </c>
      <c r="E132" s="268">
        <v>4.3378356749272873E-2</v>
      </c>
      <c r="F132" s="266">
        <v>7.5196210108516371E-3</v>
      </c>
      <c r="G132" s="267">
        <v>8.2965404496183615E-3</v>
      </c>
      <c r="H132" s="269">
        <v>9.8046781836949419E-3</v>
      </c>
      <c r="I132" s="266">
        <v>2.6534685950014653E-2</v>
      </c>
      <c r="J132" s="267">
        <v>3.3980445811089013E-2</v>
      </c>
      <c r="K132" s="268">
        <v>4.843397965905686E-2</v>
      </c>
      <c r="L132" s="266">
        <v>8.3960112456198509E-3</v>
      </c>
      <c r="M132" s="267">
        <v>9.2634784139003553E-3</v>
      </c>
      <c r="N132" s="269">
        <v>1.0947385269974283E-2</v>
      </c>
    </row>
    <row r="133" spans="2:14" x14ac:dyDescent="0.25">
      <c r="B133" s="265" t="s">
        <v>127</v>
      </c>
      <c r="C133" s="266">
        <v>2.0972093619155998E-2</v>
      </c>
      <c r="D133" s="267">
        <v>2.6856963452036735E-2</v>
      </c>
      <c r="E133" s="268">
        <v>3.8280534304099313E-2</v>
      </c>
      <c r="F133" s="266">
        <v>6.6359155032897172E-3</v>
      </c>
      <c r="G133" s="267">
        <v>7.321531406149607E-3</v>
      </c>
      <c r="H133" s="269">
        <v>8.6524328646423385E-3</v>
      </c>
      <c r="I133" s="266">
        <v>2.3429820113547935E-2</v>
      </c>
      <c r="J133" s="267">
        <v>3.0004339762368271E-2</v>
      </c>
      <c r="K133" s="268">
        <v>4.2766642610078287E-2</v>
      </c>
      <c r="L133" s="266">
        <v>7.4135806064096295E-3</v>
      </c>
      <c r="M133" s="267">
        <v>8.1795440606411227E-3</v>
      </c>
      <c r="N133" s="269">
        <v>9.6664142953257863E-3</v>
      </c>
    </row>
    <row r="134" spans="2:14" x14ac:dyDescent="0.25">
      <c r="B134" s="265" t="s">
        <v>128</v>
      </c>
      <c r="C134" s="266">
        <v>2.0588488686656008E-2</v>
      </c>
      <c r="D134" s="267">
        <v>2.6365717139710407E-2</v>
      </c>
      <c r="E134" s="268">
        <v>3.758033707799241E-2</v>
      </c>
      <c r="F134" s="266">
        <v>6.5145365906765342E-3</v>
      </c>
      <c r="G134" s="267">
        <v>7.187611750255684E-3</v>
      </c>
      <c r="H134" s="269">
        <v>8.4941694129681538E-3</v>
      </c>
      <c r="I134" s="266">
        <v>2.2997652532336359E-2</v>
      </c>
      <c r="J134" s="267">
        <v>2.945090388970208E-2</v>
      </c>
      <c r="K134" s="268">
        <v>4.1977803583411993E-2</v>
      </c>
      <c r="L134" s="266">
        <v>7.2768356726772296E-3</v>
      </c>
      <c r="M134" s="267">
        <v>8.0286707822732357E-3</v>
      </c>
      <c r="N134" s="269">
        <v>9.4881154067831281E-3</v>
      </c>
    </row>
    <row r="135" spans="2:14" x14ac:dyDescent="0.25">
      <c r="B135" s="265" t="s">
        <v>129</v>
      </c>
      <c r="C135" s="266">
        <v>2.0037409200820481E-2</v>
      </c>
      <c r="D135" s="267">
        <v>2.5660002112921989E-2</v>
      </c>
      <c r="E135" s="268">
        <v>3.6574447177589557E-2</v>
      </c>
      <c r="F135" s="266">
        <v>6.3401659737029083E-3</v>
      </c>
      <c r="G135" s="267">
        <v>6.9952253421030801E-3</v>
      </c>
      <c r="H135" s="269">
        <v>8.2668111748798855E-3</v>
      </c>
      <c r="I135" s="266">
        <v>2.2389460530477634E-2</v>
      </c>
      <c r="J135" s="267">
        <v>2.8672050301578624E-2</v>
      </c>
      <c r="K135" s="268">
        <v>4.0867665739598165E-2</v>
      </c>
      <c r="L135" s="266">
        <v>7.0843937158844789E-3</v>
      </c>
      <c r="M135" s="267">
        <v>7.8163459222263428E-3</v>
      </c>
      <c r="N135" s="269">
        <v>9.2371943227723078E-3</v>
      </c>
    </row>
    <row r="136" spans="2:14" x14ac:dyDescent="0.25">
      <c r="B136" s="265" t="s">
        <v>130</v>
      </c>
      <c r="C136" s="266">
        <v>2.001147916988524E-2</v>
      </c>
      <c r="D136" s="267">
        <v>2.5626795991216433E-2</v>
      </c>
      <c r="E136" s="268">
        <v>3.6527116879682811E-2</v>
      </c>
      <c r="F136" s="266">
        <v>6.3319612852531697E-3</v>
      </c>
      <c r="G136" s="267">
        <v>6.9861729537577704E-3</v>
      </c>
      <c r="H136" s="269">
        <v>8.256113251443176E-3</v>
      </c>
      <c r="I136" s="266">
        <v>2.2367671212109502E-2</v>
      </c>
      <c r="J136" s="267">
        <v>2.8644146796202159E-2</v>
      </c>
      <c r="K136" s="268">
        <v>4.0827893518264345E-2</v>
      </c>
      <c r="L136" s="266">
        <v>7.0774992170237125E-3</v>
      </c>
      <c r="M136" s="267">
        <v>7.808739090898585E-3</v>
      </c>
      <c r="N136" s="269">
        <v>9.2282047284203955E-3</v>
      </c>
    </row>
    <row r="137" spans="2:14" x14ac:dyDescent="0.25">
      <c r="B137" s="265" t="s">
        <v>131</v>
      </c>
      <c r="C137" s="266">
        <v>1.9870448451371377E-2</v>
      </c>
      <c r="D137" s="267">
        <v>2.5446191378175709E-2</v>
      </c>
      <c r="E137" s="268">
        <v>3.6269692353737025E-2</v>
      </c>
      <c r="F137" s="266">
        <v>6.2873368453464406E-3</v>
      </c>
      <c r="G137" s="267">
        <v>6.9369379630323811E-3</v>
      </c>
      <c r="H137" s="269">
        <v>8.1979283679521498E-3</v>
      </c>
      <c r="I137" s="266">
        <v>2.2219181894383749E-2</v>
      </c>
      <c r="J137" s="267">
        <v>2.8453990665317088E-2</v>
      </c>
      <c r="K137" s="268">
        <v>4.0556854750069996E-2</v>
      </c>
      <c r="L137" s="266">
        <v>7.0305147535999367E-3</v>
      </c>
      <c r="M137" s="267">
        <v>7.7569002414756638E-3</v>
      </c>
      <c r="N137" s="269">
        <v>9.1669426591167776E-3</v>
      </c>
    </row>
    <row r="138" spans="2:14" x14ac:dyDescent="0.25">
      <c r="B138" s="265" t="s">
        <v>132</v>
      </c>
      <c r="C138" s="266">
        <v>2.0431386223676327E-2</v>
      </c>
      <c r="D138" s="267">
        <v>2.6164530973794356E-2</v>
      </c>
      <c r="E138" s="268">
        <v>3.7293576665199883E-2</v>
      </c>
      <c r="F138" s="266">
        <v>6.4648267863706976E-3</v>
      </c>
      <c r="G138" s="267">
        <v>7.1327659805592034E-3</v>
      </c>
      <c r="H138" s="269">
        <v>8.4293538281016E-3</v>
      </c>
      <c r="I138" s="266">
        <v>2.2908918491650426E-2</v>
      </c>
      <c r="J138" s="267">
        <v>2.9337270652557038E-2</v>
      </c>
      <c r="K138" s="268">
        <v>4.1815836611963968E-2</v>
      </c>
      <c r="L138" s="266">
        <v>7.2487587621431543E-3</v>
      </c>
      <c r="M138" s="267">
        <v>7.9976929944817875E-3</v>
      </c>
      <c r="N138" s="269">
        <v>9.4515065043156033E-3</v>
      </c>
    </row>
    <row r="139" spans="2:14" x14ac:dyDescent="0.25">
      <c r="B139" s="265" t="s">
        <v>133</v>
      </c>
      <c r="C139" s="266">
        <v>2.1437761101058567E-2</v>
      </c>
      <c r="D139" s="267">
        <v>2.7453299457843802E-2</v>
      </c>
      <c r="E139" s="268">
        <v>3.9130520973956272E-2</v>
      </c>
      <c r="F139" s="266">
        <v>6.7832603568198655E-3</v>
      </c>
      <c r="G139" s="267">
        <v>7.4840997770278528E-3</v>
      </c>
      <c r="H139" s="269">
        <v>8.8445527691963007E-3</v>
      </c>
      <c r="I139" s="266">
        <v>2.3980419281303098E-2</v>
      </c>
      <c r="J139" s="267">
        <v>3.0709439691524374E-2</v>
      </c>
      <c r="K139" s="268">
        <v>4.377165578195389E-2</v>
      </c>
      <c r="L139" s="266">
        <v>7.5877992428393069E-3</v>
      </c>
      <c r="M139" s="267">
        <v>8.3717627857777081E-3</v>
      </c>
      <c r="N139" s="269">
        <v>9.8935743691287176E-3</v>
      </c>
    </row>
    <row r="140" spans="2:14" x14ac:dyDescent="0.25">
      <c r="B140" s="265" t="s">
        <v>134</v>
      </c>
      <c r="C140" s="266">
        <v>1.9997211986369279E-2</v>
      </c>
      <c r="D140" s="267">
        <v>2.560852536772933E-2</v>
      </c>
      <c r="E140" s="268">
        <v>3.6501074872722326E-2</v>
      </c>
      <c r="F140" s="266">
        <v>6.3274469136314722E-3</v>
      </c>
      <c r="G140" s="267">
        <v>6.9811921619452608E-3</v>
      </c>
      <c r="H140" s="269">
        <v>8.2502270557308563E-3</v>
      </c>
      <c r="I140" s="266">
        <v>2.2421955764567621E-2</v>
      </c>
      <c r="J140" s="267">
        <v>2.8713663853862356E-2</v>
      </c>
      <c r="K140" s="268">
        <v>4.0926979556610933E-2</v>
      </c>
      <c r="L140" s="266">
        <v>7.0946757426385383E-3</v>
      </c>
      <c r="M140" s="267">
        <v>7.8276902773136547E-3</v>
      </c>
      <c r="N140" s="269">
        <v>9.2506008446241652E-3</v>
      </c>
    </row>
    <row r="141" spans="2:14" x14ac:dyDescent="0.25">
      <c r="B141" s="265" t="s">
        <v>135</v>
      </c>
      <c r="C141" s="266">
        <v>2.0680393858909001E-2</v>
      </c>
      <c r="D141" s="267">
        <v>2.6483411343115881E-2</v>
      </c>
      <c r="E141" s="268">
        <v>3.7748092341870362E-2</v>
      </c>
      <c r="F141" s="266">
        <v>6.5436168994173404E-3</v>
      </c>
      <c r="G141" s="267">
        <v>7.2196966063152275E-3</v>
      </c>
      <c r="H141" s="269">
        <v>8.5320866255875986E-3</v>
      </c>
      <c r="I141" s="266">
        <v>2.3186879237443017E-2</v>
      </c>
      <c r="J141" s="267">
        <v>2.9693228513818625E-2</v>
      </c>
      <c r="K141" s="268">
        <v>4.2323200638547727E-2</v>
      </c>
      <c r="L141" s="266">
        <v>7.3367101157755946E-3</v>
      </c>
      <c r="M141" s="267">
        <v>8.0947313906931401E-3</v>
      </c>
      <c r="N141" s="269">
        <v>9.566184453768372E-3</v>
      </c>
    </row>
    <row r="142" spans="2:14" x14ac:dyDescent="0.25">
      <c r="B142" s="265" t="s">
        <v>136</v>
      </c>
      <c r="C142" s="266">
        <v>1.4706099955479989E-2</v>
      </c>
      <c r="D142" s="267">
        <v>1.88327019800048E-2</v>
      </c>
      <c r="E142" s="268">
        <v>2.6843164733494115E-2</v>
      </c>
      <c r="F142" s="266">
        <v>4.6532520052437777E-3</v>
      </c>
      <c r="G142" s="267">
        <v>5.1340211731495796E-3</v>
      </c>
      <c r="H142" s="269">
        <v>6.0672789696726084E-3</v>
      </c>
      <c r="I142" s="266">
        <v>1.658860108880995E-2</v>
      </c>
      <c r="J142" s="267">
        <v>2.124344194018123E-2</v>
      </c>
      <c r="K142" s="268">
        <v>3.027930947519604E-2</v>
      </c>
      <c r="L142" s="266">
        <v>5.248906339163706E-3</v>
      </c>
      <c r="M142" s="267">
        <v>5.7912178946632727E-3</v>
      </c>
      <c r="N142" s="269">
        <v>6.8439403259271349E-3</v>
      </c>
    </row>
    <row r="143" spans="2:14" ht="15.75" thickBot="1" x14ac:dyDescent="0.3">
      <c r="B143" s="270" t="s">
        <v>137</v>
      </c>
      <c r="C143" s="271">
        <v>2.5771411421671785E-2</v>
      </c>
      <c r="D143" s="272">
        <v>3.3002992797392251E-2</v>
      </c>
      <c r="E143" s="273">
        <v>4.7040768409084867E-2</v>
      </c>
      <c r="F143" s="271">
        <v>8.1544986256652015E-3</v>
      </c>
      <c r="G143" s="272">
        <v>8.9970129607005924E-3</v>
      </c>
      <c r="H143" s="274">
        <v>1.0632481964004591E-2</v>
      </c>
      <c r="I143" s="271">
        <v>2.8822143975226297E-2</v>
      </c>
      <c r="J143" s="272">
        <v>3.6909775504957221E-2</v>
      </c>
      <c r="K143" s="273">
        <v>5.2609295533258355E-2</v>
      </c>
      <c r="L143" s="271">
        <v>9.1198006034339703E-3</v>
      </c>
      <c r="M143" s="272">
        <v>1.0062048936994852E-2</v>
      </c>
      <c r="N143" s="274">
        <v>1.189111923155421E-2</v>
      </c>
    </row>
    <row r="147" spans="2:14" ht="15.75" thickBot="1" x14ac:dyDescent="0.3">
      <c r="B147" t="s">
        <v>412</v>
      </c>
    </row>
    <row r="148" spans="2:14" ht="15.75" thickBot="1" x14ac:dyDescent="0.3">
      <c r="B148" s="192" t="s">
        <v>268</v>
      </c>
      <c r="C148" s="319" t="s">
        <v>266</v>
      </c>
      <c r="D148" s="320"/>
      <c r="E148" s="320"/>
      <c r="F148" s="320"/>
      <c r="G148" s="320"/>
      <c r="H148" s="321"/>
      <c r="I148" s="319" t="s">
        <v>267</v>
      </c>
      <c r="J148" s="320"/>
      <c r="K148" s="320"/>
      <c r="L148" s="320"/>
      <c r="M148" s="320"/>
      <c r="N148" s="188"/>
    </row>
    <row r="149" spans="2:14" ht="15.75" thickBot="1" x14ac:dyDescent="0.3">
      <c r="B149" s="305" t="s">
        <v>170</v>
      </c>
      <c r="C149" s="189" t="s">
        <v>254</v>
      </c>
      <c r="D149" s="194" t="s">
        <v>255</v>
      </c>
      <c r="E149" s="195" t="s">
        <v>256</v>
      </c>
      <c r="F149" s="189" t="s">
        <v>261</v>
      </c>
      <c r="G149" s="190" t="s">
        <v>264</v>
      </c>
      <c r="H149" s="306" t="s">
        <v>265</v>
      </c>
      <c r="I149" s="189" t="s">
        <v>254</v>
      </c>
      <c r="J149" s="194" t="s">
        <v>255</v>
      </c>
      <c r="K149" s="196" t="s">
        <v>256</v>
      </c>
      <c r="L149" s="189" t="s">
        <v>261</v>
      </c>
      <c r="M149" s="190" t="s">
        <v>264</v>
      </c>
      <c r="N149" s="306" t="s">
        <v>265</v>
      </c>
    </row>
    <row r="150" spans="2:14" x14ac:dyDescent="0.25">
      <c r="B150" s="175" t="s">
        <v>117</v>
      </c>
      <c r="C150" s="174">
        <v>4.8865102538631389</v>
      </c>
      <c r="D150" s="168">
        <v>7.3621426376147241</v>
      </c>
      <c r="E150" s="185">
        <v>12.167781970779565</v>
      </c>
      <c r="F150" s="182">
        <v>2.4741471728944662</v>
      </c>
      <c r="G150" s="183">
        <v>2.7625703632344569</v>
      </c>
      <c r="H150" s="184">
        <v>3.3224506738944379</v>
      </c>
      <c r="I150" s="174">
        <v>5.4562135180411993</v>
      </c>
      <c r="J150" s="168">
        <v>8.2204722990899484</v>
      </c>
      <c r="K150" s="185">
        <v>13.586386403478707</v>
      </c>
      <c r="L150" s="182">
        <v>2.7626004140066804</v>
      </c>
      <c r="M150" s="183">
        <v>3.0846499807308074</v>
      </c>
      <c r="N150" s="184">
        <v>3.7098050220188186</v>
      </c>
    </row>
    <row r="151" spans="2:14" x14ac:dyDescent="0.25">
      <c r="B151" s="176" t="s">
        <v>119</v>
      </c>
      <c r="C151" s="169">
        <v>4.3620251617813208</v>
      </c>
      <c r="D151" s="167">
        <v>6.5719398428582458</v>
      </c>
      <c r="E151" s="186">
        <v>10.861774223772278</v>
      </c>
      <c r="F151" s="169">
        <v>2.208588882747907</v>
      </c>
      <c r="G151" s="167">
        <v>2.4660546708345388</v>
      </c>
      <c r="H151" s="170">
        <v>2.9658412006497663</v>
      </c>
      <c r="I151" s="169">
        <v>4.8694249867621942</v>
      </c>
      <c r="J151" s="167">
        <v>7.3364015326411938</v>
      </c>
      <c r="K151" s="186">
        <v>12.125238356994558</v>
      </c>
      <c r="L151" s="169">
        <v>2.4654965279352061</v>
      </c>
      <c r="M151" s="167">
        <v>2.7529112711444101</v>
      </c>
      <c r="N151" s="170">
        <v>3.3108340079622778</v>
      </c>
    </row>
    <row r="152" spans="2:14" x14ac:dyDescent="0.25">
      <c r="B152" s="176" t="s">
        <v>124</v>
      </c>
      <c r="C152" s="169">
        <v>4.3808199313153935</v>
      </c>
      <c r="D152" s="167">
        <v>6.6002565283786634</v>
      </c>
      <c r="E152" s="186">
        <v>10.908574628560306</v>
      </c>
      <c r="F152" s="169">
        <v>2.2181050862330354</v>
      </c>
      <c r="G152" s="167">
        <v>2.4766802237549697</v>
      </c>
      <c r="H152" s="170">
        <v>2.9786201965916663</v>
      </c>
      <c r="I152" s="169">
        <v>4.8908921146884614</v>
      </c>
      <c r="J152" s="167">
        <v>7.3687444623809117</v>
      </c>
      <c r="K152" s="186">
        <v>12.178693137313326</v>
      </c>
      <c r="L152" s="169">
        <v>2.476365805008133</v>
      </c>
      <c r="M152" s="167">
        <v>2.7650476319237587</v>
      </c>
      <c r="N152" s="170">
        <v>3.3254300018187974</v>
      </c>
    </row>
    <row r="153" spans="2:14" x14ac:dyDescent="0.25">
      <c r="B153" s="176" t="s">
        <v>125</v>
      </c>
      <c r="C153" s="169">
        <v>4.1648286148216478</v>
      </c>
      <c r="D153" s="167">
        <v>6.2748384287735295</v>
      </c>
      <c r="E153" s="186">
        <v>10.370739832327184</v>
      </c>
      <c r="F153" s="169">
        <v>2.1087439517403213</v>
      </c>
      <c r="G153" s="167">
        <v>2.3545703378318024</v>
      </c>
      <c r="H153" s="170">
        <v>2.831762734362326</v>
      </c>
      <c r="I153" s="169">
        <v>4.6490584975872791</v>
      </c>
      <c r="J153" s="167">
        <v>7.0043916848007033</v>
      </c>
      <c r="K153" s="186">
        <v>11.576509048215005</v>
      </c>
      <c r="L153" s="169">
        <v>2.3539201476827021</v>
      </c>
      <c r="M153" s="167">
        <v>2.6283278976493141</v>
      </c>
      <c r="N153" s="170">
        <v>3.1610017652315636</v>
      </c>
    </row>
    <row r="154" spans="2:14" x14ac:dyDescent="0.25">
      <c r="B154" s="176" t="s">
        <v>126</v>
      </c>
      <c r="C154" s="169">
        <v>4.4889880368705564</v>
      </c>
      <c r="D154" s="167">
        <v>6.7632253917527061</v>
      </c>
      <c r="E154" s="186">
        <v>11.177921433582757</v>
      </c>
      <c r="F154" s="169">
        <v>2.2728729673287682</v>
      </c>
      <c r="G154" s="167">
        <v>2.5378326591596987</v>
      </c>
      <c r="H154" s="170">
        <v>3.0521661785962095</v>
      </c>
      <c r="I154" s="169">
        <v>5.0121667015701918</v>
      </c>
      <c r="J154" s="167">
        <v>7.5514598892512943</v>
      </c>
      <c r="K154" s="186">
        <v>12.480676077102851</v>
      </c>
      <c r="L154" s="169">
        <v>2.5377697846764797</v>
      </c>
      <c r="M154" s="167">
        <v>2.8336097677072876</v>
      </c>
      <c r="N154" s="170">
        <v>3.4078873818259163</v>
      </c>
    </row>
    <row r="155" spans="2:14" x14ac:dyDescent="0.25">
      <c r="B155" s="176" t="s">
        <v>127</v>
      </c>
      <c r="C155" s="169">
        <v>3.9614423738860327</v>
      </c>
      <c r="D155" s="167">
        <v>5.9684114617754558</v>
      </c>
      <c r="E155" s="186">
        <v>9.8642926323843358</v>
      </c>
      <c r="F155" s="169">
        <v>2.0057650430971514</v>
      </c>
      <c r="G155" s="167">
        <v>2.239586684404657</v>
      </c>
      <c r="H155" s="170">
        <v>2.6934757528251088</v>
      </c>
      <c r="I155" s="169">
        <v>4.4256850982945091</v>
      </c>
      <c r="J155" s="167">
        <v>6.6678515484647276</v>
      </c>
      <c r="K155" s="186">
        <v>11.020292304677515</v>
      </c>
      <c r="L155" s="169">
        <v>2.2408213029758648</v>
      </c>
      <c r="M155" s="167">
        <v>2.5020445787238517</v>
      </c>
      <c r="N155" s="170">
        <v>3.0091250551758271</v>
      </c>
    </row>
    <row r="156" spans="2:14" x14ac:dyDescent="0.25">
      <c r="B156" s="176" t="s">
        <v>128</v>
      </c>
      <c r="C156" s="169">
        <v>3.8889828063276899</v>
      </c>
      <c r="D156" s="167">
        <v>5.859242004614762</v>
      </c>
      <c r="E156" s="186">
        <v>9.683862801289667</v>
      </c>
      <c r="F156" s="169">
        <v>1.9690771769288773</v>
      </c>
      <c r="G156" s="167">
        <v>2.1986219378943614</v>
      </c>
      <c r="H156" s="170">
        <v>2.6442088268273602</v>
      </c>
      <c r="I156" s="169">
        <v>4.3440524773497096</v>
      </c>
      <c r="J156" s="167">
        <v>6.5448617319995277</v>
      </c>
      <c r="K156" s="186">
        <v>10.817020873378594</v>
      </c>
      <c r="L156" s="169">
        <v>2.1994889189566424</v>
      </c>
      <c r="M156" s="167">
        <v>2.4558938806634178</v>
      </c>
      <c r="N156" s="170">
        <v>2.9536211592706874</v>
      </c>
    </row>
    <row r="157" spans="2:14" x14ac:dyDescent="0.25">
      <c r="B157" s="176" t="s">
        <v>129</v>
      </c>
      <c r="C157" s="169">
        <v>3.784888781848696</v>
      </c>
      <c r="D157" s="167">
        <v>5.7024112570824395</v>
      </c>
      <c r="E157" s="186">
        <v>9.4246607678302983</v>
      </c>
      <c r="F157" s="169">
        <v>1.9163720923183818</v>
      </c>
      <c r="G157" s="167">
        <v>2.1397727690446433</v>
      </c>
      <c r="H157" s="170">
        <v>2.5734329062191512</v>
      </c>
      <c r="I157" s="169">
        <v>4.2291704054224208</v>
      </c>
      <c r="J157" s="167">
        <v>6.3717774333705091</v>
      </c>
      <c r="K157" s="186">
        <v>10.530955781740332</v>
      </c>
      <c r="L157" s="169">
        <v>2.141321609627771</v>
      </c>
      <c r="M157" s="167">
        <v>2.3909457293887133</v>
      </c>
      <c r="N157" s="170">
        <v>2.8755101971599553</v>
      </c>
    </row>
    <row r="158" spans="2:14" x14ac:dyDescent="0.25">
      <c r="B158" s="176" t="s">
        <v>130</v>
      </c>
      <c r="C158" s="169">
        <v>3.7799908291135815</v>
      </c>
      <c r="D158" s="167">
        <v>5.6950318749068467</v>
      </c>
      <c r="E158" s="186">
        <v>9.4124644932114236</v>
      </c>
      <c r="F158" s="169">
        <v>1.9138921515666001</v>
      </c>
      <c r="G158" s="167">
        <v>2.1370037297172719</v>
      </c>
      <c r="H158" s="170">
        <v>2.5701026755391645</v>
      </c>
      <c r="I158" s="169">
        <v>4.2250545965456778</v>
      </c>
      <c r="J158" s="167">
        <v>6.3655764493460127</v>
      </c>
      <c r="K158" s="186">
        <v>10.520707104781961</v>
      </c>
      <c r="L158" s="169">
        <v>2.1392376854431201</v>
      </c>
      <c r="M158" s="167">
        <v>2.38861887217714</v>
      </c>
      <c r="N158" s="170">
        <v>2.8727117640725908</v>
      </c>
    </row>
    <row r="159" spans="2:14" x14ac:dyDescent="0.25">
      <c r="B159" s="176" t="s">
        <v>131</v>
      </c>
      <c r="C159" s="169">
        <v>3.7533513779225891</v>
      </c>
      <c r="D159" s="167">
        <v>5.6548961892606728</v>
      </c>
      <c r="E159" s="186">
        <v>9.3461302347993058</v>
      </c>
      <c r="F159" s="169">
        <v>1.9004040139330918</v>
      </c>
      <c r="G159" s="167">
        <v>2.1219432152540341</v>
      </c>
      <c r="H159" s="170">
        <v>2.5519899001711561</v>
      </c>
      <c r="I159" s="169">
        <v>4.1970062821527394</v>
      </c>
      <c r="J159" s="167">
        <v>6.3233181339884981</v>
      </c>
      <c r="K159" s="186">
        <v>10.450864669904977</v>
      </c>
      <c r="L159" s="169">
        <v>2.1250362095115225</v>
      </c>
      <c r="M159" s="167">
        <v>2.3727618621525819</v>
      </c>
      <c r="N159" s="170">
        <v>2.8536410702205215</v>
      </c>
    </row>
    <row r="160" spans="2:14" x14ac:dyDescent="0.25">
      <c r="B160" s="176" t="s">
        <v>132</v>
      </c>
      <c r="C160" s="169">
        <v>3.8593075452311472</v>
      </c>
      <c r="D160" s="167">
        <v>5.814532489306063</v>
      </c>
      <c r="E160" s="186">
        <v>9.6099691454514904</v>
      </c>
      <c r="F160" s="169">
        <v>1.9540519422455216</v>
      </c>
      <c r="G160" s="167">
        <v>2.1818451396134728</v>
      </c>
      <c r="H160" s="170">
        <v>2.624031934504202</v>
      </c>
      <c r="I160" s="169">
        <v>4.3272914045086903</v>
      </c>
      <c r="J160" s="167">
        <v>6.5196090664766251</v>
      </c>
      <c r="K160" s="186">
        <v>10.7752845279438</v>
      </c>
      <c r="L160" s="169">
        <v>2.1910024206521515</v>
      </c>
      <c r="M160" s="167">
        <v>2.4464180705901635</v>
      </c>
      <c r="N160" s="170">
        <v>2.9422249204698345</v>
      </c>
    </row>
    <row r="161" spans="2:14" x14ac:dyDescent="0.25">
      <c r="B161" s="176" t="s">
        <v>133</v>
      </c>
      <c r="C161" s="169">
        <v>4.0494028287861896</v>
      </c>
      <c r="D161" s="167">
        <v>6.1009349564171522</v>
      </c>
      <c r="E161" s="186">
        <v>10.0833208512302</v>
      </c>
      <c r="F161" s="169">
        <v>2.0503013480492758</v>
      </c>
      <c r="G161" s="167">
        <v>2.2893147998121068</v>
      </c>
      <c r="H161" s="170">
        <v>2.7532820885281901</v>
      </c>
      <c r="I161" s="169">
        <v>4.5296883949505666</v>
      </c>
      <c r="J161" s="167">
        <v>6.8245456031142027</v>
      </c>
      <c r="K161" s="186">
        <v>11.279268418961269</v>
      </c>
      <c r="L161" s="169">
        <v>2.2934804501023569</v>
      </c>
      <c r="M161" s="167">
        <v>2.5608424549369553</v>
      </c>
      <c r="N161" s="170">
        <v>3.0798392878511769</v>
      </c>
    </row>
    <row r="162" spans="2:14" x14ac:dyDescent="0.25">
      <c r="B162" s="176" t="s">
        <v>134</v>
      </c>
      <c r="C162" s="169">
        <v>3.7772958847574034</v>
      </c>
      <c r="D162" s="167">
        <v>5.6909716020904897</v>
      </c>
      <c r="E162" s="186">
        <v>9.4057538769135398</v>
      </c>
      <c r="F162" s="169">
        <v>1.9125276422105264</v>
      </c>
      <c r="G162" s="167">
        <v>2.1354801529677796</v>
      </c>
      <c r="H162" s="170">
        <v>2.5682703209083293</v>
      </c>
      <c r="I162" s="169">
        <v>4.2353084667724739</v>
      </c>
      <c r="J162" s="167">
        <v>6.381025195235285</v>
      </c>
      <c r="K162" s="186">
        <v>10.546240021074869</v>
      </c>
      <c r="L162" s="169">
        <v>2.1444294445339351</v>
      </c>
      <c r="M162" s="167">
        <v>2.3944158595004765</v>
      </c>
      <c r="N162" s="170">
        <v>2.879683606200234</v>
      </c>
    </row>
    <row r="163" spans="2:14" x14ac:dyDescent="0.25">
      <c r="B163" s="176" t="s">
        <v>135</v>
      </c>
      <c r="C163" s="169">
        <v>3.9063428777804394</v>
      </c>
      <c r="D163" s="167">
        <v>5.8853971369268816</v>
      </c>
      <c r="E163" s="186">
        <v>9.7270906987993904</v>
      </c>
      <c r="F163" s="169">
        <v>1.9778669613506141</v>
      </c>
      <c r="G163" s="167">
        <v>2.2084363896006853</v>
      </c>
      <c r="H163" s="170">
        <v>2.6560123385567063</v>
      </c>
      <c r="I163" s="169">
        <v>4.3797957227067537</v>
      </c>
      <c r="J163" s="167">
        <v>6.5987134292187823</v>
      </c>
      <c r="K163" s="186">
        <v>10.906024271271548</v>
      </c>
      <c r="L163" s="169">
        <v>2.2175865069807927</v>
      </c>
      <c r="M163" s="167">
        <v>2.4761011912346214</v>
      </c>
      <c r="N163" s="170">
        <v>2.9779238136097015</v>
      </c>
    </row>
    <row r="164" spans="2:14" x14ac:dyDescent="0.25">
      <c r="B164" s="176" t="s">
        <v>136</v>
      </c>
      <c r="C164" s="169">
        <v>2.7778517765641393</v>
      </c>
      <c r="D164" s="167">
        <v>4.1851832786084318</v>
      </c>
      <c r="E164" s="186">
        <v>6.9170620766944149</v>
      </c>
      <c r="F164" s="169">
        <v>1.4064871989724319</v>
      </c>
      <c r="G164" s="167">
        <v>1.5704481506669128</v>
      </c>
      <c r="H164" s="170">
        <v>1.8887252921914939</v>
      </c>
      <c r="I164" s="169">
        <v>3.1334395349389226</v>
      </c>
      <c r="J164" s="167">
        <v>4.7209209853440735</v>
      </c>
      <c r="K164" s="186">
        <v>7.8025026243658395</v>
      </c>
      <c r="L164" s="169">
        <v>1.5865290696312164</v>
      </c>
      <c r="M164" s="167">
        <v>1.7714783648240493</v>
      </c>
      <c r="N164" s="170">
        <v>2.1304975849042553</v>
      </c>
    </row>
    <row r="165" spans="2:14" ht="15.75" thickBot="1" x14ac:dyDescent="0.3">
      <c r="B165" s="177" t="s">
        <v>137</v>
      </c>
      <c r="C165" s="171">
        <v>4.8679909166250281</v>
      </c>
      <c r="D165" s="172">
        <v>7.3342409255097953</v>
      </c>
      <c r="E165" s="187">
        <v>12.121667413344937</v>
      </c>
      <c r="F165" s="171">
        <v>2.4647704268136961</v>
      </c>
      <c r="G165" s="172">
        <v>2.7521005249361936</v>
      </c>
      <c r="H165" s="173">
        <v>3.3098589507033944</v>
      </c>
      <c r="I165" s="171">
        <v>5.444247223148742</v>
      </c>
      <c r="J165" s="172">
        <v>8.2024435699427265</v>
      </c>
      <c r="K165" s="187">
        <v>13.556589419601647</v>
      </c>
      <c r="L165" s="171">
        <v>2.7565416167996579</v>
      </c>
      <c r="M165" s="172">
        <v>3.0778848805038117</v>
      </c>
      <c r="N165" s="173">
        <v>3.7016688629883463</v>
      </c>
    </row>
    <row r="167" spans="2:14" x14ac:dyDescent="0.25">
      <c r="B167" t="s">
        <v>408</v>
      </c>
      <c r="C167" t="s">
        <v>318</v>
      </c>
      <c r="I167">
        <v>0.98</v>
      </c>
      <c r="J167" t="s">
        <v>315</v>
      </c>
      <c r="K167" s="11" t="s">
        <v>360</v>
      </c>
    </row>
    <row r="168" spans="2:14" ht="15.75" thickBot="1" x14ac:dyDescent="0.3">
      <c r="B168" t="s">
        <v>409</v>
      </c>
      <c r="C168" t="s">
        <v>317</v>
      </c>
      <c r="I168" s="222">
        <v>3412</v>
      </c>
      <c r="J168" t="s">
        <v>316</v>
      </c>
    </row>
    <row r="169" spans="2:14" ht="15.75" thickBot="1" x14ac:dyDescent="0.3">
      <c r="B169" s="223" t="s">
        <v>314</v>
      </c>
      <c r="C169" s="322" t="s">
        <v>266</v>
      </c>
      <c r="D169" s="323"/>
      <c r="E169" s="323"/>
      <c r="F169" s="323"/>
      <c r="G169" s="323"/>
      <c r="H169" s="324"/>
      <c r="I169" s="322" t="s">
        <v>267</v>
      </c>
      <c r="J169" s="323"/>
      <c r="K169" s="323"/>
      <c r="L169" s="323"/>
      <c r="M169" s="323"/>
      <c r="N169" s="224"/>
    </row>
    <row r="170" spans="2:14" ht="15.75" thickBot="1" x14ac:dyDescent="0.3">
      <c r="B170" s="307" t="s">
        <v>170</v>
      </c>
      <c r="C170" s="226" t="s">
        <v>254</v>
      </c>
      <c r="D170" s="227" t="s">
        <v>255</v>
      </c>
      <c r="E170" s="228" t="s">
        <v>256</v>
      </c>
      <c r="F170" s="226" t="s">
        <v>261</v>
      </c>
      <c r="G170" s="229" t="s">
        <v>264</v>
      </c>
      <c r="H170" s="308" t="s">
        <v>265</v>
      </c>
      <c r="I170" s="226" t="s">
        <v>254</v>
      </c>
      <c r="J170" s="227" t="s">
        <v>255</v>
      </c>
      <c r="K170" s="231" t="s">
        <v>256</v>
      </c>
      <c r="L170" s="226" t="s">
        <v>261</v>
      </c>
      <c r="M170" s="229" t="s">
        <v>264</v>
      </c>
      <c r="N170" s="308" t="s">
        <v>265</v>
      </c>
    </row>
    <row r="171" spans="2:14" x14ac:dyDescent="0.25">
      <c r="B171" s="232" t="s">
        <v>117</v>
      </c>
      <c r="C171" s="233">
        <v>114.10545661380179</v>
      </c>
      <c r="D171" s="234">
        <v>171.91422992652858</v>
      </c>
      <c r="E171" s="235">
        <v>284.13126047476294</v>
      </c>
      <c r="F171" s="236">
        <v>57.774091985109521</v>
      </c>
      <c r="G171" s="237">
        <v>64.509094701155362</v>
      </c>
      <c r="H171" s="238">
        <v>77.582923502891404</v>
      </c>
      <c r="I171" s="233">
        <v>127.40866232016836</v>
      </c>
      <c r="J171" s="234">
        <v>191.95718345770587</v>
      </c>
      <c r="K171" s="235">
        <v>317.25725390116133</v>
      </c>
      <c r="L171" s="236">
        <v>64.509796420154828</v>
      </c>
      <c r="M171" s="237">
        <v>72.030012475013578</v>
      </c>
      <c r="N171" s="238">
        <v>86.628078934445284</v>
      </c>
    </row>
    <row r="172" spans="2:14" x14ac:dyDescent="0.25">
      <c r="B172" s="239" t="s">
        <v>119</v>
      </c>
      <c r="C172" s="240">
        <v>101.85814558609758</v>
      </c>
      <c r="D172" s="241">
        <v>153.46211460723561</v>
      </c>
      <c r="E172" s="242">
        <v>253.63452506003296</v>
      </c>
      <c r="F172" s="240">
        <v>51.573010153592243</v>
      </c>
      <c r="G172" s="241">
        <v>57.585123049258804</v>
      </c>
      <c r="H172" s="243">
        <v>69.255695140846854</v>
      </c>
      <c r="I172" s="240">
        <v>113.70649659885434</v>
      </c>
      <c r="J172" s="241">
        <v>171.31314645710856</v>
      </c>
      <c r="K172" s="242">
        <v>283.13781971136706</v>
      </c>
      <c r="L172" s="240">
        <v>57.572089790946542</v>
      </c>
      <c r="M172" s="241">
        <v>64.283544143364509</v>
      </c>
      <c r="N172" s="243">
        <v>77.311661415705316</v>
      </c>
    </row>
    <row r="173" spans="2:14" x14ac:dyDescent="0.25">
      <c r="B173" s="239" t="s">
        <v>124</v>
      </c>
      <c r="C173" s="240">
        <v>102.29702438675926</v>
      </c>
      <c r="D173" s="241">
        <v>154.12334075089143</v>
      </c>
      <c r="E173" s="242">
        <v>254.72736663420682</v>
      </c>
      <c r="F173" s="240">
        <v>51.795224103320876</v>
      </c>
      <c r="G173" s="241">
        <v>57.833241543802295</v>
      </c>
      <c r="H173" s="243">
        <v>69.554098928266242</v>
      </c>
      <c r="I173" s="240">
        <v>114.20777794422288</v>
      </c>
      <c r="J173" s="241">
        <v>172.06838988737888</v>
      </c>
      <c r="K173" s="242">
        <v>284.3860483652702</v>
      </c>
      <c r="L173" s="240">
        <v>57.82589951589037</v>
      </c>
      <c r="M173" s="241">
        <v>64.566941684025068</v>
      </c>
      <c r="N173" s="243">
        <v>77.652494128051245</v>
      </c>
    </row>
    <row r="174" spans="2:14" x14ac:dyDescent="0.25">
      <c r="B174" s="239" t="s">
        <v>125</v>
      </c>
      <c r="C174" s="240">
        <v>97.253386593581453</v>
      </c>
      <c r="D174" s="241">
        <v>146.5244657016712</v>
      </c>
      <c r="E174" s="242">
        <v>242.16832514678657</v>
      </c>
      <c r="F174" s="240">
        <v>49.241519815638433</v>
      </c>
      <c r="G174" s="241">
        <v>54.98183971172655</v>
      </c>
      <c r="H174" s="243">
        <v>66.124813627662348</v>
      </c>
      <c r="I174" s="240">
        <v>108.56069365087012</v>
      </c>
      <c r="J174" s="241">
        <v>163.56034674525532</v>
      </c>
      <c r="K174" s="242">
        <v>270.32437922259152</v>
      </c>
      <c r="L174" s="240">
        <v>54.966657047617701</v>
      </c>
      <c r="M174" s="241">
        <v>61.374383621720817</v>
      </c>
      <c r="N174" s="243">
        <v>73.812911677332821</v>
      </c>
    </row>
    <row r="175" spans="2:14" x14ac:dyDescent="0.25">
      <c r="B175" s="239" t="s">
        <v>126</v>
      </c>
      <c r="C175" s="240">
        <v>104.82287012005413</v>
      </c>
      <c r="D175" s="241">
        <v>157.92884521175409</v>
      </c>
      <c r="E175" s="242">
        <v>261.01691450740697</v>
      </c>
      <c r="F175" s="240">
        <v>53.07411512278788</v>
      </c>
      <c r="G175" s="241">
        <v>59.261219016966535</v>
      </c>
      <c r="H175" s="243">
        <v>71.271479517430947</v>
      </c>
      <c r="I175" s="240">
        <v>117.03967461339489</v>
      </c>
      <c r="J175" s="241">
        <v>176.33499859795063</v>
      </c>
      <c r="K175" s="242">
        <v>291.43768633267661</v>
      </c>
      <c r="L175" s="240">
        <v>59.259750827759035</v>
      </c>
      <c r="M175" s="241">
        <v>66.167943913338348</v>
      </c>
      <c r="N175" s="243">
        <v>79.57796578534527</v>
      </c>
    </row>
    <row r="176" spans="2:14" x14ac:dyDescent="0.25">
      <c r="B176" s="239" t="s">
        <v>127</v>
      </c>
      <c r="C176" s="240">
        <v>92.504091353164057</v>
      </c>
      <c r="D176" s="241">
        <v>139.36905474955967</v>
      </c>
      <c r="E176" s="242">
        <v>230.34221898962178</v>
      </c>
      <c r="F176" s="240">
        <v>46.83684760953178</v>
      </c>
      <c r="G176" s="241">
        <v>52.296843345034183</v>
      </c>
      <c r="H176" s="243">
        <v>62.895658596303548</v>
      </c>
      <c r="I176" s="240">
        <v>103.3446760027892</v>
      </c>
      <c r="J176" s="241">
        <v>155.70175975157642</v>
      </c>
      <c r="K176" s="242">
        <v>257.33609879334006</v>
      </c>
      <c r="L176" s="240">
        <v>52.3256730636867</v>
      </c>
      <c r="M176" s="241">
        <v>58.425527481021142</v>
      </c>
      <c r="N176" s="243">
        <v>70.266421349964489</v>
      </c>
    </row>
    <row r="177" spans="2:14" x14ac:dyDescent="0.25">
      <c r="B177" s="239" t="s">
        <v>128</v>
      </c>
      <c r="C177" s="240">
        <v>90.812079751275604</v>
      </c>
      <c r="D177" s="241">
        <v>136.81982634105407</v>
      </c>
      <c r="E177" s="242">
        <v>226.12898148591819</v>
      </c>
      <c r="F177" s="240">
        <v>45.980145074628183</v>
      </c>
      <c r="G177" s="241">
        <v>51.340270890913047</v>
      </c>
      <c r="H177" s="243">
        <v>61.745221004877813</v>
      </c>
      <c r="I177" s="240">
        <v>101.43846338814792</v>
      </c>
      <c r="J177" s="241">
        <v>152.82981056135122</v>
      </c>
      <c r="K177" s="242">
        <v>252.58948448580483</v>
      </c>
      <c r="L177" s="240">
        <v>51.360515864288246</v>
      </c>
      <c r="M177" s="241">
        <v>57.347857282525531</v>
      </c>
      <c r="N177" s="243">
        <v>68.970343564986152</v>
      </c>
    </row>
    <row r="178" spans="2:14" x14ac:dyDescent="0.25">
      <c r="B178" s="239" t="s">
        <v>129</v>
      </c>
      <c r="C178" s="240">
        <v>88.381368348479768</v>
      </c>
      <c r="D178" s="241">
        <v>133.15765372121521</v>
      </c>
      <c r="E178" s="242">
        <v>220.07632532711344</v>
      </c>
      <c r="F178" s="240">
        <v>44.749422650461526</v>
      </c>
      <c r="G178" s="241">
        <v>49.96607725699382</v>
      </c>
      <c r="H178" s="243">
        <v>60.092524434380024</v>
      </c>
      <c r="I178" s="240">
        <v>98.755839062610178</v>
      </c>
      <c r="J178" s="241">
        <v>148.78809942155976</v>
      </c>
      <c r="K178" s="242">
        <v>245.90954600069728</v>
      </c>
      <c r="L178" s="240">
        <v>50.002244409578843</v>
      </c>
      <c r="M178" s="241">
        <v>55.831245616446751</v>
      </c>
      <c r="N178" s="243">
        <v>67.146365606249191</v>
      </c>
    </row>
    <row r="179" spans="2:14" x14ac:dyDescent="0.25">
      <c r="B179" s="239" t="s">
        <v>130</v>
      </c>
      <c r="C179" s="240">
        <v>88.266995697185081</v>
      </c>
      <c r="D179" s="241">
        <v>132.98533692887693</v>
      </c>
      <c r="E179" s="242">
        <v>219.79152873157295</v>
      </c>
      <c r="F179" s="240">
        <v>44.691513271957</v>
      </c>
      <c r="G179" s="241">
        <v>49.901417104775469</v>
      </c>
      <c r="H179" s="243">
        <v>60.014759839070152</v>
      </c>
      <c r="I179" s="240">
        <v>98.659730341494807</v>
      </c>
      <c r="J179" s="241">
        <v>148.6432995384508</v>
      </c>
      <c r="K179" s="242">
        <v>245.67022797960081</v>
      </c>
      <c r="L179" s="240">
        <v>49.95358245896692</v>
      </c>
      <c r="M179" s="241">
        <v>55.776910909097722</v>
      </c>
      <c r="N179" s="243">
        <v>67.081019076998714</v>
      </c>
    </row>
    <row r="180" spans="2:14" x14ac:dyDescent="0.25">
      <c r="B180" s="239" t="s">
        <v>131</v>
      </c>
      <c r="C180" s="240">
        <v>87.644934843084513</v>
      </c>
      <c r="D180" s="241">
        <v>132.04812396927161</v>
      </c>
      <c r="E180" s="242">
        <v>218.24254992010546</v>
      </c>
      <c r="F180" s="240">
        <v>44.376550236255902</v>
      </c>
      <c r="G180" s="241">
        <v>49.549737318918496</v>
      </c>
      <c r="H180" s="243">
        <v>59.591806361734086</v>
      </c>
      <c r="I180" s="240">
        <v>98.004770962554915</v>
      </c>
      <c r="J180" s="241">
        <v>147.65652081107842</v>
      </c>
      <c r="K180" s="242">
        <v>244.03932934056539</v>
      </c>
      <c r="L180" s="240">
        <v>49.621962179548952</v>
      </c>
      <c r="M180" s="241">
        <v>55.406632064813834</v>
      </c>
      <c r="N180" s="243">
        <v>66.635697136210382</v>
      </c>
    </row>
    <row r="181" spans="2:14" x14ac:dyDescent="0.25">
      <c r="B181" s="239" t="s">
        <v>132</v>
      </c>
      <c r="C181" s="240">
        <v>90.119129354849463</v>
      </c>
      <c r="D181" s="241">
        <v>135.77580936488019</v>
      </c>
      <c r="E181" s="242">
        <v>224.4034823255281</v>
      </c>
      <c r="F181" s="240">
        <v>45.629289110923118</v>
      </c>
      <c r="G181" s="241">
        <v>50.948513966460673</v>
      </c>
      <c r="H181" s="243">
        <v>61.274068097798299</v>
      </c>
      <c r="I181" s="240">
        <v>101.04707367023018</v>
      </c>
      <c r="J181" s="241">
        <v>152.24013269708635</v>
      </c>
      <c r="K181" s="242">
        <v>251.61489433745436</v>
      </c>
      <c r="L181" s="240">
        <v>51.16234667732693</v>
      </c>
      <c r="M181" s="241">
        <v>57.126586563950951</v>
      </c>
      <c r="N181" s="243">
        <v>68.70422869680938</v>
      </c>
    </row>
    <row r="182" spans="2:14" x14ac:dyDescent="0.25">
      <c r="B182" s="239" t="s">
        <v>133</v>
      </c>
      <c r="C182" s="240">
        <v>94.558065938074691</v>
      </c>
      <c r="D182" s="241">
        <v>142.4636259430188</v>
      </c>
      <c r="E182" s="242">
        <v>235.4567718349692</v>
      </c>
      <c r="F182" s="240">
        <v>47.876819930972438</v>
      </c>
      <c r="G182" s="241">
        <v>53.458050222810606</v>
      </c>
      <c r="H182" s="243">
        <v>64.292203142261144</v>
      </c>
      <c r="I182" s="240">
        <v>105.77326880987439</v>
      </c>
      <c r="J182" s="241">
        <v>159.36074044036368</v>
      </c>
      <c r="K182" s="242">
        <v>263.38347948778431</v>
      </c>
      <c r="L182" s="240">
        <v>53.555322796440549</v>
      </c>
      <c r="M182" s="241">
        <v>59.798523374749983</v>
      </c>
      <c r="N182" s="243">
        <v>71.917677438527164</v>
      </c>
    </row>
    <row r="183" spans="2:14" x14ac:dyDescent="0.25">
      <c r="B183" s="239" t="s">
        <v>134</v>
      </c>
      <c r="C183" s="240">
        <v>88.204065745064867</v>
      </c>
      <c r="D183" s="241">
        <v>132.89052503662299</v>
      </c>
      <c r="E183" s="242">
        <v>219.63482836729466</v>
      </c>
      <c r="F183" s="240">
        <v>44.65965045881638</v>
      </c>
      <c r="G183" s="241">
        <v>49.86583989084258</v>
      </c>
      <c r="H183" s="243">
        <v>59.97197231771694</v>
      </c>
      <c r="I183" s="240">
        <v>98.899169631192862</v>
      </c>
      <c r="J183" s="241">
        <v>149.00404496048537</v>
      </c>
      <c r="K183" s="242">
        <v>246.26645001146514</v>
      </c>
      <c r="L183" s="240">
        <v>50.074815815884151</v>
      </c>
      <c r="M183" s="241">
        <v>55.912277019296873</v>
      </c>
      <c r="N183" s="243">
        <v>67.243819355333358</v>
      </c>
    </row>
    <row r="184" spans="2:14" x14ac:dyDescent="0.25">
      <c r="B184" s="239" t="s">
        <v>135</v>
      </c>
      <c r="C184" s="240">
        <v>91.217456753891767</v>
      </c>
      <c r="D184" s="241">
        <v>137.43057780993914</v>
      </c>
      <c r="E184" s="242">
        <v>227.13840103638412</v>
      </c>
      <c r="F184" s="240">
        <v>46.185396330201876</v>
      </c>
      <c r="G184" s="241">
        <v>51.569449268770505</v>
      </c>
      <c r="H184" s="243">
        <v>62.02084614952139</v>
      </c>
      <c r="I184" s="240">
        <v>102.27310797506971</v>
      </c>
      <c r="J184" s="241">
        <v>154.08730766693353</v>
      </c>
      <c r="K184" s="242">
        <v>254.66781295113989</v>
      </c>
      <c r="L184" s="240">
        <v>51.783114700230847</v>
      </c>
      <c r="M184" s="241">
        <v>57.819720489574209</v>
      </c>
      <c r="N184" s="243">
        <v>69.537837610064287</v>
      </c>
    </row>
    <row r="185" spans="2:14" x14ac:dyDescent="0.25">
      <c r="B185" s="239" t="s">
        <v>136</v>
      </c>
      <c r="C185" s="240">
        <v>64.865932721562487</v>
      </c>
      <c r="D185" s="241">
        <v>97.728690662323601</v>
      </c>
      <c r="E185" s="242">
        <v>161.52110313556588</v>
      </c>
      <c r="F185" s="240">
        <v>32.843042523719085</v>
      </c>
      <c r="G185" s="241">
        <v>36.671713351768936</v>
      </c>
      <c r="H185" s="243">
        <v>44.103839076806878</v>
      </c>
      <c r="I185" s="240">
        <v>73.169302903494639</v>
      </c>
      <c r="J185" s="241">
        <v>110.23876277441491</v>
      </c>
      <c r="K185" s="242">
        <v>182.19712605326021</v>
      </c>
      <c r="L185" s="240">
        <v>37.047220719166916</v>
      </c>
      <c r="M185" s="241">
        <v>41.365992742963449</v>
      </c>
      <c r="N185" s="243">
        <v>49.74949137739204</v>
      </c>
    </row>
    <row r="186" spans="2:14" ht="15.75" thickBot="1" x14ac:dyDescent="0.3">
      <c r="B186" s="244" t="s">
        <v>137</v>
      </c>
      <c r="C186" s="245">
        <v>113.67300946400424</v>
      </c>
      <c r="D186" s="246">
        <v>171.26269387428707</v>
      </c>
      <c r="E186" s="247">
        <v>283.05443420013023</v>
      </c>
      <c r="F186" s="245">
        <v>57.555134521088625</v>
      </c>
      <c r="G186" s="246">
        <v>64.264612316461395</v>
      </c>
      <c r="H186" s="248">
        <v>77.288892742773228</v>
      </c>
      <c r="I186" s="245">
        <v>127.12923600737187</v>
      </c>
      <c r="J186" s="246">
        <v>191.53619255322883</v>
      </c>
      <c r="K186" s="247">
        <v>316.56146114224549</v>
      </c>
      <c r="L186" s="245">
        <v>64.368316757589653</v>
      </c>
      <c r="M186" s="246">
        <v>71.87203985031087</v>
      </c>
      <c r="N186" s="248">
        <v>86.438090559710872</v>
      </c>
    </row>
    <row r="187" spans="2:14" x14ac:dyDescent="0.25">
      <c r="C187" s="11"/>
      <c r="D187" s="11"/>
      <c r="E187" s="11"/>
      <c r="I187" s="11"/>
      <c r="J187" s="11"/>
      <c r="K187" s="11"/>
    </row>
    <row r="188" spans="2:14" x14ac:dyDescent="0.25">
      <c r="B188" t="s">
        <v>410</v>
      </c>
      <c r="C188" t="s">
        <v>319</v>
      </c>
      <c r="D188" s="11"/>
      <c r="F188" s="11"/>
      <c r="I188">
        <v>0.11</v>
      </c>
      <c r="J188" t="s">
        <v>320</v>
      </c>
    </row>
    <row r="189" spans="2:14" ht="15.75" thickBot="1" x14ac:dyDescent="0.3">
      <c r="D189" s="11"/>
      <c r="F189" s="11"/>
    </row>
    <row r="190" spans="2:14" ht="15.75" thickBot="1" x14ac:dyDescent="0.3">
      <c r="B190" s="249" t="s">
        <v>321</v>
      </c>
      <c r="C190" s="314" t="s">
        <v>266</v>
      </c>
      <c r="D190" s="315"/>
      <c r="E190" s="315"/>
      <c r="F190" s="315"/>
      <c r="G190" s="315"/>
      <c r="H190" s="316"/>
      <c r="I190" s="314" t="s">
        <v>267</v>
      </c>
      <c r="J190" s="315"/>
      <c r="K190" s="315"/>
      <c r="L190" s="315"/>
      <c r="M190" s="315"/>
      <c r="N190" s="250"/>
    </row>
    <row r="191" spans="2:14" ht="15.75" thickBot="1" x14ac:dyDescent="0.3">
      <c r="B191" s="303" t="s">
        <v>170</v>
      </c>
      <c r="C191" s="252" t="s">
        <v>254</v>
      </c>
      <c r="D191" s="253" t="s">
        <v>255</v>
      </c>
      <c r="E191" s="254" t="s">
        <v>256</v>
      </c>
      <c r="F191" s="252" t="s">
        <v>261</v>
      </c>
      <c r="G191" s="255" t="s">
        <v>264</v>
      </c>
      <c r="H191" s="304" t="s">
        <v>265</v>
      </c>
      <c r="I191" s="252" t="s">
        <v>254</v>
      </c>
      <c r="J191" s="253" t="s">
        <v>255</v>
      </c>
      <c r="K191" s="257" t="s">
        <v>256</v>
      </c>
      <c r="L191" s="252" t="s">
        <v>261</v>
      </c>
      <c r="M191" s="255" t="s">
        <v>264</v>
      </c>
      <c r="N191" s="304" t="s">
        <v>265</v>
      </c>
    </row>
    <row r="192" spans="2:14" x14ac:dyDescent="0.25">
      <c r="B192" s="258" t="s">
        <v>117</v>
      </c>
      <c r="C192" s="259">
        <v>1.1462648609605662E-2</v>
      </c>
      <c r="D192" s="260">
        <v>1.7269922641021136E-2</v>
      </c>
      <c r="E192" s="261">
        <v>2.8542866349062945E-2</v>
      </c>
      <c r="F192" s="262">
        <v>5.8037900624310938E-3</v>
      </c>
      <c r="G192" s="263">
        <v>6.4803656777416346E-3</v>
      </c>
      <c r="H192" s="264">
        <v>7.7937183427562147E-3</v>
      </c>
      <c r="I192" s="259">
        <v>1.2799043703395909E-2</v>
      </c>
      <c r="J192" s="260">
        <v>1.9283370027714745E-2</v>
      </c>
      <c r="K192" s="261">
        <v>3.18705917160984E-2</v>
      </c>
      <c r="L192" s="262">
        <v>6.4804361700612151E-3</v>
      </c>
      <c r="M192" s="263">
        <v>7.2358916641566155E-3</v>
      </c>
      <c r="N192" s="264">
        <v>8.7023640938712152E-3</v>
      </c>
    </row>
    <row r="193" spans="2:14" x14ac:dyDescent="0.25">
      <c r="B193" s="265" t="s">
        <v>119</v>
      </c>
      <c r="C193" s="266">
        <v>1.0232325127370533E-2</v>
      </c>
      <c r="D193" s="267">
        <v>1.5416285485658371E-2</v>
      </c>
      <c r="E193" s="268">
        <v>2.5479267357628881E-2</v>
      </c>
      <c r="F193" s="266">
        <v>5.1808503350640614E-3</v>
      </c>
      <c r="G193" s="267">
        <v>5.7848068816607019E-3</v>
      </c>
      <c r="H193" s="269">
        <v>6.9571931191718299E-3</v>
      </c>
      <c r="I193" s="266">
        <v>1.1422570434588109E-2</v>
      </c>
      <c r="J193" s="267">
        <v>1.7209539826741501E-2</v>
      </c>
      <c r="K193" s="268">
        <v>2.8443068646803998E-2</v>
      </c>
      <c r="L193" s="266">
        <v>5.7834976045699725E-3</v>
      </c>
      <c r="M193" s="267">
        <v>6.4577076308402698E-3</v>
      </c>
      <c r="N193" s="269">
        <v>7.766468270070854E-3</v>
      </c>
    </row>
    <row r="194" spans="2:14" x14ac:dyDescent="0.25">
      <c r="B194" s="265" t="s">
        <v>124</v>
      </c>
      <c r="C194" s="266">
        <v>1.027641340871554E-2</v>
      </c>
      <c r="D194" s="267">
        <v>1.5482710029769918E-2</v>
      </c>
      <c r="E194" s="268">
        <v>2.5589050529463701E-2</v>
      </c>
      <c r="F194" s="266">
        <v>5.2031731975938781E-3</v>
      </c>
      <c r="G194" s="267">
        <v>5.8097320272312803E-3</v>
      </c>
      <c r="H194" s="269">
        <v>6.9871697553509464E-3</v>
      </c>
      <c r="I194" s="266">
        <v>1.1472927464716454E-2</v>
      </c>
      <c r="J194" s="267">
        <v>1.7285409029782355E-2</v>
      </c>
      <c r="K194" s="268">
        <v>2.8568461479616183E-2</v>
      </c>
      <c r="L194" s="266">
        <v>5.8089944719159278E-3</v>
      </c>
      <c r="M194" s="267">
        <v>6.4861767901760346E-3</v>
      </c>
      <c r="N194" s="269">
        <v>7.8007071726809464E-3</v>
      </c>
    </row>
    <row r="195" spans="2:14" x14ac:dyDescent="0.25">
      <c r="B195" s="265" t="s">
        <v>125</v>
      </c>
      <c r="C195" s="266">
        <v>9.7697465984419724E-3</v>
      </c>
      <c r="D195" s="267">
        <v>1.4719352718889347E-2</v>
      </c>
      <c r="E195" s="268">
        <v>2.4327411658581297E-2</v>
      </c>
      <c r="F195" s="266">
        <v>4.9466366938084273E-3</v>
      </c>
      <c r="G195" s="267">
        <v>5.5232898340547218E-3</v>
      </c>
      <c r="H195" s="269">
        <v>6.6426753415916515E-3</v>
      </c>
      <c r="I195" s="266">
        <v>1.0905640458078278E-2</v>
      </c>
      <c r="J195" s="267">
        <v>1.6430719764363548E-2</v>
      </c>
      <c r="K195" s="268">
        <v>2.715587371185851E-2</v>
      </c>
      <c r="L195" s="266">
        <v>5.5217646349205E-3</v>
      </c>
      <c r="M195" s="267">
        <v>6.1654631948760636E-3</v>
      </c>
      <c r="N195" s="269">
        <v>7.4149956936133419E-3</v>
      </c>
    </row>
    <row r="196" spans="2:14" x14ac:dyDescent="0.25">
      <c r="B196" s="265" t="s">
        <v>126</v>
      </c>
      <c r="C196" s="266">
        <v>1.0530151336261145E-2</v>
      </c>
      <c r="D196" s="267">
        <v>1.5864998149125981E-2</v>
      </c>
      <c r="E196" s="268">
        <v>2.6220877256451839E-2</v>
      </c>
      <c r="F196" s="266">
        <v>5.3316462680426183E-3</v>
      </c>
      <c r="G196" s="267">
        <v>5.9531818190559985E-3</v>
      </c>
      <c r="H196" s="269">
        <v>7.159692006317264E-3</v>
      </c>
      <c r="I196" s="266">
        <v>1.175741023513556E-2</v>
      </c>
      <c r="J196" s="267">
        <v>1.7714018123995041E-2</v>
      </c>
      <c r="K196" s="268">
        <v>2.9276845202369339E-2</v>
      </c>
      <c r="L196" s="266">
        <v>5.9530343297292182E-3</v>
      </c>
      <c r="M196" s="267">
        <v>6.6470080643536234E-3</v>
      </c>
      <c r="N196" s="269">
        <v>7.9941335492127678E-3</v>
      </c>
    </row>
    <row r="197" spans="2:14" x14ac:dyDescent="0.25">
      <c r="B197" s="265" t="s">
        <v>127</v>
      </c>
      <c r="C197" s="266">
        <v>9.2926484464365723E-3</v>
      </c>
      <c r="D197" s="267">
        <v>1.4000544312741154E-2</v>
      </c>
      <c r="E197" s="268">
        <v>2.3139400994391227E-2</v>
      </c>
      <c r="F197" s="266">
        <v>4.7050714493593578E-3</v>
      </c>
      <c r="G197" s="267">
        <v>5.2535641716472689E-3</v>
      </c>
      <c r="H197" s="269">
        <v>6.3182853384414518E-3</v>
      </c>
      <c r="I197" s="266">
        <v>1.0381656950051882E-2</v>
      </c>
      <c r="J197" s="267">
        <v>1.5641272669108135E-2</v>
      </c>
      <c r="K197" s="268">
        <v>2.5851114947276169E-2</v>
      </c>
      <c r="L197" s="266">
        <v>5.2564603077676136E-3</v>
      </c>
      <c r="M197" s="267">
        <v>5.8692310711528093E-3</v>
      </c>
      <c r="N197" s="269">
        <v>7.0587272589005415E-3</v>
      </c>
    </row>
    <row r="198" spans="2:14" x14ac:dyDescent="0.25">
      <c r="B198" s="265" t="s">
        <v>128</v>
      </c>
      <c r="C198" s="266">
        <v>9.1226746782103341E-3</v>
      </c>
      <c r="D198" s="267">
        <v>1.3744457440653833E-2</v>
      </c>
      <c r="E198" s="268">
        <v>2.2716153391279456E-2</v>
      </c>
      <c r="F198" s="266">
        <v>4.6190100074968952E-3</v>
      </c>
      <c r="G198" s="267">
        <v>5.1574701351602146E-3</v>
      </c>
      <c r="H198" s="269">
        <v>6.2027162653301915E-3</v>
      </c>
      <c r="I198" s="266">
        <v>1.0190165271868742E-2</v>
      </c>
      <c r="J198" s="267">
        <v>1.535276635776131E-2</v>
      </c>
      <c r="K198" s="268">
        <v>2.5374286112729252E-2</v>
      </c>
      <c r="L198" s="266">
        <v>5.1595038767778137E-3</v>
      </c>
      <c r="M198" s="267">
        <v>5.7609719644546196E-3</v>
      </c>
      <c r="N198" s="269">
        <v>6.9285276640625353E-3</v>
      </c>
    </row>
    <row r="199" spans="2:14" x14ac:dyDescent="0.25">
      <c r="B199" s="265" t="s">
        <v>129</v>
      </c>
      <c r="C199" s="266">
        <v>8.8784936240481963E-3</v>
      </c>
      <c r="D199" s="267">
        <v>1.3376567953729384E-2</v>
      </c>
      <c r="E199" s="268">
        <v>2.2108124005463452E-2</v>
      </c>
      <c r="F199" s="266">
        <v>4.4953757913705639E-3</v>
      </c>
      <c r="G199" s="267">
        <v>5.0194232860907044E-3</v>
      </c>
      <c r="H199" s="269">
        <v>6.0366919523121496E-3</v>
      </c>
      <c r="I199" s="266">
        <v>9.9206778967005655E-3</v>
      </c>
      <c r="J199" s="267">
        <v>1.4946749713581347E-2</v>
      </c>
      <c r="K199" s="268">
        <v>2.4703242063996985E-2</v>
      </c>
      <c r="L199" s="266">
        <v>5.0230565160307517E-3</v>
      </c>
      <c r="M199" s="267">
        <v>5.6086182811042398E-3</v>
      </c>
      <c r="N199" s="269">
        <v>6.7452970015410146E-3</v>
      </c>
    </row>
    <row r="200" spans="2:14" x14ac:dyDescent="0.25">
      <c r="B200" s="265" t="s">
        <v>130</v>
      </c>
      <c r="C200" s="266">
        <v>8.8670041339637979E-3</v>
      </c>
      <c r="D200" s="267">
        <v>1.3359257591028732E-2</v>
      </c>
      <c r="E200" s="268">
        <v>2.2079514301801852E-2</v>
      </c>
      <c r="F200" s="266">
        <v>4.4895584108815252E-3</v>
      </c>
      <c r="G200" s="267">
        <v>5.0129277456852075E-3</v>
      </c>
      <c r="H200" s="269">
        <v>6.028879983833532E-3</v>
      </c>
      <c r="I200" s="266">
        <v>9.9110231393282448E-3</v>
      </c>
      <c r="J200" s="267">
        <v>1.4932203606602364E-2</v>
      </c>
      <c r="K200" s="268">
        <v>2.4679200984252136E-2</v>
      </c>
      <c r="L200" s="266">
        <v>5.0181681009007868E-3</v>
      </c>
      <c r="M200" s="267">
        <v>5.6031600000006837E-3</v>
      </c>
      <c r="N200" s="269">
        <v>6.7387325100181361E-3</v>
      </c>
    </row>
    <row r="201" spans="2:14" x14ac:dyDescent="0.25">
      <c r="B201" s="265" t="s">
        <v>131</v>
      </c>
      <c r="C201" s="266">
        <v>8.8045140025016407E-3</v>
      </c>
      <c r="D201" s="267">
        <v>1.3265108343945094E-2</v>
      </c>
      <c r="E201" s="268">
        <v>2.1923909124394157E-2</v>
      </c>
      <c r="F201" s="266">
        <v>4.4579182885736519E-3</v>
      </c>
      <c r="G201" s="267">
        <v>4.9775991827224067E-3</v>
      </c>
      <c r="H201" s="269">
        <v>5.9863915066582186E-3</v>
      </c>
      <c r="I201" s="266">
        <v>9.8452281332246944E-3</v>
      </c>
      <c r="J201" s="267">
        <v>1.4833075149971349E-2</v>
      </c>
      <c r="K201" s="268">
        <v>2.4515366417773691E-2</v>
      </c>
      <c r="L201" s="266">
        <v>4.9848546481738674E-3</v>
      </c>
      <c r="M201" s="267">
        <v>5.5659630384744495E-3</v>
      </c>
      <c r="N201" s="269">
        <v>6.6939969725873447E-3</v>
      </c>
    </row>
    <row r="202" spans="2:14" x14ac:dyDescent="0.25">
      <c r="B202" s="265" t="s">
        <v>132</v>
      </c>
      <c r="C202" s="266">
        <v>9.0530632228615886E-3</v>
      </c>
      <c r="D202" s="267">
        <v>1.3639579022955999E-2</v>
      </c>
      <c r="E202" s="268">
        <v>2.2542815576080451E-2</v>
      </c>
      <c r="F202" s="266">
        <v>4.5837642029237834E-3</v>
      </c>
      <c r="G202" s="267">
        <v>5.1181155582745884E-3</v>
      </c>
      <c r="H202" s="269">
        <v>6.1553858363085053E-3</v>
      </c>
      <c r="I202" s="266">
        <v>1.0150847583310793E-2</v>
      </c>
      <c r="J202" s="267">
        <v>1.5293529312036071E-2</v>
      </c>
      <c r="K202" s="268">
        <v>2.5276382079561625E-2</v>
      </c>
      <c r="L202" s="266">
        <v>5.139596469868459E-3</v>
      </c>
      <c r="M202" s="267">
        <v>5.7387438557393658E-3</v>
      </c>
      <c r="N202" s="269">
        <v>6.9017946636064217E-3</v>
      </c>
    </row>
    <row r="203" spans="2:14" x14ac:dyDescent="0.25">
      <c r="B203" s="265" t="s">
        <v>133</v>
      </c>
      <c r="C203" s="266">
        <v>9.4989837928659508E-3</v>
      </c>
      <c r="D203" s="267">
        <v>1.4311414478294128E-2</v>
      </c>
      <c r="E203" s="268">
        <v>2.3653191691184124E-2</v>
      </c>
      <c r="F203" s="266">
        <v>4.8095435547095599E-3</v>
      </c>
      <c r="G203" s="267">
        <v>5.3702150908759511E-3</v>
      </c>
      <c r="H203" s="269">
        <v>6.4585774846107093E-3</v>
      </c>
      <c r="I203" s="266">
        <v>1.0625625177247655E-2</v>
      </c>
      <c r="J203" s="267">
        <v>1.6008841505424663E-2</v>
      </c>
      <c r="K203" s="268">
        <v>2.6458614377768284E-2</v>
      </c>
      <c r="L203" s="266">
        <v>5.3799867649392333E-3</v>
      </c>
      <c r="M203" s="267">
        <v>6.0071575992899527E-3</v>
      </c>
      <c r="N203" s="269">
        <v>7.2246068659707653E-3</v>
      </c>
    </row>
    <row r="204" spans="2:14" x14ac:dyDescent="0.25">
      <c r="B204" s="265" t="s">
        <v>134</v>
      </c>
      <c r="C204" s="266">
        <v>8.8606824036138229E-3</v>
      </c>
      <c r="D204" s="267">
        <v>1.3349733108701854E-2</v>
      </c>
      <c r="E204" s="268">
        <v>2.2063772712696269E-2</v>
      </c>
      <c r="F204" s="266">
        <v>4.4863575803377187E-3</v>
      </c>
      <c r="G204" s="267">
        <v>5.0093537789887522E-3</v>
      </c>
      <c r="H204" s="269">
        <v>6.0245816940172267E-3</v>
      </c>
      <c r="I204" s="266">
        <v>9.9350764013070459E-3</v>
      </c>
      <c r="J204" s="267">
        <v>1.4968442872742823E-2</v>
      </c>
      <c r="K204" s="268">
        <v>2.4739095434941707E-2</v>
      </c>
      <c r="L204" s="266">
        <v>5.0303467942897319E-3</v>
      </c>
      <c r="M204" s="267">
        <v>5.6167584220298229E-3</v>
      </c>
      <c r="N204" s="269">
        <v>6.7550868758782358E-3</v>
      </c>
    </row>
    <row r="205" spans="2:14" x14ac:dyDescent="0.25">
      <c r="B205" s="265" t="s">
        <v>135</v>
      </c>
      <c r="C205" s="266">
        <v>9.1633974821261135E-3</v>
      </c>
      <c r="D205" s="267">
        <v>1.3805811469491605E-2</v>
      </c>
      <c r="E205" s="268">
        <v>2.2817556268495211E-2</v>
      </c>
      <c r="F205" s="266">
        <v>4.639628855088773E-3</v>
      </c>
      <c r="G205" s="267">
        <v>5.1804926206070832E-3</v>
      </c>
      <c r="H205" s="269">
        <v>6.2304046360249802E-3</v>
      </c>
      <c r="I205" s="266">
        <v>1.0274010846810655E-2</v>
      </c>
      <c r="J205" s="267">
        <v>1.5479090267911132E-2</v>
      </c>
      <c r="K205" s="268">
        <v>2.5583067967694415E-2</v>
      </c>
      <c r="L205" s="266">
        <v>5.2019567278770718E-3</v>
      </c>
      <c r="M205" s="267">
        <v>5.8083737478111077E-3</v>
      </c>
      <c r="N205" s="269">
        <v>6.9855361982712983E-3</v>
      </c>
    </row>
    <row r="206" spans="2:14" x14ac:dyDescent="0.25">
      <c r="B206" s="265" t="s">
        <v>136</v>
      </c>
      <c r="C206" s="266">
        <v>6.5162124195176927E-3</v>
      </c>
      <c r="D206" s="267">
        <v>9.8174940391375295E-3</v>
      </c>
      <c r="E206" s="268">
        <v>1.6225864241928994E-2</v>
      </c>
      <c r="F206" s="266">
        <v>3.2993010754420998E-3</v>
      </c>
      <c r="G206" s="267">
        <v>3.683916409766742E-3</v>
      </c>
      <c r="H206" s="269">
        <v>4.4305226469851661E-3</v>
      </c>
      <c r="I206" s="266">
        <v>7.3503409309446663E-3</v>
      </c>
      <c r="J206" s="267">
        <v>1.1074213612041681E-2</v>
      </c>
      <c r="K206" s="268">
        <v>1.8302907640053535E-2</v>
      </c>
      <c r="L206" s="266">
        <v>3.7216386110578638E-3</v>
      </c>
      <c r="M206" s="267">
        <v>4.1554878554575158E-3</v>
      </c>
      <c r="N206" s="269">
        <v>4.9976658004686073E-3</v>
      </c>
    </row>
    <row r="207" spans="2:14" ht="15.75" thickBot="1" x14ac:dyDescent="0.3">
      <c r="B207" s="270" t="s">
        <v>137</v>
      </c>
      <c r="C207" s="271">
        <v>1.1419206430173941E-2</v>
      </c>
      <c r="D207" s="272">
        <v>1.72044715307503E-2</v>
      </c>
      <c r="E207" s="273">
        <v>2.8434692020104405E-2</v>
      </c>
      <c r="F207" s="271">
        <v>5.7817943354518259E-3</v>
      </c>
      <c r="G207" s="272">
        <v>6.4558058034801394E-3</v>
      </c>
      <c r="H207" s="274">
        <v>7.7641810061233373E-3</v>
      </c>
      <c r="I207" s="271">
        <v>1.2770973480192608E-2</v>
      </c>
      <c r="J207" s="272">
        <v>1.9241078703977326E-2</v>
      </c>
      <c r="K207" s="273">
        <v>3.180069472661827E-2</v>
      </c>
      <c r="L207" s="271">
        <v>6.4662236012190512E-3</v>
      </c>
      <c r="M207" s="272">
        <v>7.2200222680677585E-3</v>
      </c>
      <c r="N207" s="274">
        <v>8.6832785037152475E-3</v>
      </c>
    </row>
  </sheetData>
  <mergeCells count="25">
    <mergeCell ref="C148:H148"/>
    <mergeCell ref="I148:M148"/>
    <mergeCell ref="C169:H169"/>
    <mergeCell ref="I169:M169"/>
    <mergeCell ref="C190:H190"/>
    <mergeCell ref="I190:M190"/>
    <mergeCell ref="C84:H84"/>
    <mergeCell ref="I84:M84"/>
    <mergeCell ref="C105:H105"/>
    <mergeCell ref="I105:M105"/>
    <mergeCell ref="C126:H126"/>
    <mergeCell ref="I126:M126"/>
    <mergeCell ref="C63:H63"/>
    <mergeCell ref="I63:M63"/>
    <mergeCell ref="Y16:Z16"/>
    <mergeCell ref="R1:S1"/>
    <mergeCell ref="F1:G1"/>
    <mergeCell ref="O1:P1"/>
    <mergeCell ref="I1:J1"/>
    <mergeCell ref="L1:M1"/>
    <mergeCell ref="U16:V16"/>
    <mergeCell ref="C21:H21"/>
    <mergeCell ref="I21:M21"/>
    <mergeCell ref="C42:H42"/>
    <mergeCell ref="I42:M42"/>
  </mergeCells>
  <pageMargins left="0.7" right="0.7" top="0.75" bottom="0.75" header="0.3" footer="0.3"/>
  <pageSetup orientation="portrait" verticalDpi="36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F36"/>
  <sheetViews>
    <sheetView workbookViewId="0">
      <selection activeCell="F20" sqref="F20:G20"/>
    </sheetView>
  </sheetViews>
  <sheetFormatPr defaultRowHeight="12.75" x14ac:dyDescent="0.2"/>
  <cols>
    <col min="1" max="1" width="3.7109375" style="98" customWidth="1"/>
    <col min="2" max="2" width="18" style="98" bestFit="1" customWidth="1"/>
    <col min="3" max="3" width="12.28515625" style="98" bestFit="1" customWidth="1"/>
    <col min="4" max="4" width="12" style="98" customWidth="1"/>
    <col min="5" max="6" width="10.7109375" style="98" customWidth="1"/>
    <col min="7" max="7" width="9.140625" style="98"/>
    <col min="8" max="8" width="16.7109375" style="98" bestFit="1" customWidth="1"/>
    <col min="9" max="16384" width="9.140625" style="98"/>
  </cols>
  <sheetData>
    <row r="2" spans="2:6" ht="13.5" thickBot="1" x14ac:dyDescent="0.25"/>
    <row r="3" spans="2:6" x14ac:dyDescent="0.2">
      <c r="B3" s="136"/>
      <c r="C3" s="137" t="s">
        <v>146</v>
      </c>
      <c r="D3" s="137" t="s">
        <v>147</v>
      </c>
      <c r="E3" s="137" t="s">
        <v>148</v>
      </c>
      <c r="F3" s="138" t="s">
        <v>149</v>
      </c>
    </row>
    <row r="4" spans="2:6" x14ac:dyDescent="0.2">
      <c r="B4" s="57" t="s">
        <v>150</v>
      </c>
      <c r="C4" s="139">
        <v>105</v>
      </c>
      <c r="D4" s="139">
        <v>12.5</v>
      </c>
      <c r="E4" s="139">
        <v>4.16</v>
      </c>
      <c r="F4" s="140">
        <v>0</v>
      </c>
    </row>
    <row r="5" spans="2:6" x14ac:dyDescent="0.2">
      <c r="B5" s="57" t="s">
        <v>151</v>
      </c>
      <c r="C5" s="139">
        <v>105</v>
      </c>
      <c r="D5" s="139">
        <v>3.5</v>
      </c>
      <c r="E5" s="139">
        <v>1.17</v>
      </c>
      <c r="F5" s="140">
        <v>0</v>
      </c>
    </row>
    <row r="6" spans="2:6" x14ac:dyDescent="0.2">
      <c r="B6" s="57" t="s">
        <v>5</v>
      </c>
      <c r="C6" s="139">
        <v>105</v>
      </c>
      <c r="D6" s="139">
        <v>14</v>
      </c>
      <c r="E6" s="139">
        <v>4.67</v>
      </c>
      <c r="F6" s="140">
        <v>0</v>
      </c>
    </row>
    <row r="7" spans="2:6" x14ac:dyDescent="0.2">
      <c r="B7" s="57" t="s">
        <v>152</v>
      </c>
      <c r="C7" s="139" t="s">
        <v>153</v>
      </c>
      <c r="D7" s="139">
        <v>5</v>
      </c>
      <c r="E7" s="139">
        <v>0</v>
      </c>
      <c r="F7" s="140">
        <v>0</v>
      </c>
    </row>
    <row r="8" spans="2:6" ht="13.5" thickBot="1" x14ac:dyDescent="0.25">
      <c r="B8" s="128" t="s">
        <v>154</v>
      </c>
      <c r="C8" s="141" t="s">
        <v>153</v>
      </c>
      <c r="D8" s="141">
        <v>7.5</v>
      </c>
      <c r="E8" s="141">
        <v>2.5</v>
      </c>
      <c r="F8" s="142">
        <v>0</v>
      </c>
    </row>
    <row r="9" spans="2:6" x14ac:dyDescent="0.2">
      <c r="B9" s="143"/>
      <c r="C9" s="143"/>
      <c r="D9" s="143"/>
      <c r="E9" s="143"/>
      <c r="F9" s="143"/>
    </row>
    <row r="10" spans="2:6" x14ac:dyDescent="0.2">
      <c r="B10" s="143"/>
      <c r="C10" s="143"/>
      <c r="D10" s="143"/>
      <c r="E10" s="143"/>
      <c r="F10" s="143"/>
    </row>
    <row r="11" spans="2:6" ht="13.5" thickBot="1" x14ac:dyDescent="0.25">
      <c r="B11" s="143"/>
      <c r="C11" s="143"/>
      <c r="D11" s="143"/>
      <c r="E11" s="143"/>
      <c r="F11" s="143"/>
    </row>
    <row r="12" spans="2:6" x14ac:dyDescent="0.2">
      <c r="B12" s="136" t="s">
        <v>155</v>
      </c>
      <c r="C12" s="144" t="s">
        <v>156</v>
      </c>
      <c r="D12" s="145" t="s">
        <v>157</v>
      </c>
      <c r="E12" s="143"/>
      <c r="F12" s="143"/>
    </row>
    <row r="13" spans="2:6" x14ac:dyDescent="0.2">
      <c r="B13" s="57" t="s">
        <v>158</v>
      </c>
      <c r="C13" s="139">
        <v>23</v>
      </c>
      <c r="D13" s="140">
        <v>3</v>
      </c>
      <c r="E13" s="143"/>
      <c r="F13" s="143"/>
    </row>
    <row r="14" spans="2:6" x14ac:dyDescent="0.2">
      <c r="B14" s="57" t="s">
        <v>159</v>
      </c>
      <c r="C14" s="139">
        <v>24</v>
      </c>
      <c r="D14" s="140">
        <v>2</v>
      </c>
      <c r="E14" s="143"/>
      <c r="F14" s="143"/>
    </row>
    <row r="15" spans="2:6" ht="13.5" thickBot="1" x14ac:dyDescent="0.25">
      <c r="B15" s="128" t="s">
        <v>160</v>
      </c>
      <c r="C15" s="141">
        <v>26</v>
      </c>
      <c r="D15" s="142">
        <v>2</v>
      </c>
      <c r="E15" s="143"/>
      <c r="F15" s="143"/>
    </row>
    <row r="18" spans="2:4" x14ac:dyDescent="0.2">
      <c r="B18" s="146" t="s">
        <v>161</v>
      </c>
    </row>
    <row r="19" spans="2:4" ht="13.5" thickBot="1" x14ac:dyDescent="0.25"/>
    <row r="20" spans="2:4" x14ac:dyDescent="0.2">
      <c r="B20" s="147"/>
      <c r="C20" s="148" t="s">
        <v>158</v>
      </c>
      <c r="D20" s="149" t="s">
        <v>159</v>
      </c>
    </row>
    <row r="21" spans="2:4" x14ac:dyDescent="0.2">
      <c r="B21" s="150" t="s">
        <v>150</v>
      </c>
      <c r="C21" s="151">
        <f>D4+D13*E4</f>
        <v>24.98</v>
      </c>
      <c r="D21" s="152">
        <f>D4+E4*D14</f>
        <v>20.82</v>
      </c>
    </row>
    <row r="22" spans="2:4" x14ac:dyDescent="0.2">
      <c r="B22" s="57" t="s">
        <v>151</v>
      </c>
      <c r="C22" s="153">
        <f>D5+D13*E5</f>
        <v>7.01</v>
      </c>
      <c r="D22" s="154">
        <f>D5+E5*D14</f>
        <v>5.84</v>
      </c>
    </row>
    <row r="23" spans="2:4" ht="13.5" thickBot="1" x14ac:dyDescent="0.25">
      <c r="B23" s="128" t="s">
        <v>5</v>
      </c>
      <c r="C23" s="155">
        <f>D6+D13*E6</f>
        <v>28.009999999999998</v>
      </c>
      <c r="D23" s="156">
        <f>D6+E6*D14</f>
        <v>23.34</v>
      </c>
    </row>
    <row r="25" spans="2:4" x14ac:dyDescent="0.2">
      <c r="B25" s="146" t="s">
        <v>162</v>
      </c>
    </row>
    <row r="26" spans="2:4" ht="13.5" thickBot="1" x14ac:dyDescent="0.25"/>
    <row r="27" spans="2:4" x14ac:dyDescent="0.2">
      <c r="B27" s="49" t="s">
        <v>163</v>
      </c>
      <c r="C27" s="157">
        <v>43.309799757281553</v>
      </c>
    </row>
    <row r="28" spans="2:4" x14ac:dyDescent="0.2">
      <c r="B28" s="57" t="s">
        <v>164</v>
      </c>
      <c r="C28" s="158">
        <v>35.734851453451157</v>
      </c>
    </row>
    <row r="29" spans="2:4" x14ac:dyDescent="0.2">
      <c r="B29" s="57" t="s">
        <v>165</v>
      </c>
      <c r="C29" s="158">
        <v>79.04465121073271</v>
      </c>
    </row>
    <row r="30" spans="2:4" ht="13.5" thickBot="1" x14ac:dyDescent="0.25">
      <c r="B30" s="128" t="s">
        <v>5</v>
      </c>
      <c r="C30" s="159">
        <v>86.110344827586189</v>
      </c>
    </row>
    <row r="32" spans="2:4" x14ac:dyDescent="0.2">
      <c r="B32" s="146" t="s">
        <v>166</v>
      </c>
    </row>
    <row r="33" spans="2:4" ht="13.5" thickBot="1" x14ac:dyDescent="0.25">
      <c r="B33" s="146"/>
    </row>
    <row r="34" spans="2:4" x14ac:dyDescent="0.2">
      <c r="B34" s="147"/>
      <c r="C34" s="160" t="s">
        <v>158</v>
      </c>
      <c r="D34" s="149" t="s">
        <v>159</v>
      </c>
    </row>
    <row r="35" spans="2:4" x14ac:dyDescent="0.2">
      <c r="B35" s="161" t="s">
        <v>150</v>
      </c>
      <c r="C35" s="162">
        <f>C21/$C$29</f>
        <v>0.3160239132867248</v>
      </c>
      <c r="D35" s="163">
        <f>D21/$C$29</f>
        <v>0.26339543133024862</v>
      </c>
    </row>
    <row r="36" spans="2:4" ht="13.5" thickBot="1" x14ac:dyDescent="0.25">
      <c r="B36" s="164" t="s">
        <v>5</v>
      </c>
      <c r="C36" s="165">
        <f>C23/$C$30</f>
        <v>0.32528031395162588</v>
      </c>
      <c r="D36" s="166">
        <f>D23/$C$30</f>
        <v>0.27104757328207596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106"/>
  <sheetViews>
    <sheetView zoomScaleNormal="100" zoomScaleSheetLayoutView="85" workbookViewId="0">
      <selection activeCell="P10" sqref="P10"/>
    </sheetView>
  </sheetViews>
  <sheetFormatPr defaultColWidth="9.140625" defaultRowHeight="12.75" x14ac:dyDescent="0.2"/>
  <cols>
    <col min="1" max="1" width="19" style="56" customWidth="1"/>
    <col min="2" max="2" width="22.7109375" style="56" customWidth="1"/>
    <col min="3" max="4" width="13.28515625" style="56" customWidth="1"/>
    <col min="5" max="5" width="14.5703125" style="56" bestFit="1" customWidth="1"/>
    <col min="6" max="7" width="13.28515625" style="56" customWidth="1"/>
    <col min="8" max="8" width="15.28515625" style="56" bestFit="1" customWidth="1"/>
    <col min="9" max="9" width="14.85546875" style="132" customWidth="1"/>
    <col min="10" max="10" width="9.140625" style="56"/>
    <col min="11" max="12" width="12" style="56" customWidth="1"/>
    <col min="13" max="13" width="13.140625" style="56" customWidth="1"/>
    <col min="14" max="15" width="9.140625" style="56"/>
    <col min="16" max="16" width="18.85546875" style="56" customWidth="1"/>
    <col min="17" max="16384" width="9.140625" style="56"/>
  </cols>
  <sheetData>
    <row r="1" spans="1:16" ht="15.75" x14ac:dyDescent="0.25">
      <c r="A1" s="49"/>
      <c r="B1" s="50" t="s">
        <v>48</v>
      </c>
      <c r="C1" s="51" t="s">
        <v>49</v>
      </c>
      <c r="D1" s="52" t="s">
        <v>50</v>
      </c>
      <c r="E1" s="53" t="s">
        <v>51</v>
      </c>
      <c r="F1" s="51" t="s">
        <v>52</v>
      </c>
      <c r="G1" s="51" t="s">
        <v>53</v>
      </c>
      <c r="H1" s="52" t="s">
        <v>54</v>
      </c>
      <c r="I1" s="52" t="s">
        <v>55</v>
      </c>
      <c r="J1" s="53" t="s">
        <v>56</v>
      </c>
      <c r="K1" s="51" t="s">
        <v>57</v>
      </c>
      <c r="L1" s="51" t="s">
        <v>58</v>
      </c>
      <c r="M1" s="52"/>
      <c r="N1" s="52"/>
      <c r="O1" s="54" t="s">
        <v>59</v>
      </c>
      <c r="P1" s="55"/>
    </row>
    <row r="2" spans="1:16" ht="15" x14ac:dyDescent="0.25">
      <c r="A2" s="57"/>
      <c r="B2" s="58" t="s">
        <v>60</v>
      </c>
      <c r="C2" s="59">
        <v>2.5</v>
      </c>
      <c r="D2" s="133">
        <v>2.25</v>
      </c>
      <c r="E2" s="60">
        <v>2.25</v>
      </c>
      <c r="F2" s="61">
        <v>2.2000000000000002</v>
      </c>
      <c r="G2" s="61">
        <v>1.8</v>
      </c>
      <c r="H2" s="59">
        <v>2.5</v>
      </c>
      <c r="I2" s="59">
        <v>2.25</v>
      </c>
      <c r="J2" s="60">
        <v>2.25</v>
      </c>
      <c r="K2" s="61">
        <v>2.2000000000000002</v>
      </c>
      <c r="L2" s="61">
        <v>1.8</v>
      </c>
      <c r="M2" s="62" t="s">
        <v>61</v>
      </c>
      <c r="N2" s="63"/>
      <c r="O2" s="62" t="s">
        <v>62</v>
      </c>
      <c r="P2" s="55"/>
    </row>
    <row r="3" spans="1:16" x14ac:dyDescent="0.2">
      <c r="A3" s="57"/>
      <c r="B3" s="58" t="s">
        <v>63</v>
      </c>
      <c r="C3" s="64">
        <v>7.4</v>
      </c>
      <c r="D3" s="64">
        <v>7.4</v>
      </c>
      <c r="E3" s="65">
        <v>7.4</v>
      </c>
      <c r="F3" s="65"/>
      <c r="G3" s="65"/>
      <c r="H3" s="64">
        <v>7.4</v>
      </c>
      <c r="I3" s="64">
        <v>7.4</v>
      </c>
      <c r="J3" s="65">
        <v>7.4</v>
      </c>
      <c r="K3" s="65"/>
      <c r="L3" s="65"/>
      <c r="M3" s="62" t="s">
        <v>64</v>
      </c>
      <c r="N3" s="63"/>
      <c r="O3" s="62"/>
      <c r="P3" s="55"/>
    </row>
    <row r="4" spans="1:16" ht="15" x14ac:dyDescent="0.25">
      <c r="A4" s="57"/>
      <c r="B4" s="58" t="s">
        <v>65</v>
      </c>
      <c r="C4" s="64">
        <v>2.79</v>
      </c>
      <c r="D4" s="134">
        <v>2.79</v>
      </c>
      <c r="E4" s="65">
        <v>2.79</v>
      </c>
      <c r="F4" s="65"/>
      <c r="G4" s="65"/>
      <c r="H4" s="64">
        <v>2.2200000000000002</v>
      </c>
      <c r="I4" s="64">
        <v>2.2200000000000002</v>
      </c>
      <c r="J4" s="65">
        <v>2.2200000000000002</v>
      </c>
      <c r="K4" s="65"/>
      <c r="L4" s="65"/>
      <c r="M4" s="62" t="s">
        <v>66</v>
      </c>
      <c r="N4" s="63"/>
      <c r="O4" s="66" t="s">
        <v>67</v>
      </c>
      <c r="P4" s="67" t="s">
        <v>68</v>
      </c>
    </row>
    <row r="5" spans="1:16" ht="15" x14ac:dyDescent="0.25">
      <c r="A5" s="57"/>
      <c r="B5" s="58" t="s">
        <v>69</v>
      </c>
      <c r="C5" s="64">
        <v>0.9</v>
      </c>
      <c r="D5" s="134">
        <v>0.9</v>
      </c>
      <c r="E5" s="65">
        <v>0.9</v>
      </c>
      <c r="F5" s="65"/>
      <c r="G5" s="65"/>
      <c r="H5" s="64">
        <v>0.9</v>
      </c>
      <c r="I5" s="64">
        <v>0.9</v>
      </c>
      <c r="J5" s="65">
        <v>0.9</v>
      </c>
      <c r="K5" s="65"/>
      <c r="L5" s="65"/>
      <c r="M5" s="62" t="s">
        <v>70</v>
      </c>
      <c r="N5" s="63"/>
      <c r="O5" s="66" t="s">
        <v>71</v>
      </c>
      <c r="P5" s="68">
        <v>106</v>
      </c>
    </row>
    <row r="6" spans="1:16" ht="15" x14ac:dyDescent="0.25">
      <c r="A6" s="57"/>
      <c r="B6" s="58" t="s">
        <v>72</v>
      </c>
      <c r="C6" s="64">
        <v>365</v>
      </c>
      <c r="D6" s="134">
        <v>365</v>
      </c>
      <c r="E6" s="65">
        <v>365</v>
      </c>
      <c r="F6" s="65"/>
      <c r="G6" s="65"/>
      <c r="H6" s="64">
        <v>365</v>
      </c>
      <c r="I6" s="64">
        <v>365</v>
      </c>
      <c r="J6" s="65">
        <v>365</v>
      </c>
      <c r="K6" s="65"/>
      <c r="L6" s="65"/>
      <c r="M6" s="62" t="s">
        <v>72</v>
      </c>
      <c r="N6" s="63"/>
      <c r="O6" s="66" t="s">
        <v>73</v>
      </c>
      <c r="P6" s="68">
        <v>130</v>
      </c>
    </row>
    <row r="7" spans="1:16" ht="15" x14ac:dyDescent="0.25">
      <c r="A7" s="57"/>
      <c r="B7" s="58" t="s">
        <v>74</v>
      </c>
      <c r="C7" s="59">
        <v>2.0099999999999998</v>
      </c>
      <c r="D7" s="133">
        <v>2.0099999999999998</v>
      </c>
      <c r="E7" s="60">
        <v>2.0099999999999998</v>
      </c>
      <c r="F7" s="60"/>
      <c r="G7" s="60"/>
      <c r="H7" s="59">
        <v>1.5</v>
      </c>
      <c r="I7" s="59">
        <v>1.5</v>
      </c>
      <c r="J7" s="60">
        <v>1.5</v>
      </c>
      <c r="K7" s="60"/>
      <c r="L7" s="60"/>
      <c r="M7" s="62" t="s">
        <v>75</v>
      </c>
      <c r="N7" s="63"/>
      <c r="O7" s="66"/>
      <c r="P7" s="55"/>
    </row>
    <row r="8" spans="1:16" x14ac:dyDescent="0.2">
      <c r="A8" s="57"/>
      <c r="B8" s="69" t="s">
        <v>76</v>
      </c>
      <c r="C8" s="51">
        <f>C2/E2*E8</f>
        <v>5651.5478164731903</v>
      </c>
      <c r="D8" s="70">
        <f>D2*D3*D4*D5/D7*D6</f>
        <v>7592.027238805972</v>
      </c>
      <c r="E8" s="71">
        <f>E9*365/E7</f>
        <v>5086.3930348258709</v>
      </c>
      <c r="F8" s="51">
        <f>F2/E2*E8</f>
        <v>4973.3620784964078</v>
      </c>
      <c r="G8" s="51">
        <f>G2/E2*E8</f>
        <v>4069.1144278606971</v>
      </c>
      <c r="H8" s="51">
        <f>H2/J2*J8</f>
        <v>6310.4444444444453</v>
      </c>
      <c r="I8" s="70">
        <f>I2*I3*I4*I5/I7*I6</f>
        <v>8094.8970000000018</v>
      </c>
      <c r="J8" s="71">
        <f>J9*365/J7</f>
        <v>5679.4000000000005</v>
      </c>
      <c r="K8" s="51">
        <f>K2/J2*J8</f>
        <v>5553.1911111111121</v>
      </c>
      <c r="L8" s="51">
        <f>L2/J2*J8</f>
        <v>4543.5200000000004</v>
      </c>
      <c r="M8" s="62" t="s">
        <v>77</v>
      </c>
      <c r="N8" s="63"/>
      <c r="O8" s="62"/>
      <c r="P8" s="55"/>
    </row>
    <row r="9" spans="1:16" x14ac:dyDescent="0.2">
      <c r="A9" s="57"/>
      <c r="B9" s="72" t="s">
        <v>78</v>
      </c>
      <c r="C9" s="73">
        <f>C8/365*C7</f>
        <v>31.122222222222224</v>
      </c>
      <c r="D9" s="73">
        <f>D8/365*D7</f>
        <v>41.808150000000005</v>
      </c>
      <c r="E9" s="74">
        <f>ED_WaterConsumption!C23</f>
        <v>28.009999999999998</v>
      </c>
      <c r="F9" s="75"/>
      <c r="G9" s="75"/>
      <c r="H9" s="73">
        <f>H8/365*H7</f>
        <v>25.933333333333337</v>
      </c>
      <c r="I9" s="73">
        <f>I8/365*I7</f>
        <v>33.266700000000007</v>
      </c>
      <c r="J9" s="74">
        <f>ED_WaterConsumption!D23</f>
        <v>23.34</v>
      </c>
      <c r="K9" s="75"/>
      <c r="L9" s="75"/>
      <c r="M9" s="76" t="s">
        <v>79</v>
      </c>
      <c r="N9" s="76"/>
      <c r="O9" s="62"/>
      <c r="P9" s="55"/>
    </row>
    <row r="10" spans="1:16" x14ac:dyDescent="0.2">
      <c r="A10" s="57"/>
      <c r="B10" s="72" t="s">
        <v>80</v>
      </c>
      <c r="C10" s="73">
        <f t="shared" ref="C10:J10" si="0">C9*0.63</f>
        <v>19.606999999999999</v>
      </c>
      <c r="D10" s="73">
        <f t="shared" si="0"/>
        <v>26.339134500000004</v>
      </c>
      <c r="E10" s="73">
        <f t="shared" si="0"/>
        <v>17.6463</v>
      </c>
      <c r="F10" s="73"/>
      <c r="G10" s="73"/>
      <c r="H10" s="73">
        <f t="shared" si="0"/>
        <v>16.338000000000001</v>
      </c>
      <c r="I10" s="73">
        <f t="shared" si="0"/>
        <v>20.958021000000006</v>
      </c>
      <c r="J10" s="73">
        <f t="shared" si="0"/>
        <v>14.7042</v>
      </c>
      <c r="K10" s="73"/>
      <c r="L10" s="73"/>
      <c r="M10" s="63"/>
      <c r="N10" s="63"/>
      <c r="O10" s="62"/>
      <c r="P10" s="55"/>
    </row>
    <row r="11" spans="1:16" x14ac:dyDescent="0.2">
      <c r="A11" s="57"/>
      <c r="B11" s="63"/>
      <c r="C11" s="73"/>
      <c r="D11" s="73"/>
      <c r="E11" s="73"/>
      <c r="F11" s="73"/>
      <c r="G11" s="73"/>
      <c r="H11" s="63"/>
      <c r="I11" s="63"/>
      <c r="J11" s="62"/>
      <c r="K11" s="62"/>
      <c r="L11" s="63"/>
      <c r="M11" s="63"/>
      <c r="N11" s="63"/>
      <c r="O11" s="63"/>
      <c r="P11" s="55"/>
    </row>
    <row r="12" spans="1:16" ht="15.75" x14ac:dyDescent="0.25">
      <c r="A12" s="57"/>
      <c r="B12" s="77" t="s">
        <v>81</v>
      </c>
      <c r="C12" s="63" t="s">
        <v>82</v>
      </c>
      <c r="D12" s="63" t="s">
        <v>83</v>
      </c>
      <c r="E12" s="78" t="s">
        <v>84</v>
      </c>
      <c r="F12" s="63" t="s">
        <v>85</v>
      </c>
      <c r="G12" s="63" t="s">
        <v>86</v>
      </c>
      <c r="H12" s="63" t="s">
        <v>87</v>
      </c>
      <c r="I12" s="78" t="s">
        <v>88</v>
      </c>
      <c r="J12" s="63" t="s">
        <v>89</v>
      </c>
      <c r="K12" s="62"/>
      <c r="L12" s="62"/>
      <c r="M12" s="62"/>
      <c r="N12" s="62"/>
      <c r="O12" s="62"/>
      <c r="P12" s="55"/>
    </row>
    <row r="13" spans="1:16" x14ac:dyDescent="0.2">
      <c r="A13" s="57"/>
      <c r="B13" s="58" t="s">
        <v>90</v>
      </c>
      <c r="C13" s="64">
        <v>1.5</v>
      </c>
      <c r="D13" s="64">
        <v>1.6</v>
      </c>
      <c r="E13" s="65">
        <v>1.6</v>
      </c>
      <c r="F13" s="64">
        <v>1.7</v>
      </c>
      <c r="G13" s="64">
        <v>1.5</v>
      </c>
      <c r="H13" s="64">
        <v>1.6</v>
      </c>
      <c r="I13" s="65">
        <v>1.6</v>
      </c>
      <c r="J13" s="64">
        <v>1.7</v>
      </c>
      <c r="K13" s="62" t="s">
        <v>61</v>
      </c>
      <c r="L13" s="62"/>
      <c r="M13" s="62"/>
      <c r="N13" s="62"/>
      <c r="O13" s="62"/>
      <c r="P13" s="55"/>
    </row>
    <row r="14" spans="1:16" x14ac:dyDescent="0.2">
      <c r="A14" s="57"/>
      <c r="B14" s="58" t="s">
        <v>63</v>
      </c>
      <c r="C14" s="64">
        <v>7.4</v>
      </c>
      <c r="D14" s="64">
        <v>7.4</v>
      </c>
      <c r="E14" s="65">
        <v>7.4</v>
      </c>
      <c r="F14" s="64">
        <v>7.4</v>
      </c>
      <c r="G14" s="64">
        <v>7.4</v>
      </c>
      <c r="H14" s="64">
        <v>7.4</v>
      </c>
      <c r="I14" s="65">
        <v>7.4</v>
      </c>
      <c r="J14" s="64">
        <v>7.4</v>
      </c>
      <c r="K14" s="62" t="s">
        <v>64</v>
      </c>
      <c r="L14" s="62"/>
      <c r="M14" s="62"/>
      <c r="N14" s="62"/>
      <c r="O14" s="62"/>
      <c r="P14" s="55"/>
    </row>
    <row r="15" spans="1:16" x14ac:dyDescent="0.2">
      <c r="A15" s="57"/>
      <c r="B15" s="58" t="s">
        <v>65</v>
      </c>
      <c r="C15" s="64">
        <v>2.79</v>
      </c>
      <c r="D15" s="64">
        <v>2.79</v>
      </c>
      <c r="E15" s="65">
        <v>2.79</v>
      </c>
      <c r="F15" s="64">
        <v>2.79</v>
      </c>
      <c r="G15" s="64">
        <v>2.2200000000000002</v>
      </c>
      <c r="H15" s="64">
        <v>2.2200000000000002</v>
      </c>
      <c r="I15" s="65">
        <v>2.2200000000000002</v>
      </c>
      <c r="J15" s="64">
        <v>2.2200000000000002</v>
      </c>
      <c r="K15" s="62" t="s">
        <v>66</v>
      </c>
      <c r="L15" s="62"/>
      <c r="M15" s="62"/>
      <c r="N15" s="62"/>
      <c r="O15" s="62"/>
      <c r="P15" s="55"/>
    </row>
    <row r="16" spans="1:16" x14ac:dyDescent="0.2">
      <c r="A16" s="57"/>
      <c r="B16" s="58" t="s">
        <v>69</v>
      </c>
      <c r="C16" s="64">
        <v>0.9</v>
      </c>
      <c r="D16" s="64">
        <v>0.9</v>
      </c>
      <c r="E16" s="65">
        <v>0.9</v>
      </c>
      <c r="F16" s="64">
        <v>0.9</v>
      </c>
      <c r="G16" s="64">
        <v>0.9</v>
      </c>
      <c r="H16" s="64">
        <v>0.9</v>
      </c>
      <c r="I16" s="65">
        <v>0.9</v>
      </c>
      <c r="J16" s="64">
        <v>0.9</v>
      </c>
      <c r="K16" s="62" t="s">
        <v>70</v>
      </c>
      <c r="L16" s="62"/>
      <c r="M16" s="62"/>
      <c r="N16" s="62"/>
      <c r="O16" s="62"/>
      <c r="P16" s="55"/>
    </row>
    <row r="17" spans="1:16" x14ac:dyDescent="0.2">
      <c r="A17" s="57"/>
      <c r="B17" s="58" t="s">
        <v>72</v>
      </c>
      <c r="C17" s="64">
        <v>365</v>
      </c>
      <c r="D17" s="64">
        <v>365</v>
      </c>
      <c r="E17" s="65">
        <v>365</v>
      </c>
      <c r="F17" s="64">
        <v>365</v>
      </c>
      <c r="G17" s="64">
        <v>365</v>
      </c>
      <c r="H17" s="64">
        <v>365</v>
      </c>
      <c r="I17" s="65">
        <v>365</v>
      </c>
      <c r="J17" s="64">
        <v>365</v>
      </c>
      <c r="K17" s="62" t="s">
        <v>72</v>
      </c>
      <c r="L17" s="62"/>
      <c r="M17" s="62"/>
      <c r="N17" s="62"/>
      <c r="O17" s="62"/>
      <c r="P17" s="55"/>
    </row>
    <row r="18" spans="1:16" x14ac:dyDescent="0.2">
      <c r="A18" s="57"/>
      <c r="B18" s="58" t="s">
        <v>74</v>
      </c>
      <c r="C18" s="59">
        <v>2.0099999999999998</v>
      </c>
      <c r="D18" s="59">
        <v>2.0099999999999998</v>
      </c>
      <c r="E18" s="60">
        <v>2.0099999999999998</v>
      </c>
      <c r="F18" s="59">
        <v>2.0099999999999998</v>
      </c>
      <c r="G18" s="59">
        <v>1.5</v>
      </c>
      <c r="H18" s="59">
        <v>1.5</v>
      </c>
      <c r="I18" s="60">
        <v>1.5</v>
      </c>
      <c r="J18" s="59">
        <v>1.5</v>
      </c>
      <c r="K18" s="62" t="s">
        <v>75</v>
      </c>
      <c r="L18" s="62"/>
      <c r="M18" s="62"/>
      <c r="N18" s="62"/>
      <c r="O18" s="62"/>
      <c r="P18" s="55"/>
    </row>
    <row r="19" spans="1:16" x14ac:dyDescent="0.2">
      <c r="A19" s="57"/>
      <c r="B19" s="69" t="s">
        <v>91</v>
      </c>
      <c r="C19" s="51">
        <f>E19*1.5/1.6</f>
        <v>3390.9286898839136</v>
      </c>
      <c r="D19" s="70">
        <f t="shared" ref="D19" si="1">D13*D14*D15*D16/D18*D17</f>
        <v>5398.7749253731363</v>
      </c>
      <c r="E19" s="71">
        <f>E20*365/E18</f>
        <v>3616.9906025428418</v>
      </c>
      <c r="F19" s="51">
        <f>E19*1.7/1.6</f>
        <v>3843.052515201769</v>
      </c>
      <c r="G19" s="51">
        <f>I19*1.5/1.6</f>
        <v>3786.2666666666678</v>
      </c>
      <c r="H19" s="70">
        <f t="shared" ref="H19" si="2">H13*H14*H15*H16/H18*H17</f>
        <v>5756.3712000000023</v>
      </c>
      <c r="I19" s="71">
        <f>I20*365/I18</f>
        <v>4038.6844444444455</v>
      </c>
      <c r="J19" s="51">
        <f>I19*1.7/1.6</f>
        <v>4291.1022222222227</v>
      </c>
      <c r="K19" s="62" t="s">
        <v>77</v>
      </c>
      <c r="L19" s="62"/>
      <c r="M19" s="62"/>
      <c r="N19" s="62"/>
      <c r="O19" s="62"/>
      <c r="P19" s="55"/>
    </row>
    <row r="20" spans="1:16" x14ac:dyDescent="0.2">
      <c r="A20" s="57"/>
      <c r="B20" s="72" t="s">
        <v>78</v>
      </c>
      <c r="C20" s="73">
        <f t="shared" ref="C20:J20" si="3">C19/365*C18</f>
        <v>18.673333333333328</v>
      </c>
      <c r="D20" s="73">
        <f t="shared" si="3"/>
        <v>29.730240000000006</v>
      </c>
      <c r="E20" s="74">
        <f>D20*E9/D9</f>
        <v>19.918222222222223</v>
      </c>
      <c r="F20" s="73">
        <f t="shared" si="3"/>
        <v>21.16311111111111</v>
      </c>
      <c r="G20" s="73">
        <f t="shared" si="3"/>
        <v>15.560000000000006</v>
      </c>
      <c r="H20" s="73">
        <f t="shared" si="3"/>
        <v>23.656320000000012</v>
      </c>
      <c r="I20" s="74">
        <f>H20*J9/I9</f>
        <v>16.597333333333339</v>
      </c>
      <c r="J20" s="73">
        <f t="shared" si="3"/>
        <v>17.634666666666668</v>
      </c>
      <c r="K20" s="73" t="s">
        <v>92</v>
      </c>
      <c r="L20" s="73"/>
      <c r="M20" s="73"/>
      <c r="N20" s="73"/>
      <c r="O20" s="73"/>
      <c r="P20" s="55"/>
    </row>
    <row r="21" spans="1:16" x14ac:dyDescent="0.2">
      <c r="A21" s="57"/>
      <c r="B21" s="72" t="s">
        <v>80</v>
      </c>
      <c r="C21" s="73">
        <f t="shared" ref="C21:J21" si="4">C20*0.63</f>
        <v>11.764199999999997</v>
      </c>
      <c r="D21" s="73">
        <f t="shared" si="4"/>
        <v>18.730051200000002</v>
      </c>
      <c r="E21" s="73">
        <f t="shared" si="4"/>
        <v>12.548480000000001</v>
      </c>
      <c r="F21" s="73">
        <f t="shared" si="4"/>
        <v>13.33276</v>
      </c>
      <c r="G21" s="73">
        <f t="shared" si="4"/>
        <v>9.8028000000000031</v>
      </c>
      <c r="H21" s="73">
        <f t="shared" si="4"/>
        <v>14.903481600000008</v>
      </c>
      <c r="I21" s="73">
        <f t="shared" si="4"/>
        <v>10.456320000000003</v>
      </c>
      <c r="J21" s="73">
        <f t="shared" si="4"/>
        <v>11.10984</v>
      </c>
      <c r="K21" s="62"/>
      <c r="L21" s="62"/>
      <c r="M21" s="62"/>
      <c r="N21" s="62"/>
      <c r="O21" s="62"/>
      <c r="P21" s="55"/>
    </row>
    <row r="22" spans="1:16" ht="13.5" thickBot="1" x14ac:dyDescent="0.25">
      <c r="A22" s="57"/>
      <c r="B22" s="63"/>
      <c r="C22" s="73"/>
      <c r="D22" s="73"/>
      <c r="E22" s="73"/>
      <c r="F22" s="73"/>
      <c r="G22" s="73"/>
      <c r="H22" s="73"/>
      <c r="I22" s="62"/>
      <c r="J22" s="63"/>
      <c r="K22" s="62"/>
      <c r="L22" s="62"/>
      <c r="M22" s="62"/>
      <c r="N22" s="62"/>
      <c r="O22" s="62"/>
      <c r="P22" s="55"/>
    </row>
    <row r="23" spans="1:16" x14ac:dyDescent="0.2">
      <c r="A23" s="57"/>
      <c r="B23" s="79" t="s">
        <v>93</v>
      </c>
      <c r="C23" s="325" t="s">
        <v>94</v>
      </c>
      <c r="D23" s="326"/>
      <c r="E23" s="327"/>
      <c r="F23" s="325" t="s">
        <v>95</v>
      </c>
      <c r="G23" s="326"/>
      <c r="H23" s="328"/>
      <c r="I23" s="80"/>
      <c r="J23" s="80"/>
      <c r="K23" s="62"/>
      <c r="L23" s="62"/>
      <c r="M23" s="62"/>
      <c r="N23" s="62"/>
      <c r="O23" s="62"/>
      <c r="P23" s="55"/>
    </row>
    <row r="24" spans="1:16" ht="15" x14ac:dyDescent="0.25">
      <c r="A24" s="57"/>
      <c r="B24" s="81"/>
      <c r="C24" s="82" t="s">
        <v>96</v>
      </c>
      <c r="D24" s="83" t="s">
        <v>97</v>
      </c>
      <c r="E24" s="84" t="s">
        <v>98</v>
      </c>
      <c r="F24" s="82" t="s">
        <v>96</v>
      </c>
      <c r="G24" s="83" t="s">
        <v>97</v>
      </c>
      <c r="H24" s="85" t="s">
        <v>98</v>
      </c>
      <c r="I24" s="80"/>
      <c r="J24" s="80"/>
      <c r="K24" s="62"/>
      <c r="L24" s="62"/>
      <c r="M24" s="62"/>
      <c r="N24" s="62"/>
      <c r="O24" s="62"/>
      <c r="P24" s="55"/>
    </row>
    <row r="25" spans="1:16" x14ac:dyDescent="0.2">
      <c r="A25" s="179">
        <v>3084.6257858914728</v>
      </c>
      <c r="B25" s="86" t="s">
        <v>99</v>
      </c>
      <c r="C25" s="87">
        <f>C8-C19</f>
        <v>2260.6191265892767</v>
      </c>
      <c r="D25" s="88">
        <f>C8-E19</f>
        <v>2034.5572139303486</v>
      </c>
      <c r="E25" s="89">
        <f>C8-F19</f>
        <v>1808.4953012714213</v>
      </c>
      <c r="F25" s="87">
        <f>H8-G19</f>
        <v>2524.1777777777775</v>
      </c>
      <c r="G25" s="88">
        <f>H8-I19</f>
        <v>2271.7599999999998</v>
      </c>
      <c r="H25" s="90">
        <f>H8-J19</f>
        <v>2019.3422222222225</v>
      </c>
      <c r="I25" s="62" t="s">
        <v>77</v>
      </c>
      <c r="J25" s="91"/>
      <c r="K25" s="62"/>
      <c r="L25" s="62"/>
      <c r="M25" s="62"/>
      <c r="N25" s="62"/>
      <c r="O25" s="62"/>
      <c r="P25" s="55"/>
    </row>
    <row r="26" spans="1:16" x14ac:dyDescent="0.2">
      <c r="A26" s="179">
        <v>2570.3379451162796</v>
      </c>
      <c r="B26" s="86" t="s">
        <v>100</v>
      </c>
      <c r="C26" s="87">
        <f>E8-C19</f>
        <v>1695.4643449419573</v>
      </c>
      <c r="D26" s="88">
        <f>E8-E19</f>
        <v>1469.4024322830292</v>
      </c>
      <c r="E26" s="89">
        <f>E8-F19</f>
        <v>1243.3405196241019</v>
      </c>
      <c r="F26" s="87">
        <f>J8-G19</f>
        <v>1893.1333333333328</v>
      </c>
      <c r="G26" s="88">
        <f>J8-I19</f>
        <v>1640.7155555555551</v>
      </c>
      <c r="H26" s="90">
        <f>J8-J19</f>
        <v>1388.2977777777778</v>
      </c>
      <c r="I26" s="62" t="s">
        <v>77</v>
      </c>
      <c r="J26" s="91"/>
      <c r="K26" s="62"/>
      <c r="L26" s="62"/>
      <c r="M26" s="62"/>
      <c r="N26" s="62"/>
      <c r="O26" s="62"/>
      <c r="P26" s="55"/>
    </row>
    <row r="27" spans="1:16" x14ac:dyDescent="0.2">
      <c r="A27" s="179"/>
      <c r="B27" s="86" t="s">
        <v>101</v>
      </c>
      <c r="C27" s="87">
        <f>F8-C19</f>
        <v>1582.4333886124941</v>
      </c>
      <c r="D27" s="88">
        <f>F8-E19</f>
        <v>1356.371475953566</v>
      </c>
      <c r="E27" s="89">
        <f>F8-F19</f>
        <v>1130.3095632946388</v>
      </c>
      <c r="F27" s="87">
        <f>K8-G19</f>
        <v>1766.9244444444444</v>
      </c>
      <c r="G27" s="88">
        <f>K8-I19</f>
        <v>1514.5066666666667</v>
      </c>
      <c r="H27" s="90">
        <f>K8-J19</f>
        <v>1262.0888888888894</v>
      </c>
      <c r="I27" s="62"/>
      <c r="J27" s="91"/>
      <c r="K27" s="62"/>
      <c r="L27" s="62"/>
      <c r="M27" s="62"/>
      <c r="N27" s="62"/>
      <c r="O27" s="62"/>
      <c r="P27" s="55"/>
    </row>
    <row r="28" spans="1:16" ht="13.5" thickBot="1" x14ac:dyDescent="0.25">
      <c r="A28" s="179"/>
      <c r="B28" s="86" t="s">
        <v>102</v>
      </c>
      <c r="C28" s="92">
        <f>G8-C19</f>
        <v>678.18573797678346</v>
      </c>
      <c r="D28" s="93">
        <f>G8-E19</f>
        <v>452.12382531785534</v>
      </c>
      <c r="E28" s="94">
        <f>G8-F19</f>
        <v>226.06191265892812</v>
      </c>
      <c r="F28" s="92">
        <f>L8-G19</f>
        <v>757.25333333333265</v>
      </c>
      <c r="G28" s="93">
        <f>L8-I19</f>
        <v>504.83555555555495</v>
      </c>
      <c r="H28" s="94">
        <f>L8-J19</f>
        <v>252.4177777777777</v>
      </c>
      <c r="I28" s="62"/>
      <c r="J28" s="91"/>
      <c r="K28" s="62"/>
      <c r="L28" s="62"/>
      <c r="M28" s="62"/>
      <c r="N28" s="62"/>
      <c r="O28" s="62"/>
      <c r="P28" s="55"/>
    </row>
    <row r="29" spans="1:16" x14ac:dyDescent="0.2">
      <c r="A29" s="57"/>
      <c r="B29" s="63"/>
      <c r="C29" s="95" t="s">
        <v>103</v>
      </c>
      <c r="D29" s="70"/>
      <c r="E29" s="70"/>
      <c r="F29" s="70"/>
      <c r="G29" s="91"/>
      <c r="H29" s="91"/>
      <c r="I29" s="91"/>
      <c r="J29" s="91"/>
      <c r="K29" s="62"/>
      <c r="L29" s="62"/>
      <c r="M29" s="62"/>
      <c r="N29" s="62"/>
      <c r="O29" s="62"/>
      <c r="P29" s="55"/>
    </row>
    <row r="30" spans="1:16" x14ac:dyDescent="0.2">
      <c r="A30" s="57"/>
      <c r="B30" s="96"/>
      <c r="C30" s="91"/>
      <c r="D30" s="91"/>
      <c r="E30" s="91"/>
      <c r="F30" s="91"/>
      <c r="G30" s="91"/>
      <c r="H30" s="91"/>
      <c r="I30" s="91"/>
      <c r="J30" s="91"/>
      <c r="K30" s="62"/>
      <c r="L30" s="62"/>
      <c r="M30" s="62"/>
      <c r="N30" s="62"/>
      <c r="O30" s="62"/>
      <c r="P30" s="55"/>
    </row>
    <row r="31" spans="1:16" ht="22.5" x14ac:dyDescent="0.2">
      <c r="A31" s="57"/>
      <c r="B31" s="91"/>
      <c r="C31" s="97" t="s">
        <v>104</v>
      </c>
      <c r="D31" s="97" t="s">
        <v>105</v>
      </c>
      <c r="E31" s="97" t="s">
        <v>106</v>
      </c>
      <c r="F31" s="97" t="s">
        <v>107</v>
      </c>
      <c r="G31" s="97" t="s">
        <v>108</v>
      </c>
      <c r="H31" s="97" t="s">
        <v>109</v>
      </c>
      <c r="I31" s="91"/>
      <c r="J31" s="91"/>
      <c r="K31" s="98" t="s">
        <v>94</v>
      </c>
      <c r="L31" s="98"/>
      <c r="M31" s="98"/>
      <c r="N31" s="98"/>
      <c r="O31" s="98"/>
      <c r="P31" s="55"/>
    </row>
    <row r="32" spans="1:16" x14ac:dyDescent="0.2">
      <c r="A32" s="57"/>
      <c r="B32" s="91"/>
      <c r="C32" s="67">
        <v>7.4809999999999999</v>
      </c>
      <c r="D32" s="67">
        <v>62.37</v>
      </c>
      <c r="E32" s="99">
        <v>1</v>
      </c>
      <c r="F32" s="67" t="s">
        <v>68</v>
      </c>
      <c r="G32" s="67">
        <v>106</v>
      </c>
      <c r="H32" s="100">
        <v>0.77</v>
      </c>
      <c r="I32" s="91"/>
      <c r="J32" s="91"/>
      <c r="K32" s="98" t="s">
        <v>110</v>
      </c>
      <c r="L32" s="98"/>
      <c r="M32" s="98"/>
      <c r="N32" s="98"/>
      <c r="O32" s="98"/>
      <c r="P32" s="55"/>
    </row>
    <row r="33" spans="1:16" ht="15" x14ac:dyDescent="0.25">
      <c r="A33" s="57"/>
      <c r="B33" s="91"/>
      <c r="C33" s="101" t="s">
        <v>111</v>
      </c>
      <c r="D33" s="101" t="s">
        <v>112</v>
      </c>
      <c r="E33" s="101" t="s">
        <v>113</v>
      </c>
      <c r="F33" s="101" t="s">
        <v>114</v>
      </c>
      <c r="G33" s="101" t="s">
        <v>114</v>
      </c>
      <c r="H33" s="101" t="s">
        <v>115</v>
      </c>
      <c r="I33" s="91"/>
      <c r="J33" s="91"/>
      <c r="K33" s="102"/>
      <c r="L33" s="103" t="s">
        <v>116</v>
      </c>
      <c r="M33" s="103"/>
      <c r="N33" s="103"/>
      <c r="O33" s="103"/>
      <c r="P33" s="55"/>
    </row>
    <row r="34" spans="1:16" ht="15.75" thickBot="1" x14ac:dyDescent="0.3">
      <c r="A34" s="57"/>
      <c r="B34" s="104"/>
      <c r="C34" s="91"/>
      <c r="D34" s="91"/>
      <c r="E34" s="91"/>
      <c r="F34" s="91"/>
      <c r="G34" s="91"/>
      <c r="H34" s="105"/>
      <c r="I34" s="91"/>
      <c r="J34" s="91"/>
      <c r="K34" s="98" t="s">
        <v>117</v>
      </c>
      <c r="L34" s="106">
        <v>51.364580033093063</v>
      </c>
      <c r="M34" s="106"/>
      <c r="N34" s="106"/>
      <c r="O34" s="106"/>
      <c r="P34" s="55"/>
    </row>
    <row r="35" spans="1:16" ht="15.75" x14ac:dyDescent="0.25">
      <c r="A35" s="57"/>
      <c r="B35" s="107" t="s">
        <v>118</v>
      </c>
      <c r="C35" s="108" t="s">
        <v>94</v>
      </c>
      <c r="D35" s="109"/>
      <c r="E35" s="109"/>
      <c r="F35" s="108" t="s">
        <v>95</v>
      </c>
      <c r="G35" s="109"/>
      <c r="H35" s="110"/>
      <c r="I35" s="105"/>
      <c r="J35" s="105"/>
      <c r="K35" s="98" t="s">
        <v>119</v>
      </c>
      <c r="L35" s="106">
        <v>57.228777954220476</v>
      </c>
      <c r="M35" s="106"/>
      <c r="N35" s="106"/>
      <c r="O35" s="106"/>
      <c r="P35" s="55"/>
    </row>
    <row r="36" spans="1:16" ht="15" x14ac:dyDescent="0.25">
      <c r="A36" s="57"/>
      <c r="B36" s="86" t="s">
        <v>120</v>
      </c>
      <c r="C36" s="111" t="s">
        <v>121</v>
      </c>
      <c r="D36" s="112" t="s">
        <v>122</v>
      </c>
      <c r="E36" s="112" t="s">
        <v>123</v>
      </c>
      <c r="F36" s="111" t="s">
        <v>121</v>
      </c>
      <c r="G36" s="112" t="s">
        <v>122</v>
      </c>
      <c r="H36" s="113" t="s">
        <v>123</v>
      </c>
      <c r="I36" s="105"/>
      <c r="J36" s="105"/>
      <c r="K36" s="98" t="s">
        <v>124</v>
      </c>
      <c r="L36" s="106">
        <v>57.018636140670921</v>
      </c>
      <c r="M36" s="106"/>
      <c r="N36" s="106"/>
      <c r="O36" s="106"/>
      <c r="P36" s="55"/>
    </row>
    <row r="37" spans="1:16" ht="15" x14ac:dyDescent="0.25">
      <c r="A37" s="57"/>
      <c r="B37" s="86">
        <v>1</v>
      </c>
      <c r="C37" s="114">
        <f>C$25/$C$32*$D$32*$E$32*($G$32-$L34)/$H$32/100000</f>
        <v>13.372944666061525</v>
      </c>
      <c r="D37" s="115">
        <f>D$25/$C$32*$D$32*$E$32*($G$32-$L34)/$H$32/100000</f>
        <v>12.03565019945537</v>
      </c>
      <c r="E37" s="115">
        <f>E$25/$C$32*$D$32*$E$32*($G$32-$L34)/$H$32/100000</f>
        <v>10.698355732849219</v>
      </c>
      <c r="F37" s="115">
        <f t="shared" ref="F37:H52" si="5">F$25/$C$32*$D$32*$E$32*($G$32-$L54)/$H$32/100000</f>
        <v>14.932055326251932</v>
      </c>
      <c r="G37" s="115">
        <f t="shared" si="5"/>
        <v>13.438849793626739</v>
      </c>
      <c r="H37" s="115">
        <f t="shared" si="5"/>
        <v>11.945644261001547</v>
      </c>
      <c r="I37" s="178"/>
      <c r="J37" s="178"/>
      <c r="K37" s="98" t="s">
        <v>125</v>
      </c>
      <c r="L37" s="106">
        <v>59.433606267155675</v>
      </c>
      <c r="M37" s="106"/>
      <c r="N37" s="106"/>
      <c r="O37" s="106"/>
      <c r="P37" s="55"/>
    </row>
    <row r="38" spans="1:16" ht="15" x14ac:dyDescent="0.25">
      <c r="A38" s="57"/>
      <c r="B38" s="86">
        <v>2</v>
      </c>
      <c r="C38" s="114">
        <f t="shared" ref="C38:C52" si="6">$C$25/$C$32*$D$32*$E$32*($G$32-$L35)/$H$32/100000</f>
        <v>11.937582874067058</v>
      </c>
      <c r="D38" s="115">
        <f t="shared" ref="D38:E52" si="7">D$25/$C$32*$D$32*$E$32*($G$32-$L35)/$H$32/100000</f>
        <v>10.743824586660347</v>
      </c>
      <c r="E38" s="115">
        <f t="shared" si="7"/>
        <v>9.5500662992536451</v>
      </c>
      <c r="F38" s="115">
        <f t="shared" si="5"/>
        <v>13.326187303511174</v>
      </c>
      <c r="G38" s="115">
        <f t="shared" si="5"/>
        <v>11.993568573160058</v>
      </c>
      <c r="H38" s="115">
        <f t="shared" si="5"/>
        <v>10.660949842808943</v>
      </c>
      <c r="I38" s="178"/>
      <c r="J38" s="178"/>
      <c r="K38" s="98" t="s">
        <v>126</v>
      </c>
      <c r="L38" s="106">
        <v>55.809222967055064</v>
      </c>
      <c r="M38" s="106"/>
      <c r="N38" s="106"/>
      <c r="O38" s="106"/>
      <c r="P38" s="55"/>
    </row>
    <row r="39" spans="1:16" ht="15" x14ac:dyDescent="0.25">
      <c r="A39" s="57"/>
      <c r="B39" s="86">
        <v>3</v>
      </c>
      <c r="C39" s="114">
        <f t="shared" si="6"/>
        <v>11.989018643140053</v>
      </c>
      <c r="D39" s="115">
        <f t="shared" si="7"/>
        <v>10.790116778826045</v>
      </c>
      <c r="E39" s="115">
        <f t="shared" si="7"/>
        <v>9.591214914512042</v>
      </c>
      <c r="F39" s="115">
        <f t="shared" si="5"/>
        <v>13.384936533326108</v>
      </c>
      <c r="G39" s="115">
        <f t="shared" si="5"/>
        <v>12.046442879993496</v>
      </c>
      <c r="H39" s="115">
        <f t="shared" si="5"/>
        <v>10.707949226660888</v>
      </c>
      <c r="I39" s="178"/>
      <c r="J39" s="178"/>
      <c r="K39" s="98" t="s">
        <v>127</v>
      </c>
      <c r="L39" s="106">
        <v>61.7076407235907</v>
      </c>
      <c r="M39" s="106"/>
      <c r="N39" s="106"/>
      <c r="O39" s="106"/>
      <c r="P39" s="55"/>
    </row>
    <row r="40" spans="1:16" ht="15" x14ac:dyDescent="0.25">
      <c r="A40" s="57"/>
      <c r="B40" s="86">
        <v>4</v>
      </c>
      <c r="C40" s="114">
        <f t="shared" si="6"/>
        <v>11.397913790441317</v>
      </c>
      <c r="D40" s="115">
        <f t="shared" si="7"/>
        <v>10.25812241139718</v>
      </c>
      <c r="E40" s="115">
        <f t="shared" si="7"/>
        <v>9.1183310323530513</v>
      </c>
      <c r="F40" s="115">
        <f t="shared" si="5"/>
        <v>12.723108887035817</v>
      </c>
      <c r="G40" s="115">
        <f t="shared" si="5"/>
        <v>11.450797998332234</v>
      </c>
      <c r="H40" s="115">
        <f t="shared" si="5"/>
        <v>10.178487109628653</v>
      </c>
      <c r="I40" s="178"/>
      <c r="J40" s="178"/>
      <c r="K40" s="98" t="s">
        <v>128</v>
      </c>
      <c r="L40" s="106">
        <v>62.517801492421739</v>
      </c>
      <c r="M40" s="106"/>
      <c r="N40" s="106"/>
      <c r="O40" s="106"/>
      <c r="P40" s="55"/>
    </row>
    <row r="41" spans="1:16" ht="15" x14ac:dyDescent="0.25">
      <c r="A41" s="57"/>
      <c r="B41" s="86">
        <v>5</v>
      </c>
      <c r="C41" s="114">
        <f t="shared" si="6"/>
        <v>12.285043007169234</v>
      </c>
      <c r="D41" s="115">
        <f t="shared" si="7"/>
        <v>11.056538706452304</v>
      </c>
      <c r="E41" s="115">
        <f t="shared" si="7"/>
        <v>9.8280344057353837</v>
      </c>
      <c r="F41" s="115">
        <f t="shared" si="5"/>
        <v>13.716829490777023</v>
      </c>
      <c r="G41" s="115">
        <f t="shared" si="5"/>
        <v>12.34514654169932</v>
      </c>
      <c r="H41" s="115">
        <f t="shared" si="5"/>
        <v>10.973463592621618</v>
      </c>
      <c r="I41" s="178"/>
      <c r="J41" s="178"/>
      <c r="K41" s="98" t="s">
        <v>129</v>
      </c>
      <c r="L41" s="106">
        <v>63.681662908441318</v>
      </c>
      <c r="M41" s="106"/>
      <c r="N41" s="106"/>
      <c r="O41" s="106"/>
      <c r="P41" s="55"/>
    </row>
    <row r="42" spans="1:16" ht="15" x14ac:dyDescent="0.25">
      <c r="A42" s="57"/>
      <c r="B42" s="86">
        <v>6</v>
      </c>
      <c r="C42" s="114">
        <f t="shared" si="6"/>
        <v>10.841305330708732</v>
      </c>
      <c r="D42" s="115">
        <f t="shared" si="7"/>
        <v>9.7571747976378553</v>
      </c>
      <c r="E42" s="115">
        <f t="shared" si="7"/>
        <v>8.6730442645669843</v>
      </c>
      <c r="F42" s="115">
        <f t="shared" si="5"/>
        <v>12.111801439916329</v>
      </c>
      <c r="G42" s="115">
        <f t="shared" si="5"/>
        <v>10.900621295924697</v>
      </c>
      <c r="H42" s="115">
        <f t="shared" si="5"/>
        <v>9.6894411519330639</v>
      </c>
      <c r="I42" s="178"/>
      <c r="J42" s="178"/>
      <c r="K42" s="98" t="s">
        <v>130</v>
      </c>
      <c r="L42" s="106">
        <v>63.73642626526626</v>
      </c>
      <c r="M42" s="106"/>
      <c r="N42" s="106"/>
      <c r="O42" s="106"/>
      <c r="P42" s="55"/>
    </row>
    <row r="43" spans="1:16" ht="15" x14ac:dyDescent="0.25">
      <c r="A43" s="57"/>
      <c r="B43" s="86">
        <v>7</v>
      </c>
      <c r="C43" s="114">
        <f t="shared" si="6"/>
        <v>10.643004756854745</v>
      </c>
      <c r="D43" s="115">
        <f t="shared" si="7"/>
        <v>9.578704281169264</v>
      </c>
      <c r="E43" s="115">
        <f t="shared" si="7"/>
        <v>8.5144038054837932</v>
      </c>
      <c r="F43" s="115">
        <f t="shared" si="5"/>
        <v>11.888396910686636</v>
      </c>
      <c r="G43" s="115">
        <f t="shared" si="5"/>
        <v>10.699557219617972</v>
      </c>
      <c r="H43" s="115">
        <f t="shared" si="5"/>
        <v>9.5107175285493106</v>
      </c>
      <c r="I43" s="178"/>
      <c r="J43" s="178"/>
      <c r="K43" s="98" t="s">
        <v>131</v>
      </c>
      <c r="L43" s="106">
        <v>64.034278419031239</v>
      </c>
      <c r="M43" s="106"/>
      <c r="N43" s="106"/>
      <c r="O43" s="106"/>
      <c r="P43" s="55"/>
    </row>
    <row r="44" spans="1:16" ht="15" x14ac:dyDescent="0.25">
      <c r="A44" s="57"/>
      <c r="B44" s="86">
        <v>8</v>
      </c>
      <c r="C44" s="114">
        <f t="shared" si="6"/>
        <v>10.358129957231693</v>
      </c>
      <c r="D44" s="115">
        <f t="shared" si="7"/>
        <v>9.3223169615085197</v>
      </c>
      <c r="E44" s="115">
        <f t="shared" si="7"/>
        <v>8.2865039657853536</v>
      </c>
      <c r="F44" s="115">
        <f t="shared" si="5"/>
        <v>11.573998390844881</v>
      </c>
      <c r="G44" s="115">
        <f t="shared" si="5"/>
        <v>10.416598551760391</v>
      </c>
      <c r="H44" s="115">
        <f t="shared" si="5"/>
        <v>9.2591987126759037</v>
      </c>
      <c r="I44" s="178"/>
      <c r="J44" s="178"/>
      <c r="K44" s="98" t="s">
        <v>132</v>
      </c>
      <c r="L44" s="106">
        <v>62.849596632185438</v>
      </c>
      <c r="M44" s="106"/>
      <c r="N44" s="106"/>
      <c r="O44" s="106"/>
      <c r="P44" s="55"/>
    </row>
    <row r="45" spans="1:16" ht="15" x14ac:dyDescent="0.25">
      <c r="A45" s="57"/>
      <c r="B45" s="86">
        <v>9</v>
      </c>
      <c r="C45" s="114">
        <f t="shared" si="6"/>
        <v>10.34472569785213</v>
      </c>
      <c r="D45" s="115">
        <f t="shared" si="7"/>
        <v>9.310253128066913</v>
      </c>
      <c r="E45" s="115">
        <f t="shared" si="7"/>
        <v>8.2757805582817046</v>
      </c>
      <c r="F45" s="115">
        <f t="shared" si="5"/>
        <v>11.562734629693194</v>
      </c>
      <c r="G45" s="115">
        <f t="shared" si="5"/>
        <v>10.406461166723874</v>
      </c>
      <c r="H45" s="115">
        <f t="shared" si="5"/>
        <v>9.2501877037545555</v>
      </c>
      <c r="I45" s="178"/>
      <c r="J45" s="178"/>
      <c r="K45" s="98" t="s">
        <v>133</v>
      </c>
      <c r="L45" s="106">
        <v>60.724166599055522</v>
      </c>
      <c r="M45" s="106"/>
      <c r="N45" s="106"/>
      <c r="O45" s="106"/>
      <c r="P45" s="55"/>
    </row>
    <row r="46" spans="1:16" ht="15" x14ac:dyDescent="0.25">
      <c r="A46" s="57"/>
      <c r="B46" s="86">
        <v>10</v>
      </c>
      <c r="C46" s="114">
        <f t="shared" si="6"/>
        <v>10.271821337029445</v>
      </c>
      <c r="D46" s="115">
        <f t="shared" si="7"/>
        <v>9.2446392033264964</v>
      </c>
      <c r="E46" s="115">
        <f t="shared" si="7"/>
        <v>8.2174570696235563</v>
      </c>
      <c r="F46" s="115">
        <f t="shared" si="5"/>
        <v>11.485974623703948</v>
      </c>
      <c r="G46" s="115">
        <f t="shared" si="5"/>
        <v>10.337377161333551</v>
      </c>
      <c r="H46" s="115">
        <f t="shared" si="5"/>
        <v>9.1887796989631578</v>
      </c>
      <c r="I46" s="178"/>
      <c r="J46" s="178"/>
      <c r="K46" s="98" t="s">
        <v>134</v>
      </c>
      <c r="L46" s="106">
        <v>63.766558078981539</v>
      </c>
      <c r="M46" s="106"/>
      <c r="N46" s="106"/>
      <c r="O46" s="106"/>
      <c r="P46" s="55"/>
    </row>
    <row r="47" spans="1:16" ht="15" x14ac:dyDescent="0.25">
      <c r="A47" s="57"/>
      <c r="B47" s="86">
        <v>11</v>
      </c>
      <c r="C47" s="114">
        <f t="shared" si="6"/>
        <v>10.561792275149363</v>
      </c>
      <c r="D47" s="115">
        <f t="shared" si="7"/>
        <v>9.5056130476344247</v>
      </c>
      <c r="E47" s="115">
        <f t="shared" si="7"/>
        <v>8.4494338201194914</v>
      </c>
      <c r="F47" s="115">
        <f t="shared" si="5"/>
        <v>11.842526772694068</v>
      </c>
      <c r="G47" s="115">
        <f t="shared" si="5"/>
        <v>10.658274095424661</v>
      </c>
      <c r="H47" s="115">
        <f t="shared" si="5"/>
        <v>9.4740214181552567</v>
      </c>
      <c r="I47" s="178"/>
      <c r="J47" s="178"/>
      <c r="K47" s="98" t="s">
        <v>135</v>
      </c>
      <c r="L47" s="106">
        <v>62.32370084693008</v>
      </c>
      <c r="M47" s="106"/>
      <c r="N47" s="106"/>
      <c r="O47" s="106"/>
      <c r="P47" s="55"/>
    </row>
    <row r="48" spans="1:16" ht="15" x14ac:dyDescent="0.25">
      <c r="A48" s="57"/>
      <c r="B48" s="86">
        <v>12</v>
      </c>
      <c r="C48" s="115">
        <f t="shared" si="6"/>
        <v>11.082027284633101</v>
      </c>
      <c r="D48" s="115">
        <f t="shared" si="7"/>
        <v>9.9738245561697862</v>
      </c>
      <c r="E48" s="115">
        <f t="shared" si="7"/>
        <v>8.8656218277064784</v>
      </c>
      <c r="F48" s="115">
        <f t="shared" si="5"/>
        <v>12.396427944111196</v>
      </c>
      <c r="G48" s="115">
        <f t="shared" si="5"/>
        <v>11.156785149700076</v>
      </c>
      <c r="H48" s="115">
        <f t="shared" si="5"/>
        <v>9.9171423552889575</v>
      </c>
      <c r="I48" s="178"/>
      <c r="J48" s="178"/>
      <c r="K48" s="98" t="s">
        <v>136</v>
      </c>
      <c r="L48" s="106">
        <v>74.941209465709022</v>
      </c>
      <c r="M48" s="106"/>
      <c r="N48" s="106"/>
      <c r="O48" s="106"/>
      <c r="P48" s="55"/>
    </row>
    <row r="49" spans="1:16" ht="15" x14ac:dyDescent="0.25">
      <c r="A49" s="57"/>
      <c r="B49" s="86">
        <v>13</v>
      </c>
      <c r="C49" s="115">
        <f t="shared" si="6"/>
        <v>10.337350425954403</v>
      </c>
      <c r="D49" s="115">
        <f t="shared" si="7"/>
        <v>9.3036153833589577</v>
      </c>
      <c r="E49" s="115">
        <f t="shared" si="7"/>
        <v>8.2698803407635211</v>
      </c>
      <c r="F49" s="115">
        <f t="shared" si="5"/>
        <v>11.590796463605752</v>
      </c>
      <c r="G49" s="115">
        <f t="shared" si="5"/>
        <v>10.431716817245176</v>
      </c>
      <c r="H49" s="115">
        <f t="shared" si="5"/>
        <v>9.272637170884602</v>
      </c>
      <c r="I49" s="178"/>
      <c r="J49" s="178"/>
      <c r="K49" s="98" t="s">
        <v>137</v>
      </c>
      <c r="L49" s="106">
        <v>51.571642274845871</v>
      </c>
      <c r="M49" s="106"/>
      <c r="N49" s="106"/>
      <c r="O49" s="106"/>
      <c r="P49" s="55"/>
    </row>
    <row r="50" spans="1:16" x14ac:dyDescent="0.2">
      <c r="A50" s="57"/>
      <c r="B50" s="86">
        <v>14</v>
      </c>
      <c r="C50" s="115">
        <f t="shared" si="6"/>
        <v>10.690514178277311</v>
      </c>
      <c r="D50" s="115">
        <f t="shared" si="7"/>
        <v>9.6214627604495764</v>
      </c>
      <c r="E50" s="115">
        <f t="shared" si="7"/>
        <v>8.5524113426218484</v>
      </c>
      <c r="F50" s="115">
        <f t="shared" si="5"/>
        <v>11.986215684722218</v>
      </c>
      <c r="G50" s="115">
        <f t="shared" si="5"/>
        <v>10.787594116249997</v>
      </c>
      <c r="H50" s="115">
        <f t="shared" si="5"/>
        <v>9.5889725477777752</v>
      </c>
      <c r="I50" s="178"/>
      <c r="J50" s="178"/>
      <c r="K50" s="91"/>
      <c r="L50" s="62"/>
      <c r="M50" s="62"/>
      <c r="N50" s="62"/>
      <c r="O50" s="62"/>
      <c r="P50" s="55"/>
    </row>
    <row r="51" spans="1:16" x14ac:dyDescent="0.2">
      <c r="A51" s="57"/>
      <c r="B51" s="86">
        <v>15</v>
      </c>
      <c r="C51" s="115">
        <f t="shared" si="6"/>
        <v>7.60216517895255</v>
      </c>
      <c r="D51" s="115">
        <f t="shared" si="7"/>
        <v>6.8419486610572928</v>
      </c>
      <c r="E51" s="115">
        <f t="shared" si="7"/>
        <v>6.0817321431620384</v>
      </c>
      <c r="F51" s="115">
        <f t="shared" si="5"/>
        <v>8.5753045298656936</v>
      </c>
      <c r="G51" s="115">
        <f t="shared" si="5"/>
        <v>7.7177740768791248</v>
      </c>
      <c r="H51" s="115">
        <f t="shared" si="5"/>
        <v>6.860243623892555</v>
      </c>
      <c r="I51" s="178"/>
      <c r="J51" s="178"/>
      <c r="K51" s="98" t="s">
        <v>95</v>
      </c>
      <c r="L51" s="98"/>
      <c r="M51" s="98"/>
      <c r="N51" s="98"/>
      <c r="O51" s="98"/>
      <c r="P51" s="55"/>
    </row>
    <row r="52" spans="1:16" x14ac:dyDescent="0.2">
      <c r="A52" s="57"/>
      <c r="B52" s="86">
        <v>16</v>
      </c>
      <c r="C52" s="115">
        <f t="shared" si="6"/>
        <v>13.322262674359656</v>
      </c>
      <c r="D52" s="115">
        <f t="shared" si="7"/>
        <v>11.990036406923686</v>
      </c>
      <c r="E52" s="115">
        <f t="shared" si="7"/>
        <v>10.657810139487724</v>
      </c>
      <c r="F52" s="115">
        <f t="shared" si="5"/>
        <v>14.899307088523772</v>
      </c>
      <c r="G52" s="115">
        <f t="shared" si="5"/>
        <v>13.409376379671395</v>
      </c>
      <c r="H52" s="115">
        <f t="shared" si="5"/>
        <v>11.91944567081902</v>
      </c>
      <c r="I52" s="178"/>
      <c r="J52" s="178"/>
      <c r="K52" s="98" t="s">
        <v>110</v>
      </c>
      <c r="L52" s="98"/>
      <c r="M52" s="98"/>
      <c r="N52" s="98"/>
      <c r="O52" s="98"/>
      <c r="P52" s="55"/>
    </row>
    <row r="53" spans="1:16" ht="15.75" thickBot="1" x14ac:dyDescent="0.3">
      <c r="A53" s="57"/>
      <c r="B53" s="86" t="s">
        <v>138</v>
      </c>
      <c r="C53" s="116" t="s">
        <v>139</v>
      </c>
      <c r="D53" s="117" t="s">
        <v>140</v>
      </c>
      <c r="E53" s="117" t="s">
        <v>141</v>
      </c>
      <c r="F53" s="116" t="s">
        <v>139</v>
      </c>
      <c r="G53" s="118" t="s">
        <v>140</v>
      </c>
      <c r="H53" s="119" t="s">
        <v>141</v>
      </c>
      <c r="I53" s="80"/>
      <c r="J53" s="80"/>
      <c r="K53" s="102"/>
      <c r="L53" s="103" t="s">
        <v>116</v>
      </c>
      <c r="M53" s="103"/>
      <c r="N53" s="103"/>
      <c r="O53" s="103"/>
      <c r="P53" s="55"/>
    </row>
    <row r="54" spans="1:16" ht="15.75" thickBot="1" x14ac:dyDescent="0.3">
      <c r="A54" s="57"/>
      <c r="B54" s="86">
        <v>1</v>
      </c>
      <c r="C54" s="116">
        <f t="shared" ref="C54:E69" si="8">C$26/$C$32*$D$32*$E$32*($G$32-$L34)/$H$32/100000</f>
        <v>10.029708499546143</v>
      </c>
      <c r="D54" s="116">
        <f t="shared" si="8"/>
        <v>8.6924140329399879</v>
      </c>
      <c r="E54" s="116">
        <f t="shared" si="8"/>
        <v>7.355119566333836</v>
      </c>
      <c r="F54" s="116">
        <f t="shared" ref="F54:H69" si="9">F$26/$C$32*$D$32*$E$32*($G$32-$L54)/$H$32/100000</f>
        <v>11.199041494688949</v>
      </c>
      <c r="G54" s="116">
        <f t="shared" si="9"/>
        <v>9.7058359620637535</v>
      </c>
      <c r="H54" s="116">
        <f t="shared" si="9"/>
        <v>8.2126304294385637</v>
      </c>
      <c r="I54" s="80"/>
      <c r="J54" s="80"/>
      <c r="K54" s="98" t="s">
        <v>117</v>
      </c>
      <c r="L54" s="106">
        <v>51.364579838397091</v>
      </c>
      <c r="M54" s="106"/>
      <c r="N54" s="106"/>
      <c r="O54" s="106"/>
      <c r="P54" s="55"/>
    </row>
    <row r="55" spans="1:16" ht="15.75" thickBot="1" x14ac:dyDescent="0.3">
      <c r="A55" s="57"/>
      <c r="B55" s="86">
        <v>2</v>
      </c>
      <c r="C55" s="116">
        <f t="shared" si="8"/>
        <v>8.9531871555502907</v>
      </c>
      <c r="D55" s="116">
        <f t="shared" si="8"/>
        <v>7.7594288681435826</v>
      </c>
      <c r="E55" s="116">
        <f t="shared" si="8"/>
        <v>6.5656705807368798</v>
      </c>
      <c r="F55" s="116">
        <f t="shared" si="9"/>
        <v>9.9946404776333786</v>
      </c>
      <c r="G55" s="116">
        <f t="shared" si="9"/>
        <v>8.662021747282262</v>
      </c>
      <c r="H55" s="116">
        <f t="shared" si="9"/>
        <v>7.3294030169311473</v>
      </c>
      <c r="I55" s="80"/>
      <c r="J55" s="80"/>
      <c r="K55" s="98" t="s">
        <v>119</v>
      </c>
      <c r="L55" s="106">
        <v>57.240346585140493</v>
      </c>
      <c r="M55" s="106"/>
      <c r="N55" s="106"/>
      <c r="O55" s="106"/>
      <c r="P55" s="55"/>
    </row>
    <row r="56" spans="1:16" ht="15.75" thickBot="1" x14ac:dyDescent="0.3">
      <c r="A56" s="57"/>
      <c r="B56" s="86">
        <v>3</v>
      </c>
      <c r="C56" s="116">
        <f t="shared" si="8"/>
        <v>8.991763982355037</v>
      </c>
      <c r="D56" s="116">
        <f t="shared" si="8"/>
        <v>7.7928621180410307</v>
      </c>
      <c r="E56" s="116">
        <f t="shared" si="8"/>
        <v>6.5939602537270279</v>
      </c>
      <c r="F56" s="116">
        <f t="shared" si="9"/>
        <v>10.03870239999458</v>
      </c>
      <c r="G56" s="116">
        <f t="shared" si="9"/>
        <v>8.7002087466619695</v>
      </c>
      <c r="H56" s="116">
        <f t="shared" si="9"/>
        <v>7.3617150933293614</v>
      </c>
      <c r="I56" s="80"/>
      <c r="J56" s="80"/>
      <c r="K56" s="98" t="s">
        <v>124</v>
      </c>
      <c r="L56" s="106">
        <v>57.025386970741906</v>
      </c>
      <c r="M56" s="106"/>
      <c r="N56" s="106"/>
      <c r="O56" s="106"/>
      <c r="P56" s="55"/>
    </row>
    <row r="57" spans="1:16" ht="15.75" thickBot="1" x14ac:dyDescent="0.3">
      <c r="A57" s="57"/>
      <c r="B57" s="86">
        <v>4</v>
      </c>
      <c r="C57" s="116">
        <f t="shared" si="8"/>
        <v>8.5484353428309845</v>
      </c>
      <c r="D57" s="116">
        <f t="shared" si="8"/>
        <v>7.40864396378685</v>
      </c>
      <c r="E57" s="116">
        <f t="shared" si="8"/>
        <v>6.2688525847427217</v>
      </c>
      <c r="F57" s="116">
        <f t="shared" si="9"/>
        <v>9.5423316652768602</v>
      </c>
      <c r="G57" s="116">
        <f t="shared" si="9"/>
        <v>8.2700207765732774</v>
      </c>
      <c r="H57" s="116">
        <f t="shared" si="9"/>
        <v>6.9977098878696999</v>
      </c>
      <c r="I57" s="80"/>
      <c r="J57" s="80"/>
      <c r="K57" s="98" t="s">
        <v>125</v>
      </c>
      <c r="L57" s="106">
        <v>59.446971323303444</v>
      </c>
      <c r="M57" s="106"/>
      <c r="N57" s="106"/>
      <c r="O57" s="106"/>
      <c r="P57" s="55"/>
    </row>
    <row r="58" spans="1:16" ht="15.75" thickBot="1" x14ac:dyDescent="0.3">
      <c r="A58" s="57"/>
      <c r="B58" s="86">
        <v>5</v>
      </c>
      <c r="C58" s="116">
        <f t="shared" si="8"/>
        <v>9.2137822553769215</v>
      </c>
      <c r="D58" s="116">
        <f t="shared" si="8"/>
        <v>7.9852779546599963</v>
      </c>
      <c r="E58" s="116">
        <f t="shared" si="8"/>
        <v>6.7567736539430756</v>
      </c>
      <c r="F58" s="116">
        <f t="shared" si="9"/>
        <v>10.287622118082764</v>
      </c>
      <c r="G58" s="116">
        <f t="shared" si="9"/>
        <v>8.9159391690050622</v>
      </c>
      <c r="H58" s="116">
        <f t="shared" si="9"/>
        <v>7.5442562199273633</v>
      </c>
      <c r="I58" s="80"/>
      <c r="J58" s="80"/>
      <c r="K58" s="98" t="s">
        <v>126</v>
      </c>
      <c r="L58" s="106">
        <v>55.811012205659971</v>
      </c>
      <c r="M58" s="106"/>
      <c r="N58" s="106"/>
      <c r="O58" s="106"/>
      <c r="P58" s="55"/>
    </row>
    <row r="59" spans="1:16" ht="15.75" thickBot="1" x14ac:dyDescent="0.3">
      <c r="A59" s="57"/>
      <c r="B59" s="86">
        <v>6</v>
      </c>
      <c r="C59" s="116">
        <f t="shared" si="8"/>
        <v>8.1309789980315443</v>
      </c>
      <c r="D59" s="116">
        <f t="shared" si="8"/>
        <v>7.0468484649606724</v>
      </c>
      <c r="E59" s="116">
        <f t="shared" si="8"/>
        <v>5.9627179318898005</v>
      </c>
      <c r="F59" s="116">
        <f t="shared" si="9"/>
        <v>9.0838510799372436</v>
      </c>
      <c r="G59" s="116">
        <f t="shared" si="9"/>
        <v>7.872670935945612</v>
      </c>
      <c r="H59" s="116">
        <f t="shared" si="9"/>
        <v>6.6614907919539812</v>
      </c>
      <c r="I59" s="80"/>
      <c r="J59" s="80"/>
      <c r="K59" s="98" t="s">
        <v>127</v>
      </c>
      <c r="L59" s="106">
        <v>61.68370554987515</v>
      </c>
      <c r="M59" s="106"/>
      <c r="N59" s="106"/>
      <c r="O59" s="106"/>
      <c r="P59" s="55"/>
    </row>
    <row r="60" spans="1:16" ht="15.75" thickBot="1" x14ac:dyDescent="0.3">
      <c r="A60" s="57"/>
      <c r="B60" s="86">
        <v>7</v>
      </c>
      <c r="C60" s="116">
        <f t="shared" si="8"/>
        <v>7.9822535676410551</v>
      </c>
      <c r="D60" s="116">
        <f t="shared" si="8"/>
        <v>6.9179530919555781</v>
      </c>
      <c r="E60" s="116">
        <f t="shared" si="8"/>
        <v>5.8536526162701064</v>
      </c>
      <c r="F60" s="116">
        <f t="shared" si="9"/>
        <v>8.9162976830149745</v>
      </c>
      <c r="G60" s="116">
        <f t="shared" si="9"/>
        <v>7.727457991946312</v>
      </c>
      <c r="H60" s="116">
        <f t="shared" si="9"/>
        <v>6.5386183008776504</v>
      </c>
      <c r="I60" s="80"/>
      <c r="J60" s="80"/>
      <c r="K60" s="98" t="s">
        <v>128</v>
      </c>
      <c r="L60" s="106">
        <v>62.501128205617022</v>
      </c>
      <c r="M60" s="106"/>
      <c r="N60" s="106"/>
      <c r="O60" s="106"/>
      <c r="P60" s="55"/>
    </row>
    <row r="61" spans="1:16" ht="15.75" thickBot="1" x14ac:dyDescent="0.3">
      <c r="A61" s="57"/>
      <c r="B61" s="86">
        <v>8</v>
      </c>
      <c r="C61" s="116">
        <f t="shared" si="8"/>
        <v>7.7685974679237662</v>
      </c>
      <c r="D61" s="116">
        <f t="shared" si="8"/>
        <v>6.7327844722005956</v>
      </c>
      <c r="E61" s="116">
        <f t="shared" si="8"/>
        <v>5.6969714764774286</v>
      </c>
      <c r="F61" s="116">
        <f t="shared" si="9"/>
        <v>8.6804987931336584</v>
      </c>
      <c r="G61" s="116">
        <f t="shared" si="9"/>
        <v>7.5230989540491704</v>
      </c>
      <c r="H61" s="116">
        <f t="shared" si="9"/>
        <v>6.3656991149646851</v>
      </c>
      <c r="I61" s="80"/>
      <c r="J61" s="80"/>
      <c r="K61" s="98" t="s">
        <v>129</v>
      </c>
      <c r="L61" s="106">
        <v>63.651491960266462</v>
      </c>
      <c r="M61" s="106"/>
      <c r="N61" s="106"/>
      <c r="O61" s="106"/>
      <c r="P61" s="55"/>
    </row>
    <row r="62" spans="1:16" ht="15.75" thickBot="1" x14ac:dyDescent="0.3">
      <c r="A62" s="57"/>
      <c r="B62" s="86">
        <v>9</v>
      </c>
      <c r="C62" s="116">
        <f t="shared" si="8"/>
        <v>7.758544273389095</v>
      </c>
      <c r="D62" s="116">
        <f t="shared" si="8"/>
        <v>6.7240717036038804</v>
      </c>
      <c r="E62" s="116">
        <f t="shared" si="8"/>
        <v>5.6895991338186702</v>
      </c>
      <c r="F62" s="116">
        <f t="shared" si="9"/>
        <v>8.6720509722698935</v>
      </c>
      <c r="G62" s="116">
        <f t="shared" si="9"/>
        <v>7.515777509300575</v>
      </c>
      <c r="H62" s="116">
        <f t="shared" si="9"/>
        <v>6.3595040463312573</v>
      </c>
      <c r="I62" s="80"/>
      <c r="J62" s="80"/>
      <c r="K62" s="98" t="s">
        <v>130</v>
      </c>
      <c r="L62" s="106">
        <v>63.692705330407165</v>
      </c>
      <c r="M62" s="106"/>
      <c r="N62" s="106"/>
      <c r="O62" s="106"/>
      <c r="P62" s="55"/>
    </row>
    <row r="63" spans="1:16" ht="15.75" thickBot="1" x14ac:dyDescent="0.3">
      <c r="A63" s="57"/>
      <c r="B63" s="86">
        <v>10</v>
      </c>
      <c r="C63" s="116">
        <f t="shared" si="8"/>
        <v>7.70386600277208</v>
      </c>
      <c r="D63" s="116">
        <f t="shared" si="8"/>
        <v>6.6766838690691364</v>
      </c>
      <c r="E63" s="116">
        <f t="shared" si="8"/>
        <v>5.6495017353661927</v>
      </c>
      <c r="F63" s="116">
        <f t="shared" si="9"/>
        <v>8.6144809677779577</v>
      </c>
      <c r="G63" s="116">
        <f t="shared" si="9"/>
        <v>7.4658835054075636</v>
      </c>
      <c r="H63" s="116">
        <f t="shared" si="9"/>
        <v>6.3172860430371713</v>
      </c>
      <c r="I63" s="80"/>
      <c r="J63" s="80"/>
      <c r="K63" s="98" t="s">
        <v>131</v>
      </c>
      <c r="L63" s="106">
        <v>63.973565204496744</v>
      </c>
      <c r="M63" s="106"/>
      <c r="N63" s="106"/>
      <c r="O63" s="106"/>
      <c r="P63" s="55"/>
    </row>
    <row r="64" spans="1:16" ht="15.75" thickBot="1" x14ac:dyDescent="0.3">
      <c r="A64" s="57"/>
      <c r="B64" s="86">
        <v>11</v>
      </c>
      <c r="C64" s="116">
        <f t="shared" si="8"/>
        <v>7.9213442063620212</v>
      </c>
      <c r="D64" s="116">
        <f t="shared" si="8"/>
        <v>6.8651649788470834</v>
      </c>
      <c r="E64" s="116">
        <f t="shared" si="8"/>
        <v>5.8089857513321492</v>
      </c>
      <c r="F64" s="116">
        <f t="shared" si="9"/>
        <v>8.8818950795205485</v>
      </c>
      <c r="G64" s="116">
        <f t="shared" si="9"/>
        <v>7.6976424022511418</v>
      </c>
      <c r="H64" s="116">
        <f t="shared" si="9"/>
        <v>6.5133897249817378</v>
      </c>
      <c r="I64" s="80"/>
      <c r="J64" s="80"/>
      <c r="K64" s="98" t="s">
        <v>132</v>
      </c>
      <c r="L64" s="106">
        <v>62.668964059914224</v>
      </c>
      <c r="M64" s="106"/>
      <c r="N64" s="106"/>
      <c r="O64" s="106"/>
      <c r="P64" s="55"/>
    </row>
    <row r="65" spans="1:16" ht="15.75" thickBot="1" x14ac:dyDescent="0.3">
      <c r="A65" s="57"/>
      <c r="B65" s="86">
        <v>12</v>
      </c>
      <c r="C65" s="116">
        <f t="shared" si="8"/>
        <v>8.3115204634748228</v>
      </c>
      <c r="D65" s="116">
        <f t="shared" si="8"/>
        <v>7.2033177350115114</v>
      </c>
      <c r="E65" s="116">
        <f t="shared" si="8"/>
        <v>6.0951150065482027</v>
      </c>
      <c r="F65" s="116">
        <f t="shared" si="9"/>
        <v>9.2973209580833949</v>
      </c>
      <c r="G65" s="116">
        <f t="shared" si="9"/>
        <v>8.057678163672275</v>
      </c>
      <c r="H65" s="116">
        <f t="shared" si="9"/>
        <v>6.8180353692611586</v>
      </c>
      <c r="I65" s="80"/>
      <c r="J65" s="80"/>
      <c r="K65" s="98" t="s">
        <v>133</v>
      </c>
      <c r="L65" s="106">
        <v>60.642275665907654</v>
      </c>
      <c r="M65" s="106"/>
      <c r="N65" s="106"/>
      <c r="O65" s="106"/>
      <c r="P65" s="55"/>
    </row>
    <row r="66" spans="1:16" ht="15.75" thickBot="1" x14ac:dyDescent="0.3">
      <c r="A66" s="57"/>
      <c r="B66" s="86">
        <v>13</v>
      </c>
      <c r="C66" s="116">
        <f t="shared" si="8"/>
        <v>7.7530128194657983</v>
      </c>
      <c r="D66" s="116">
        <f t="shared" si="8"/>
        <v>6.7192777768703573</v>
      </c>
      <c r="E66" s="116">
        <f t="shared" si="8"/>
        <v>5.685542734274919</v>
      </c>
      <c r="F66" s="116">
        <f t="shared" si="9"/>
        <v>8.6930973477043114</v>
      </c>
      <c r="G66" s="116">
        <f t="shared" si="9"/>
        <v>7.5340177013437373</v>
      </c>
      <c r="H66" s="116">
        <f t="shared" si="9"/>
        <v>6.374938054983164</v>
      </c>
      <c r="I66" s="80"/>
      <c r="J66" s="80"/>
      <c r="K66" s="98" t="s">
        <v>134</v>
      </c>
      <c r="L66" s="106">
        <v>63.590028903564424</v>
      </c>
      <c r="M66" s="106"/>
      <c r="N66" s="106"/>
      <c r="O66" s="106"/>
      <c r="P66" s="55"/>
    </row>
    <row r="67" spans="1:16" ht="15.75" thickBot="1" x14ac:dyDescent="0.3">
      <c r="A67" s="57"/>
      <c r="B67" s="86">
        <v>14</v>
      </c>
      <c r="C67" s="116">
        <f t="shared" si="8"/>
        <v>8.01788563370798</v>
      </c>
      <c r="D67" s="116">
        <f t="shared" si="8"/>
        <v>6.9488342158802494</v>
      </c>
      <c r="E67" s="116">
        <f t="shared" si="8"/>
        <v>5.8797827980525197</v>
      </c>
      <c r="F67" s="116">
        <f t="shared" si="9"/>
        <v>8.9896617635416618</v>
      </c>
      <c r="G67" s="116">
        <f t="shared" si="9"/>
        <v>7.7910401950694403</v>
      </c>
      <c r="H67" s="116">
        <f t="shared" si="9"/>
        <v>6.5924186265972207</v>
      </c>
      <c r="I67" s="80"/>
      <c r="J67" s="80"/>
      <c r="K67" s="98" t="s">
        <v>135</v>
      </c>
      <c r="L67" s="106">
        <v>62.143215667633648</v>
      </c>
      <c r="M67" s="106"/>
      <c r="N67" s="106"/>
      <c r="O67" s="106"/>
      <c r="P67" s="55"/>
    </row>
    <row r="68" spans="1:16" ht="15.75" thickBot="1" x14ac:dyDescent="0.3">
      <c r="A68" s="57"/>
      <c r="B68" s="86">
        <v>15</v>
      </c>
      <c r="C68" s="116">
        <f t="shared" si="8"/>
        <v>5.7016238842144098</v>
      </c>
      <c r="D68" s="116">
        <f t="shared" si="8"/>
        <v>4.9414073663191544</v>
      </c>
      <c r="E68" s="116">
        <f t="shared" si="8"/>
        <v>4.1811908484239</v>
      </c>
      <c r="F68" s="116">
        <f t="shared" si="9"/>
        <v>6.4314783973992684</v>
      </c>
      <c r="G68" s="116">
        <f t="shared" si="9"/>
        <v>5.5739479444126996</v>
      </c>
      <c r="H68" s="116">
        <f t="shared" si="9"/>
        <v>4.7164174914261316</v>
      </c>
      <c r="I68" s="80"/>
      <c r="J68" s="80"/>
      <c r="K68" s="98" t="s">
        <v>136</v>
      </c>
      <c r="L68" s="106">
        <v>74.623517944029075</v>
      </c>
      <c r="M68" s="106"/>
      <c r="N68" s="106"/>
      <c r="O68" s="106"/>
      <c r="P68" s="55"/>
    </row>
    <row r="69" spans="1:16" ht="15.75" thickBot="1" x14ac:dyDescent="0.3">
      <c r="A69" s="57"/>
      <c r="B69" s="86">
        <v>16</v>
      </c>
      <c r="C69" s="116">
        <f t="shared" si="8"/>
        <v>9.9916970057697387</v>
      </c>
      <c r="D69" s="116">
        <f t="shared" si="8"/>
        <v>8.6594707383337717</v>
      </c>
      <c r="E69" s="116">
        <f t="shared" si="8"/>
        <v>7.3272444708978082</v>
      </c>
      <c r="F69" s="116">
        <f t="shared" si="9"/>
        <v>11.174480316392827</v>
      </c>
      <c r="G69" s="116">
        <f t="shared" si="9"/>
        <v>9.6845496075404505</v>
      </c>
      <c r="H69" s="116">
        <f t="shared" si="9"/>
        <v>8.194618898688077</v>
      </c>
      <c r="I69" s="80"/>
      <c r="J69" s="80"/>
      <c r="K69" s="98" t="s">
        <v>137</v>
      </c>
      <c r="L69" s="106">
        <v>51.484403512281048</v>
      </c>
      <c r="M69" s="106"/>
      <c r="N69" s="106"/>
      <c r="O69" s="106"/>
      <c r="P69" s="55"/>
    </row>
    <row r="70" spans="1:16" ht="15.75" thickBot="1" x14ac:dyDescent="0.3">
      <c r="A70" s="57"/>
      <c r="B70" s="86" t="s">
        <v>142</v>
      </c>
      <c r="C70" s="120" t="s">
        <v>139</v>
      </c>
      <c r="D70" s="121" t="s">
        <v>140</v>
      </c>
      <c r="E70" s="121" t="s">
        <v>141</v>
      </c>
      <c r="F70" s="120" t="s">
        <v>139</v>
      </c>
      <c r="G70" s="122" t="s">
        <v>140</v>
      </c>
      <c r="H70" s="123" t="s">
        <v>141</v>
      </c>
      <c r="I70" s="80"/>
      <c r="J70" s="98"/>
      <c r="K70" s="106"/>
      <c r="L70" s="106"/>
      <c r="M70" s="106"/>
      <c r="N70" s="106"/>
      <c r="O70" s="106"/>
      <c r="P70" s="55"/>
    </row>
    <row r="71" spans="1:16" ht="15.75" thickBot="1" x14ac:dyDescent="0.3">
      <c r="A71" s="57"/>
      <c r="B71" s="86">
        <v>1</v>
      </c>
      <c r="C71" s="120">
        <f t="shared" ref="C71:E86" si="10">C$27/$C$32*$D$32*$E$32*($G$32-$L34)/$H$32/100000</f>
        <v>9.3610612662430697</v>
      </c>
      <c r="D71" s="120">
        <f t="shared" si="10"/>
        <v>8.0237667996369133</v>
      </c>
      <c r="E71" s="120">
        <f t="shared" si="10"/>
        <v>6.6864723330307658</v>
      </c>
      <c r="F71" s="120">
        <f t="shared" ref="F71:H86" si="11">F$27/$C$32*$D$32*$E$32*($G$32-$L54)/$H$32/100000</f>
        <v>10.452438728376354</v>
      </c>
      <c r="G71" s="120">
        <f t="shared" si="11"/>
        <v>8.9592331957511604</v>
      </c>
      <c r="H71" s="120">
        <f t="shared" si="11"/>
        <v>7.4660276631259705</v>
      </c>
      <c r="I71" s="80"/>
      <c r="J71" s="98"/>
      <c r="K71" s="106"/>
      <c r="L71" s="106"/>
      <c r="M71" s="106"/>
      <c r="N71" s="106"/>
      <c r="O71" s="106"/>
      <c r="P71" s="55"/>
    </row>
    <row r="72" spans="1:16" ht="15.75" thickBot="1" x14ac:dyDescent="0.3">
      <c r="A72" s="57"/>
      <c r="B72" s="86">
        <v>2</v>
      </c>
      <c r="C72" s="120">
        <f t="shared" si="10"/>
        <v>8.3563080118469415</v>
      </c>
      <c r="D72" s="120">
        <f t="shared" si="10"/>
        <v>7.1625497244402334</v>
      </c>
      <c r="E72" s="120">
        <f t="shared" si="10"/>
        <v>5.9687914370335315</v>
      </c>
      <c r="F72" s="120">
        <f t="shared" si="11"/>
        <v>9.328331112457823</v>
      </c>
      <c r="G72" s="120">
        <f t="shared" si="11"/>
        <v>7.9957123821067038</v>
      </c>
      <c r="H72" s="120">
        <f t="shared" si="11"/>
        <v>6.6630936517555908</v>
      </c>
      <c r="I72" s="80"/>
      <c r="J72" s="98"/>
      <c r="K72" s="106"/>
      <c r="L72" s="106"/>
      <c r="M72" s="106"/>
      <c r="N72" s="106"/>
      <c r="O72" s="106"/>
      <c r="P72" s="55"/>
    </row>
    <row r="73" spans="1:16" ht="15.75" thickBot="1" x14ac:dyDescent="0.3">
      <c r="A73" s="57"/>
      <c r="B73" s="86">
        <v>3</v>
      </c>
      <c r="C73" s="120">
        <f t="shared" si="10"/>
        <v>8.3923130501980392</v>
      </c>
      <c r="D73" s="120">
        <f t="shared" si="10"/>
        <v>7.1934111858840319</v>
      </c>
      <c r="E73" s="120">
        <f t="shared" si="10"/>
        <v>5.9945093215700282</v>
      </c>
      <c r="F73" s="120">
        <f t="shared" si="11"/>
        <v>9.3694555733282758</v>
      </c>
      <c r="G73" s="120">
        <f t="shared" si="11"/>
        <v>8.030961919995665</v>
      </c>
      <c r="H73" s="120">
        <f t="shared" si="11"/>
        <v>6.6924682666630577</v>
      </c>
      <c r="I73" s="80"/>
      <c r="J73" s="98"/>
      <c r="K73" s="106"/>
      <c r="L73" s="106"/>
      <c r="M73" s="106"/>
      <c r="N73" s="106"/>
      <c r="O73" s="106"/>
      <c r="P73" s="55"/>
    </row>
    <row r="74" spans="1:16" ht="15.75" thickBot="1" x14ac:dyDescent="0.3">
      <c r="A74" s="57"/>
      <c r="B74" s="86">
        <v>4</v>
      </c>
      <c r="C74" s="120">
        <f t="shared" si="10"/>
        <v>7.9785396533089221</v>
      </c>
      <c r="D74" s="120">
        <f t="shared" si="10"/>
        <v>6.8387482742647885</v>
      </c>
      <c r="E74" s="120">
        <f t="shared" si="10"/>
        <v>5.6989568952206602</v>
      </c>
      <c r="F74" s="120">
        <f t="shared" si="11"/>
        <v>8.9061762209250723</v>
      </c>
      <c r="G74" s="120">
        <f t="shared" si="11"/>
        <v>7.6338653322214904</v>
      </c>
      <c r="H74" s="120">
        <f t="shared" si="11"/>
        <v>6.3615544435179121</v>
      </c>
      <c r="I74" s="80"/>
      <c r="J74" s="98"/>
      <c r="K74" s="106"/>
      <c r="L74" s="106"/>
      <c r="M74" s="106"/>
      <c r="N74" s="106"/>
      <c r="O74" s="106"/>
      <c r="P74" s="55"/>
    </row>
    <row r="75" spans="1:16" ht="15.75" thickBot="1" x14ac:dyDescent="0.3">
      <c r="A75" s="57"/>
      <c r="B75" s="86">
        <v>5</v>
      </c>
      <c r="C75" s="120">
        <f t="shared" si="10"/>
        <v>8.5995301050184629</v>
      </c>
      <c r="D75" s="120">
        <f t="shared" si="10"/>
        <v>7.3710258043015378</v>
      </c>
      <c r="E75" s="120">
        <f t="shared" si="10"/>
        <v>6.1425215035846188</v>
      </c>
      <c r="F75" s="120">
        <f t="shared" si="11"/>
        <v>9.6017806435439166</v>
      </c>
      <c r="G75" s="120">
        <f t="shared" si="11"/>
        <v>8.230097694466215</v>
      </c>
      <c r="H75" s="120">
        <f t="shared" si="11"/>
        <v>6.8584147453885143</v>
      </c>
      <c r="I75" s="80"/>
      <c r="J75" s="98"/>
      <c r="K75" s="106"/>
      <c r="L75" s="106"/>
      <c r="M75" s="106"/>
      <c r="N75" s="106"/>
      <c r="O75" s="106"/>
      <c r="P75" s="55"/>
    </row>
    <row r="76" spans="1:16" ht="15.75" thickBot="1" x14ac:dyDescent="0.3">
      <c r="A76" s="57"/>
      <c r="B76" s="86">
        <v>6</v>
      </c>
      <c r="C76" s="120">
        <f t="shared" si="10"/>
        <v>7.5889137314961141</v>
      </c>
      <c r="D76" s="120">
        <f t="shared" si="10"/>
        <v>6.5047831984252387</v>
      </c>
      <c r="E76" s="120">
        <f t="shared" si="10"/>
        <v>5.4206526653543685</v>
      </c>
      <c r="F76" s="120">
        <f t="shared" si="11"/>
        <v>8.4782610079414304</v>
      </c>
      <c r="G76" s="120">
        <f t="shared" si="11"/>
        <v>7.267080863949797</v>
      </c>
      <c r="H76" s="120">
        <f t="shared" si="11"/>
        <v>6.055900719958168</v>
      </c>
      <c r="I76" s="80"/>
      <c r="J76" s="98"/>
      <c r="K76" s="106"/>
      <c r="L76" s="106"/>
      <c r="M76" s="106"/>
      <c r="N76" s="106"/>
      <c r="O76" s="106"/>
      <c r="P76" s="55"/>
    </row>
    <row r="77" spans="1:16" ht="15.75" thickBot="1" x14ac:dyDescent="0.3">
      <c r="A77" s="57"/>
      <c r="B77" s="86">
        <v>7</v>
      </c>
      <c r="C77" s="120">
        <f t="shared" si="10"/>
        <v>7.4501033297983223</v>
      </c>
      <c r="D77" s="120">
        <f t="shared" si="10"/>
        <v>6.3858028541128453</v>
      </c>
      <c r="E77" s="120">
        <f t="shared" si="10"/>
        <v>5.3215023784273736</v>
      </c>
      <c r="F77" s="120">
        <f t="shared" si="11"/>
        <v>8.3218778374806437</v>
      </c>
      <c r="G77" s="120">
        <f t="shared" si="11"/>
        <v>7.1330381464119803</v>
      </c>
      <c r="H77" s="120">
        <f t="shared" si="11"/>
        <v>5.9441984553433214</v>
      </c>
      <c r="I77" s="80"/>
      <c r="J77" s="98"/>
      <c r="K77" s="106"/>
      <c r="L77" s="106"/>
      <c r="M77" s="106"/>
      <c r="N77" s="106"/>
      <c r="O77" s="106"/>
      <c r="P77" s="55"/>
    </row>
    <row r="78" spans="1:16" ht="15.75" thickBot="1" x14ac:dyDescent="0.3">
      <c r="A78" s="57"/>
      <c r="B78" s="86">
        <v>8</v>
      </c>
      <c r="C78" s="120">
        <f t="shared" si="10"/>
        <v>7.2506909700621867</v>
      </c>
      <c r="D78" s="120">
        <f t="shared" si="10"/>
        <v>6.2148779743390143</v>
      </c>
      <c r="E78" s="120">
        <f t="shared" si="10"/>
        <v>5.1790649786158491</v>
      </c>
      <c r="F78" s="120">
        <f t="shared" si="11"/>
        <v>8.1017988735914166</v>
      </c>
      <c r="G78" s="120">
        <f t="shared" si="11"/>
        <v>6.9443990345069286</v>
      </c>
      <c r="H78" s="120">
        <f t="shared" si="11"/>
        <v>5.7869991954224425</v>
      </c>
      <c r="I78" s="80"/>
      <c r="J78" s="98"/>
      <c r="K78" s="106"/>
      <c r="L78" s="106"/>
      <c r="M78" s="106"/>
      <c r="N78" s="106"/>
      <c r="O78" s="106"/>
      <c r="P78" s="55"/>
    </row>
    <row r="79" spans="1:16" ht="15.75" thickBot="1" x14ac:dyDescent="0.3">
      <c r="A79" s="57"/>
      <c r="B79" s="86">
        <v>9</v>
      </c>
      <c r="C79" s="120">
        <f t="shared" si="10"/>
        <v>7.2413079884964926</v>
      </c>
      <c r="D79" s="120">
        <f t="shared" si="10"/>
        <v>6.2068354187112771</v>
      </c>
      <c r="E79" s="120">
        <f t="shared" si="10"/>
        <v>5.1723628489260669</v>
      </c>
      <c r="F79" s="120">
        <f t="shared" si="11"/>
        <v>8.0939142407852369</v>
      </c>
      <c r="G79" s="120">
        <f t="shared" si="11"/>
        <v>6.9376407778159166</v>
      </c>
      <c r="H79" s="120">
        <f t="shared" si="11"/>
        <v>5.7813673148466007</v>
      </c>
      <c r="I79" s="80"/>
      <c r="J79" s="98"/>
      <c r="K79" s="106"/>
      <c r="L79" s="106"/>
      <c r="M79" s="106"/>
      <c r="N79" s="106"/>
      <c r="O79" s="106"/>
      <c r="P79" s="55"/>
    </row>
    <row r="80" spans="1:16" ht="15.75" thickBot="1" x14ac:dyDescent="0.3">
      <c r="A80" s="57"/>
      <c r="B80" s="86">
        <v>10</v>
      </c>
      <c r="C80" s="120">
        <f t="shared" si="10"/>
        <v>7.1902749359206126</v>
      </c>
      <c r="D80" s="120">
        <f t="shared" si="10"/>
        <v>6.1630928022176672</v>
      </c>
      <c r="E80" s="120">
        <f t="shared" si="10"/>
        <v>5.1359106685147244</v>
      </c>
      <c r="F80" s="120">
        <f t="shared" si="11"/>
        <v>8.0401822365927629</v>
      </c>
      <c r="G80" s="120">
        <f t="shared" si="11"/>
        <v>6.891584774222367</v>
      </c>
      <c r="H80" s="120">
        <f t="shared" si="11"/>
        <v>5.7429873118519756</v>
      </c>
      <c r="I80" s="80"/>
      <c r="J80" s="98"/>
      <c r="K80" s="106"/>
      <c r="L80" s="106"/>
      <c r="M80" s="106"/>
      <c r="N80" s="106"/>
      <c r="O80" s="106"/>
      <c r="P80" s="55"/>
    </row>
    <row r="81" spans="1:16" ht="15.75" thickBot="1" x14ac:dyDescent="0.3">
      <c r="A81" s="57"/>
      <c r="B81" s="86">
        <v>11</v>
      </c>
      <c r="C81" s="120">
        <f t="shared" si="10"/>
        <v>7.3932545926045572</v>
      </c>
      <c r="D81" s="120">
        <f t="shared" si="10"/>
        <v>6.3370753650896186</v>
      </c>
      <c r="E81" s="120">
        <f t="shared" si="10"/>
        <v>5.2808961375746843</v>
      </c>
      <c r="F81" s="120">
        <f t="shared" si="11"/>
        <v>8.2897687408858474</v>
      </c>
      <c r="G81" s="120">
        <f t="shared" si="11"/>
        <v>7.1055160636164407</v>
      </c>
      <c r="H81" s="120">
        <f t="shared" si="11"/>
        <v>5.9212633863470376</v>
      </c>
      <c r="I81" s="80"/>
      <c r="J81" s="98"/>
      <c r="K81" s="106"/>
      <c r="L81" s="106"/>
      <c r="M81" s="106"/>
      <c r="N81" s="106"/>
      <c r="O81" s="106"/>
      <c r="P81" s="55"/>
    </row>
    <row r="82" spans="1:16" ht="15.75" thickBot="1" x14ac:dyDescent="0.3">
      <c r="A82" s="57"/>
      <c r="B82" s="86">
        <v>12</v>
      </c>
      <c r="C82" s="120">
        <f t="shared" si="10"/>
        <v>7.7574190992431715</v>
      </c>
      <c r="D82" s="120">
        <f t="shared" si="10"/>
        <v>6.6492163707798593</v>
      </c>
      <c r="E82" s="120">
        <f t="shared" si="10"/>
        <v>5.5410136423165524</v>
      </c>
      <c r="F82" s="120">
        <f t="shared" si="11"/>
        <v>8.6774995608778376</v>
      </c>
      <c r="G82" s="120">
        <f t="shared" si="11"/>
        <v>7.4378567664667186</v>
      </c>
      <c r="H82" s="120">
        <f t="shared" si="11"/>
        <v>6.1982139720556013</v>
      </c>
      <c r="I82" s="80"/>
      <c r="J82" s="98"/>
      <c r="K82" s="106"/>
      <c r="L82" s="106"/>
      <c r="M82" s="106"/>
      <c r="N82" s="106"/>
      <c r="O82" s="106"/>
      <c r="P82" s="55"/>
    </row>
    <row r="83" spans="1:16" ht="15.75" thickBot="1" x14ac:dyDescent="0.3">
      <c r="A83" s="57"/>
      <c r="B83" s="86">
        <v>13</v>
      </c>
      <c r="C83" s="120">
        <f t="shared" si="10"/>
        <v>7.2361452981680827</v>
      </c>
      <c r="D83" s="120">
        <f t="shared" si="10"/>
        <v>6.2024102555726408</v>
      </c>
      <c r="E83" s="120">
        <f t="shared" si="10"/>
        <v>5.1686752129772033</v>
      </c>
      <c r="F83" s="120">
        <f t="shared" si="11"/>
        <v>8.1135575245240279</v>
      </c>
      <c r="G83" s="120">
        <f t="shared" si="11"/>
        <v>6.9544778781634511</v>
      </c>
      <c r="H83" s="120">
        <f t="shared" si="11"/>
        <v>5.7953982318028796</v>
      </c>
      <c r="I83" s="80"/>
      <c r="J83" s="98"/>
      <c r="K83" s="106"/>
      <c r="L83" s="106"/>
      <c r="M83" s="106"/>
      <c r="N83" s="106"/>
      <c r="O83" s="106"/>
      <c r="P83" s="55"/>
    </row>
    <row r="84" spans="1:16" ht="15.75" thickBot="1" x14ac:dyDescent="0.3">
      <c r="A84" s="57"/>
      <c r="B84" s="86">
        <v>14</v>
      </c>
      <c r="C84" s="120">
        <f t="shared" si="10"/>
        <v>7.4833599247941187</v>
      </c>
      <c r="D84" s="120">
        <f t="shared" si="10"/>
        <v>6.4143085069663854</v>
      </c>
      <c r="E84" s="120">
        <f t="shared" si="10"/>
        <v>5.3452570891386575</v>
      </c>
      <c r="F84" s="120">
        <f t="shared" si="11"/>
        <v>8.3903509793055555</v>
      </c>
      <c r="G84" s="120">
        <f t="shared" si="11"/>
        <v>7.1917294108333314</v>
      </c>
      <c r="H84" s="120">
        <f t="shared" si="11"/>
        <v>5.9931078423611135</v>
      </c>
      <c r="I84" s="80"/>
      <c r="J84" s="98"/>
      <c r="K84" s="106"/>
      <c r="L84" s="106"/>
      <c r="M84" s="106"/>
      <c r="N84" s="106"/>
      <c r="O84" s="106"/>
      <c r="P84" s="55"/>
    </row>
    <row r="85" spans="1:16" ht="15.75" thickBot="1" x14ac:dyDescent="0.3">
      <c r="A85" s="57"/>
      <c r="B85" s="86">
        <v>15</v>
      </c>
      <c r="C85" s="120">
        <f t="shared" si="10"/>
        <v>5.3215156252667857</v>
      </c>
      <c r="D85" s="120">
        <f t="shared" si="10"/>
        <v>4.5612991073715285</v>
      </c>
      <c r="E85" s="120">
        <f t="shared" si="10"/>
        <v>3.8010825894762763</v>
      </c>
      <c r="F85" s="120">
        <f t="shared" si="11"/>
        <v>6.0027131709059862</v>
      </c>
      <c r="G85" s="120">
        <f t="shared" si="11"/>
        <v>5.1451827179194156</v>
      </c>
      <c r="H85" s="120">
        <f t="shared" si="11"/>
        <v>4.2876522649328495</v>
      </c>
      <c r="I85" s="80"/>
      <c r="J85" s="98"/>
      <c r="K85" s="106"/>
      <c r="L85" s="106"/>
      <c r="M85" s="106"/>
      <c r="N85" s="106"/>
      <c r="O85" s="106"/>
      <c r="P85" s="55"/>
    </row>
    <row r="86" spans="1:16" ht="15.75" thickBot="1" x14ac:dyDescent="0.3">
      <c r="A86" s="57"/>
      <c r="B86" s="86">
        <v>16</v>
      </c>
      <c r="C86" s="120">
        <f t="shared" si="10"/>
        <v>9.3255838720517623</v>
      </c>
      <c r="D86" s="120">
        <f t="shared" si="10"/>
        <v>7.9933576046157917</v>
      </c>
      <c r="E86" s="120">
        <f t="shared" si="10"/>
        <v>6.6611313371798317</v>
      </c>
      <c r="F86" s="120">
        <f t="shared" si="11"/>
        <v>10.429514961966643</v>
      </c>
      <c r="G86" s="120">
        <f t="shared" si="11"/>
        <v>8.9395842531142637</v>
      </c>
      <c r="H86" s="120">
        <f t="shared" si="11"/>
        <v>7.4496535442618912</v>
      </c>
      <c r="I86" s="80"/>
      <c r="J86" s="98"/>
      <c r="K86" s="106"/>
      <c r="L86" s="106"/>
      <c r="M86" s="106"/>
      <c r="N86" s="106"/>
      <c r="O86" s="106"/>
      <c r="P86" s="55"/>
    </row>
    <row r="87" spans="1:16" ht="15.75" thickBot="1" x14ac:dyDescent="0.3">
      <c r="A87" s="57"/>
      <c r="B87" s="86" t="s">
        <v>143</v>
      </c>
      <c r="C87" s="124" t="s">
        <v>139</v>
      </c>
      <c r="D87" s="125" t="s">
        <v>140</v>
      </c>
      <c r="E87" s="125" t="s">
        <v>141</v>
      </c>
      <c r="F87" s="124" t="s">
        <v>139</v>
      </c>
      <c r="G87" s="126" t="s">
        <v>140</v>
      </c>
      <c r="H87" s="127" t="s">
        <v>141</v>
      </c>
      <c r="I87" s="80"/>
      <c r="J87" s="98"/>
      <c r="K87" s="106"/>
      <c r="L87" s="106"/>
      <c r="M87" s="106"/>
      <c r="N87" s="106"/>
      <c r="O87" s="106"/>
      <c r="P87" s="55"/>
    </row>
    <row r="88" spans="1:16" ht="15.75" thickBot="1" x14ac:dyDescent="0.3">
      <c r="A88" s="57"/>
      <c r="B88" s="86">
        <v>1</v>
      </c>
      <c r="C88" s="124">
        <f t="shared" ref="C88:E103" si="12">C$28/$C$32*$D$32*$E$32*($G$32-$L34)/$H$32/100000</f>
        <v>4.0118833998184602</v>
      </c>
      <c r="D88" s="124">
        <f t="shared" si="12"/>
        <v>2.6745889332123047</v>
      </c>
      <c r="E88" s="124">
        <f t="shared" si="12"/>
        <v>1.337294466606155</v>
      </c>
      <c r="F88" s="124">
        <f t="shared" ref="F88:H103" si="13">F$28/$C$32*$D$32*$E$32*($G$32-$L54)/$H$32/100000</f>
        <v>4.4796165978755758</v>
      </c>
      <c r="G88" s="124">
        <f t="shared" si="13"/>
        <v>2.9864110652503832</v>
      </c>
      <c r="H88" s="124">
        <f t="shared" si="13"/>
        <v>1.4932055326251927</v>
      </c>
      <c r="I88" s="80"/>
      <c r="J88" s="98"/>
      <c r="K88" s="106"/>
      <c r="L88" s="106"/>
      <c r="M88" s="106"/>
      <c r="N88" s="106"/>
      <c r="O88" s="106"/>
      <c r="P88" s="55"/>
    </row>
    <row r="89" spans="1:16" ht="15.75" thickBot="1" x14ac:dyDescent="0.3">
      <c r="A89" s="57"/>
      <c r="B89" s="86">
        <v>2</v>
      </c>
      <c r="C89" s="124">
        <f t="shared" si="12"/>
        <v>3.5812748622201189</v>
      </c>
      <c r="D89" s="124">
        <f t="shared" si="12"/>
        <v>2.3875165748134113</v>
      </c>
      <c r="E89" s="124">
        <f t="shared" si="12"/>
        <v>1.1937582874067079</v>
      </c>
      <c r="F89" s="124">
        <f t="shared" si="13"/>
        <v>3.9978561910533492</v>
      </c>
      <c r="G89" s="124">
        <f t="shared" si="13"/>
        <v>2.6652374607022318</v>
      </c>
      <c r="H89" s="124">
        <f t="shared" si="13"/>
        <v>1.3326187303511172</v>
      </c>
      <c r="I89" s="80"/>
      <c r="J89" s="98"/>
      <c r="K89" s="106"/>
      <c r="L89" s="106"/>
      <c r="M89" s="106"/>
      <c r="N89" s="106"/>
      <c r="O89" s="106"/>
      <c r="P89" s="55"/>
    </row>
    <row r="90" spans="1:16" ht="15.75" thickBot="1" x14ac:dyDescent="0.3">
      <c r="A90" s="57"/>
      <c r="B90" s="86">
        <v>3</v>
      </c>
      <c r="C90" s="124">
        <f t="shared" si="12"/>
        <v>3.5967055929420177</v>
      </c>
      <c r="D90" s="124">
        <f t="shared" si="12"/>
        <v>2.3978037286280105</v>
      </c>
      <c r="E90" s="124">
        <f t="shared" si="12"/>
        <v>1.1989018643140075</v>
      </c>
      <c r="F90" s="124">
        <f t="shared" si="13"/>
        <v>4.0154809599978298</v>
      </c>
      <c r="G90" s="124">
        <f t="shared" si="13"/>
        <v>2.676987306665219</v>
      </c>
      <c r="H90" s="124">
        <f t="shared" si="13"/>
        <v>1.3384936533326106</v>
      </c>
      <c r="I90" s="80"/>
      <c r="J90" s="98"/>
      <c r="K90" s="106"/>
      <c r="L90" s="106"/>
      <c r="M90" s="106"/>
      <c r="N90" s="106"/>
      <c r="O90" s="106"/>
      <c r="P90" s="55"/>
    </row>
    <row r="91" spans="1:16" ht="15.75" thickBot="1" x14ac:dyDescent="0.3">
      <c r="A91" s="57"/>
      <c r="B91" s="86">
        <v>4</v>
      </c>
      <c r="C91" s="124">
        <f t="shared" si="12"/>
        <v>3.4193741371323965</v>
      </c>
      <c r="D91" s="124">
        <f t="shared" si="12"/>
        <v>2.2795827580882628</v>
      </c>
      <c r="E91" s="124">
        <f t="shared" si="12"/>
        <v>1.1397913790441336</v>
      </c>
      <c r="F91" s="124">
        <f t="shared" si="13"/>
        <v>3.8169326661107417</v>
      </c>
      <c r="G91" s="124">
        <f t="shared" si="13"/>
        <v>2.5446217774071598</v>
      </c>
      <c r="H91" s="124">
        <f t="shared" si="13"/>
        <v>1.2723108887035812</v>
      </c>
      <c r="I91" s="80"/>
      <c r="J91" s="98"/>
      <c r="K91" s="106"/>
      <c r="L91" s="106"/>
      <c r="M91" s="106"/>
      <c r="N91" s="106"/>
      <c r="O91" s="106"/>
      <c r="P91" s="55"/>
    </row>
    <row r="92" spans="1:16" ht="15.75" thickBot="1" x14ac:dyDescent="0.3">
      <c r="A92" s="57"/>
      <c r="B92" s="86">
        <v>5</v>
      </c>
      <c r="C92" s="124">
        <f t="shared" si="12"/>
        <v>3.6855129021507715</v>
      </c>
      <c r="D92" s="124">
        <f t="shared" si="12"/>
        <v>2.4570086014338459</v>
      </c>
      <c r="E92" s="124">
        <f t="shared" si="12"/>
        <v>1.2285043007169254</v>
      </c>
      <c r="F92" s="124">
        <f t="shared" si="13"/>
        <v>4.1150488472331039</v>
      </c>
      <c r="G92" s="124">
        <f t="shared" si="13"/>
        <v>2.7433658981554014</v>
      </c>
      <c r="H92" s="124">
        <f t="shared" si="13"/>
        <v>1.3716829490777018</v>
      </c>
      <c r="I92" s="80"/>
      <c r="J92" s="98"/>
      <c r="K92" s="106"/>
      <c r="L92" s="106"/>
      <c r="M92" s="106"/>
      <c r="N92" s="106"/>
      <c r="O92" s="106"/>
      <c r="P92" s="55"/>
    </row>
    <row r="93" spans="1:16" ht="15.75" thickBot="1" x14ac:dyDescent="0.3">
      <c r="A93" s="57"/>
      <c r="B93" s="86">
        <v>6</v>
      </c>
      <c r="C93" s="124">
        <f t="shared" si="12"/>
        <v>3.2523915992126211</v>
      </c>
      <c r="D93" s="124">
        <f t="shared" si="12"/>
        <v>2.1682610661417461</v>
      </c>
      <c r="E93" s="124">
        <f t="shared" si="12"/>
        <v>1.084130533070875</v>
      </c>
      <c r="F93" s="124">
        <f t="shared" si="13"/>
        <v>3.6335404319748963</v>
      </c>
      <c r="G93" s="124">
        <f t="shared" si="13"/>
        <v>2.4223602879832629</v>
      </c>
      <c r="H93" s="124">
        <f t="shared" si="13"/>
        <v>1.2111801439916323</v>
      </c>
      <c r="I93" s="80"/>
      <c r="J93" s="98"/>
      <c r="K93" s="106"/>
      <c r="L93" s="106"/>
      <c r="M93" s="106"/>
      <c r="N93" s="106"/>
      <c r="O93" s="106"/>
      <c r="P93" s="55"/>
    </row>
    <row r="94" spans="1:16" ht="15.75" thickBot="1" x14ac:dyDescent="0.3">
      <c r="A94" s="57"/>
      <c r="B94" s="86">
        <v>7</v>
      </c>
      <c r="C94" s="124">
        <f t="shared" si="12"/>
        <v>3.1929014270564244</v>
      </c>
      <c r="D94" s="124">
        <f t="shared" si="12"/>
        <v>2.1286009513709483</v>
      </c>
      <c r="E94" s="124">
        <f t="shared" si="12"/>
        <v>1.0643004756854764</v>
      </c>
      <c r="F94" s="124">
        <f t="shared" si="13"/>
        <v>3.5665190732059879</v>
      </c>
      <c r="G94" s="124">
        <f t="shared" si="13"/>
        <v>2.3776793821373241</v>
      </c>
      <c r="H94" s="124">
        <f t="shared" si="13"/>
        <v>1.1888396910686632</v>
      </c>
      <c r="I94" s="80"/>
      <c r="J94" s="98"/>
      <c r="K94" s="106"/>
      <c r="L94" s="106"/>
      <c r="M94" s="106"/>
      <c r="N94" s="106"/>
      <c r="O94" s="106"/>
      <c r="P94" s="55"/>
    </row>
    <row r="95" spans="1:16" ht="15.75" thickBot="1" x14ac:dyDescent="0.3">
      <c r="A95" s="57"/>
      <c r="B95" s="86">
        <v>8</v>
      </c>
      <c r="C95" s="124">
        <f t="shared" si="12"/>
        <v>3.1074389871695089</v>
      </c>
      <c r="D95" s="124">
        <f t="shared" si="12"/>
        <v>2.0716259914463384</v>
      </c>
      <c r="E95" s="124">
        <f t="shared" si="12"/>
        <v>1.035812995723171</v>
      </c>
      <c r="F95" s="124">
        <f t="shared" si="13"/>
        <v>3.4721995172534608</v>
      </c>
      <c r="G95" s="124">
        <f t="shared" si="13"/>
        <v>2.3147996781689733</v>
      </c>
      <c r="H95" s="124">
        <f t="shared" si="13"/>
        <v>1.1573998390844877</v>
      </c>
      <c r="I95" s="80"/>
      <c r="J95" s="98"/>
      <c r="K95" s="106"/>
      <c r="L95" s="106"/>
      <c r="M95" s="106"/>
      <c r="N95" s="106"/>
      <c r="O95" s="106"/>
      <c r="P95" s="55"/>
    </row>
    <row r="96" spans="1:16" ht="15.75" thickBot="1" x14ac:dyDescent="0.3">
      <c r="A96" s="57"/>
      <c r="B96" s="86">
        <v>9</v>
      </c>
      <c r="C96" s="124">
        <f t="shared" si="12"/>
        <v>3.1034177093556408</v>
      </c>
      <c r="D96" s="124">
        <f t="shared" si="12"/>
        <v>2.0689451395704261</v>
      </c>
      <c r="E96" s="124">
        <f t="shared" si="12"/>
        <v>1.0344725697852148</v>
      </c>
      <c r="F96" s="124">
        <f t="shared" si="13"/>
        <v>3.4688203889079561</v>
      </c>
      <c r="G96" s="124">
        <f t="shared" si="13"/>
        <v>2.3125469259386362</v>
      </c>
      <c r="H96" s="124">
        <f t="shared" si="13"/>
        <v>1.156273462969319</v>
      </c>
      <c r="I96" s="80"/>
      <c r="J96" s="98"/>
      <c r="K96" s="106"/>
      <c r="L96" s="106"/>
      <c r="M96" s="106"/>
      <c r="N96" s="106"/>
      <c r="O96" s="106"/>
      <c r="P96" s="55"/>
    </row>
    <row r="97" spans="1:16" ht="15.75" thickBot="1" x14ac:dyDescent="0.3">
      <c r="A97" s="57"/>
      <c r="B97" s="86">
        <v>10</v>
      </c>
      <c r="C97" s="124">
        <f t="shared" si="12"/>
        <v>3.0815464011088349</v>
      </c>
      <c r="D97" s="124">
        <f t="shared" si="12"/>
        <v>2.0543642674058891</v>
      </c>
      <c r="E97" s="124">
        <f t="shared" si="12"/>
        <v>1.0271821337029465</v>
      </c>
      <c r="F97" s="124">
        <f t="shared" si="13"/>
        <v>3.4457923871111813</v>
      </c>
      <c r="G97" s="124">
        <f t="shared" si="13"/>
        <v>2.2971949247407863</v>
      </c>
      <c r="H97" s="124">
        <f t="shared" si="13"/>
        <v>1.1485974623703943</v>
      </c>
      <c r="I97" s="80"/>
      <c r="J97" s="98"/>
      <c r="K97" s="106"/>
      <c r="L97" s="106"/>
      <c r="M97" s="106"/>
      <c r="N97" s="106"/>
      <c r="O97" s="106"/>
      <c r="P97" s="55"/>
    </row>
    <row r="98" spans="1:16" ht="15.75" thickBot="1" x14ac:dyDescent="0.3">
      <c r="A98" s="57"/>
      <c r="B98" s="86">
        <v>11</v>
      </c>
      <c r="C98" s="124">
        <f t="shared" si="12"/>
        <v>3.1685376825448115</v>
      </c>
      <c r="D98" s="124">
        <f t="shared" si="12"/>
        <v>2.1123584550298729</v>
      </c>
      <c r="E98" s="124">
        <f t="shared" si="12"/>
        <v>1.0561792275149384</v>
      </c>
      <c r="F98" s="124">
        <f t="shared" si="13"/>
        <v>3.5527580318082177</v>
      </c>
      <c r="G98" s="124">
        <f t="shared" si="13"/>
        <v>2.3685053545388106</v>
      </c>
      <c r="H98" s="124">
        <f t="shared" si="13"/>
        <v>1.1842526772694066</v>
      </c>
      <c r="I98" s="80"/>
      <c r="J98" s="98"/>
      <c r="K98" s="106"/>
      <c r="L98" s="106"/>
      <c r="M98" s="106"/>
      <c r="N98" s="106"/>
      <c r="O98" s="106"/>
      <c r="P98" s="55"/>
    </row>
    <row r="99" spans="1:16" ht="15.75" thickBot="1" x14ac:dyDescent="0.3">
      <c r="A99" s="57"/>
      <c r="B99" s="86">
        <v>12</v>
      </c>
      <c r="C99" s="124">
        <f t="shared" si="12"/>
        <v>3.3246081853899319</v>
      </c>
      <c r="D99" s="124">
        <f t="shared" si="12"/>
        <v>2.2164054569266196</v>
      </c>
      <c r="E99" s="124">
        <f t="shared" si="12"/>
        <v>1.108202728463312</v>
      </c>
      <c r="F99" s="124">
        <f t="shared" si="13"/>
        <v>3.7189283832333557</v>
      </c>
      <c r="G99" s="124">
        <f t="shared" si="13"/>
        <v>2.4792855888222363</v>
      </c>
      <c r="H99" s="124">
        <f t="shared" si="13"/>
        <v>1.239642794411119</v>
      </c>
      <c r="I99" s="80"/>
      <c r="J99" s="98"/>
      <c r="K99" s="106"/>
      <c r="L99" s="106"/>
      <c r="M99" s="106"/>
      <c r="N99" s="106"/>
      <c r="O99" s="106"/>
      <c r="P99" s="55"/>
    </row>
    <row r="100" spans="1:16" ht="15.75" thickBot="1" x14ac:dyDescent="0.3">
      <c r="A100" s="57"/>
      <c r="B100" s="86">
        <v>13</v>
      </c>
      <c r="C100" s="124">
        <f t="shared" si="12"/>
        <v>3.1012051277863222</v>
      </c>
      <c r="D100" s="124">
        <f t="shared" si="12"/>
        <v>2.0674700851908803</v>
      </c>
      <c r="E100" s="124">
        <f t="shared" si="12"/>
        <v>1.0337350425954421</v>
      </c>
      <c r="F100" s="124">
        <f t="shared" si="13"/>
        <v>3.4772389390817233</v>
      </c>
      <c r="G100" s="124">
        <f t="shared" si="13"/>
        <v>2.3181592927211478</v>
      </c>
      <c r="H100" s="124">
        <f t="shared" si="13"/>
        <v>1.1590796463605746</v>
      </c>
      <c r="I100" s="80"/>
      <c r="J100" s="98"/>
      <c r="K100" s="106"/>
      <c r="L100" s="106"/>
      <c r="M100" s="106"/>
      <c r="N100" s="106"/>
      <c r="O100" s="106"/>
      <c r="P100" s="55"/>
    </row>
    <row r="101" spans="1:16" ht="15.75" thickBot="1" x14ac:dyDescent="0.3">
      <c r="A101" s="57"/>
      <c r="B101" s="86">
        <v>14</v>
      </c>
      <c r="C101" s="124">
        <f t="shared" si="12"/>
        <v>3.2071542534831954</v>
      </c>
      <c r="D101" s="124">
        <f t="shared" si="12"/>
        <v>2.1381028356554621</v>
      </c>
      <c r="E101" s="124">
        <f t="shared" si="12"/>
        <v>1.0690514178277333</v>
      </c>
      <c r="F101" s="124">
        <f t="shared" si="13"/>
        <v>3.5958647054166626</v>
      </c>
      <c r="G101" s="124">
        <f t="shared" si="13"/>
        <v>2.3972431369444407</v>
      </c>
      <c r="H101" s="124">
        <f t="shared" si="13"/>
        <v>1.1986215684722215</v>
      </c>
      <c r="I101" s="80"/>
      <c r="J101" s="98"/>
      <c r="K101" s="106"/>
      <c r="L101" s="106"/>
      <c r="M101" s="106"/>
      <c r="N101" s="106"/>
      <c r="O101" s="106"/>
      <c r="P101" s="55"/>
    </row>
    <row r="102" spans="1:16" ht="15.75" thickBot="1" x14ac:dyDescent="0.3">
      <c r="A102" s="57"/>
      <c r="B102" s="86">
        <v>15</v>
      </c>
      <c r="C102" s="124">
        <f t="shared" si="12"/>
        <v>2.2806495536857656</v>
      </c>
      <c r="D102" s="124">
        <f t="shared" si="12"/>
        <v>1.5204330357905096</v>
      </c>
      <c r="E102" s="124">
        <f t="shared" si="12"/>
        <v>0.76021651789525624</v>
      </c>
      <c r="F102" s="124">
        <f t="shared" si="13"/>
        <v>2.5725913589597065</v>
      </c>
      <c r="G102" s="124">
        <f t="shared" si="13"/>
        <v>1.7150609059731365</v>
      </c>
      <c r="H102" s="124">
        <f t="shared" si="13"/>
        <v>0.85753045298656916</v>
      </c>
      <c r="I102" s="80"/>
      <c r="J102" s="98"/>
      <c r="K102" s="106"/>
      <c r="L102" s="106"/>
      <c r="M102" s="106"/>
      <c r="N102" s="106"/>
      <c r="O102" s="106"/>
      <c r="P102" s="55"/>
    </row>
    <row r="103" spans="1:16" ht="15.75" thickBot="1" x14ac:dyDescent="0.3">
      <c r="A103" s="57"/>
      <c r="B103" s="86">
        <v>16</v>
      </c>
      <c r="C103" s="124">
        <f t="shared" si="12"/>
        <v>3.9966788023078985</v>
      </c>
      <c r="D103" s="124">
        <f t="shared" si="12"/>
        <v>2.664452534871931</v>
      </c>
      <c r="E103" s="124">
        <f t="shared" si="12"/>
        <v>1.3322262674359679</v>
      </c>
      <c r="F103" s="124">
        <f t="shared" si="13"/>
        <v>4.4697921265571292</v>
      </c>
      <c r="G103" s="124">
        <f t="shared" si="13"/>
        <v>2.9798614177047513</v>
      </c>
      <c r="H103" s="124">
        <f t="shared" si="13"/>
        <v>1.4899307088523768</v>
      </c>
      <c r="I103" s="80"/>
      <c r="J103" s="98"/>
      <c r="K103" s="106"/>
      <c r="L103" s="106"/>
      <c r="M103" s="106"/>
      <c r="N103" s="106"/>
      <c r="O103" s="106"/>
      <c r="P103" s="55"/>
    </row>
    <row r="104" spans="1:16" ht="13.5" thickBot="1" x14ac:dyDescent="0.25">
      <c r="A104" s="128"/>
      <c r="B104" s="129"/>
      <c r="C104" s="130" t="s">
        <v>144</v>
      </c>
      <c r="D104" s="129"/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31"/>
    </row>
    <row r="105" spans="1:16" x14ac:dyDescent="0.2">
      <c r="I105" s="56"/>
      <c r="J105" s="132"/>
    </row>
    <row r="106" spans="1:16" x14ac:dyDescent="0.2">
      <c r="I106" s="56"/>
    </row>
  </sheetData>
  <mergeCells count="2">
    <mergeCell ref="C23:E23"/>
    <mergeCell ref="F23:H23"/>
  </mergeCells>
  <pageMargins left="0.75" right="0.75" top="1" bottom="1" header="0.5" footer="0.5"/>
  <pageSetup scale="8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L45"/>
  <sheetViews>
    <sheetView zoomScaleNormal="100" zoomScaleSheetLayoutView="85" workbookViewId="0">
      <selection activeCell="E20" sqref="E20"/>
    </sheetView>
  </sheetViews>
  <sheetFormatPr defaultColWidth="9.140625" defaultRowHeight="12.75" x14ac:dyDescent="0.2"/>
  <cols>
    <col min="1" max="1" width="19" style="56" customWidth="1"/>
    <col min="2" max="2" width="22.7109375" style="56" customWidth="1"/>
    <col min="3" max="4" width="13.28515625" style="56" customWidth="1"/>
    <col min="5" max="5" width="14.5703125" style="56" bestFit="1" customWidth="1"/>
    <col min="6" max="7" width="13.28515625" style="56" customWidth="1"/>
    <col min="8" max="8" width="15.28515625" style="56" bestFit="1" customWidth="1"/>
    <col min="9" max="9" width="14.85546875" style="132" customWidth="1"/>
    <col min="10" max="10" width="9.140625" style="56"/>
    <col min="11" max="11" width="12" style="56" customWidth="1"/>
    <col min="12" max="12" width="13.140625" style="56" customWidth="1"/>
    <col min="13" max="16384" width="9.140625" style="56"/>
  </cols>
  <sheetData>
    <row r="1" spans="1:12" ht="15.75" x14ac:dyDescent="0.25">
      <c r="A1" s="49" t="s">
        <v>284</v>
      </c>
      <c r="B1" s="50" t="s">
        <v>48</v>
      </c>
      <c r="C1" s="52" t="s">
        <v>276</v>
      </c>
      <c r="D1" s="52" t="s">
        <v>50</v>
      </c>
      <c r="E1" s="53" t="s">
        <v>51</v>
      </c>
      <c r="F1" s="52" t="s">
        <v>277</v>
      </c>
      <c r="G1" s="52" t="s">
        <v>55</v>
      </c>
      <c r="H1" s="53" t="s">
        <v>56</v>
      </c>
      <c r="I1" s="52"/>
      <c r="J1" s="52"/>
      <c r="K1" s="54" t="s">
        <v>59</v>
      </c>
      <c r="L1" s="198"/>
    </row>
    <row r="2" spans="1:12" x14ac:dyDescent="0.2">
      <c r="A2" s="57"/>
      <c r="B2" s="58" t="s">
        <v>278</v>
      </c>
      <c r="C2" s="59">
        <v>2.5</v>
      </c>
      <c r="D2" s="59">
        <v>2.25</v>
      </c>
      <c r="E2" s="60">
        <v>2.25</v>
      </c>
      <c r="F2" s="59">
        <v>2.5</v>
      </c>
      <c r="G2" s="59">
        <v>2.25</v>
      </c>
      <c r="H2" s="60">
        <v>2.25</v>
      </c>
      <c r="I2" s="62" t="s">
        <v>279</v>
      </c>
      <c r="J2" s="63"/>
      <c r="K2" s="62" t="s">
        <v>62</v>
      </c>
      <c r="L2" s="55"/>
    </row>
    <row r="3" spans="1:12" x14ac:dyDescent="0.2">
      <c r="A3" s="57"/>
      <c r="B3" s="58" t="s">
        <v>63</v>
      </c>
      <c r="C3" s="64">
        <v>7.4</v>
      </c>
      <c r="D3" s="64">
        <v>7.4</v>
      </c>
      <c r="E3" s="65">
        <v>7.4</v>
      </c>
      <c r="F3" s="64">
        <v>7.4</v>
      </c>
      <c r="G3" s="64">
        <v>7.4</v>
      </c>
      <c r="H3" s="65">
        <v>7.4</v>
      </c>
      <c r="I3" s="62" t="s">
        <v>64</v>
      </c>
      <c r="J3" s="63"/>
      <c r="K3" s="62"/>
      <c r="L3" s="55"/>
    </row>
    <row r="4" spans="1:12" x14ac:dyDescent="0.2">
      <c r="A4" s="57"/>
      <c r="B4" s="58" t="s">
        <v>65</v>
      </c>
      <c r="C4" s="64">
        <v>2.79</v>
      </c>
      <c r="D4" s="64">
        <v>2.79</v>
      </c>
      <c r="E4" s="65">
        <v>2.79</v>
      </c>
      <c r="F4" s="64">
        <v>2.2200000000000002</v>
      </c>
      <c r="G4" s="64">
        <v>2.2200000000000002</v>
      </c>
      <c r="H4" s="65">
        <v>2.2200000000000002</v>
      </c>
      <c r="I4" s="62" t="s">
        <v>66</v>
      </c>
      <c r="J4" s="63"/>
      <c r="K4" s="66" t="s">
        <v>67</v>
      </c>
      <c r="L4" s="68">
        <v>65</v>
      </c>
    </row>
    <row r="5" spans="1:12" x14ac:dyDescent="0.2">
      <c r="A5" s="57"/>
      <c r="B5" s="58" t="s">
        <v>69</v>
      </c>
      <c r="C5" s="64">
        <v>0.9</v>
      </c>
      <c r="D5" s="64">
        <v>0.9</v>
      </c>
      <c r="E5" s="65">
        <v>0.9</v>
      </c>
      <c r="F5" s="64">
        <v>0.9</v>
      </c>
      <c r="G5" s="64">
        <v>0.9</v>
      </c>
      <c r="H5" s="65">
        <v>0.9</v>
      </c>
      <c r="I5" s="62" t="s">
        <v>70</v>
      </c>
      <c r="J5" s="63"/>
      <c r="K5" s="66" t="s">
        <v>71</v>
      </c>
      <c r="L5" s="68">
        <v>106</v>
      </c>
    </row>
    <row r="6" spans="1:12" x14ac:dyDescent="0.2">
      <c r="A6" s="57"/>
      <c r="B6" s="58" t="s">
        <v>72</v>
      </c>
      <c r="C6" s="64">
        <v>365</v>
      </c>
      <c r="D6" s="64">
        <v>365</v>
      </c>
      <c r="E6" s="65">
        <v>365</v>
      </c>
      <c r="F6" s="64">
        <v>365</v>
      </c>
      <c r="G6" s="64">
        <v>365</v>
      </c>
      <c r="H6" s="65">
        <v>365</v>
      </c>
      <c r="I6" s="62" t="s">
        <v>72</v>
      </c>
      <c r="J6" s="63"/>
      <c r="K6" s="66" t="s">
        <v>73</v>
      </c>
      <c r="L6" s="68">
        <v>130</v>
      </c>
    </row>
    <row r="7" spans="1:12" x14ac:dyDescent="0.2">
      <c r="A7" s="57"/>
      <c r="B7" s="58" t="s">
        <v>280</v>
      </c>
      <c r="C7" s="59">
        <v>2.0099999999999998</v>
      </c>
      <c r="D7" s="59">
        <v>2.0099999999999998</v>
      </c>
      <c r="E7" s="60">
        <v>2.0099999999999998</v>
      </c>
      <c r="F7" s="59">
        <v>1.5</v>
      </c>
      <c r="G7" s="59">
        <v>1.5</v>
      </c>
      <c r="H7" s="60">
        <v>1.5</v>
      </c>
      <c r="I7" s="62" t="s">
        <v>75</v>
      </c>
      <c r="J7" s="63"/>
      <c r="K7" s="66"/>
      <c r="L7" s="55"/>
    </row>
    <row r="8" spans="1:12" x14ac:dyDescent="0.2">
      <c r="A8" s="57"/>
      <c r="B8" s="69" t="s">
        <v>76</v>
      </c>
      <c r="C8" s="70">
        <f>C2*C3*C4*C5/C7*C6</f>
        <v>8435.5858208955233</v>
      </c>
      <c r="D8" s="70">
        <f>D2*D3*D4*D5/D7*D6</f>
        <v>7592.027238805972</v>
      </c>
      <c r="E8" s="71">
        <f>E9*365/E7</f>
        <v>5086.3930348258709</v>
      </c>
      <c r="F8" s="70">
        <f>F2*F3*F4*F5/F7*F6</f>
        <v>8994.33</v>
      </c>
      <c r="G8" s="70">
        <f>G2*G3*G4*G5/G7*G6</f>
        <v>8094.8970000000018</v>
      </c>
      <c r="H8" s="71">
        <f>H9*365/H7</f>
        <v>5679.4000000000005</v>
      </c>
      <c r="I8" s="62" t="s">
        <v>281</v>
      </c>
      <c r="J8" s="63"/>
      <c r="K8" s="62"/>
      <c r="L8" s="55"/>
    </row>
    <row r="9" spans="1:12" x14ac:dyDescent="0.2">
      <c r="A9" s="57"/>
      <c r="B9" s="72" t="s">
        <v>78</v>
      </c>
      <c r="C9" s="73">
        <f>C8/365*C7</f>
        <v>46.453499999999998</v>
      </c>
      <c r="D9" s="73">
        <f>D8/365*D7</f>
        <v>41.808150000000005</v>
      </c>
      <c r="E9" s="74">
        <f>ED_WaterConsumption!C23</f>
        <v>28.009999999999998</v>
      </c>
      <c r="F9" s="73">
        <f>F8/365*F7</f>
        <v>36.963000000000001</v>
      </c>
      <c r="G9" s="73">
        <f>G8/365*G7</f>
        <v>33.266700000000007</v>
      </c>
      <c r="H9" s="74">
        <f>ED_WaterConsumption!D23</f>
        <v>23.34</v>
      </c>
      <c r="I9" s="76" t="s">
        <v>79</v>
      </c>
      <c r="J9" s="76"/>
      <c r="K9" s="62"/>
      <c r="L9" s="55"/>
    </row>
    <row r="10" spans="1:12" x14ac:dyDescent="0.2">
      <c r="A10" s="57"/>
      <c r="B10" s="72" t="s">
        <v>282</v>
      </c>
      <c r="C10" s="211">
        <f t="shared" ref="C10:H10" si="0">C9*0.63</f>
        <v>29.265705000000001</v>
      </c>
      <c r="D10" s="211">
        <f t="shared" si="0"/>
        <v>26.339134500000004</v>
      </c>
      <c r="E10" s="211">
        <f t="shared" si="0"/>
        <v>17.6463</v>
      </c>
      <c r="F10" s="211">
        <f t="shared" si="0"/>
        <v>23.28669</v>
      </c>
      <c r="G10" s="211">
        <f t="shared" si="0"/>
        <v>20.958021000000006</v>
      </c>
      <c r="H10" s="211">
        <f t="shared" si="0"/>
        <v>14.7042</v>
      </c>
      <c r="I10" s="63"/>
      <c r="J10" s="63"/>
      <c r="K10" s="62"/>
      <c r="L10" s="55"/>
    </row>
    <row r="11" spans="1:12" x14ac:dyDescent="0.2">
      <c r="A11" s="57"/>
      <c r="B11" s="63"/>
      <c r="C11" s="73"/>
      <c r="D11" s="73"/>
      <c r="E11" s="73"/>
      <c r="F11" s="73"/>
      <c r="G11" s="63"/>
      <c r="H11" s="63"/>
      <c r="I11" s="62"/>
      <c r="J11" s="63"/>
      <c r="K11" s="63"/>
      <c r="L11" s="55"/>
    </row>
    <row r="12" spans="1:12" ht="15.75" x14ac:dyDescent="0.25">
      <c r="A12" s="57"/>
      <c r="B12" s="77" t="s">
        <v>283</v>
      </c>
      <c r="C12" s="63" t="s">
        <v>82</v>
      </c>
      <c r="D12" s="63" t="s">
        <v>83</v>
      </c>
      <c r="E12" s="78" t="s">
        <v>84</v>
      </c>
      <c r="F12" s="63" t="s">
        <v>85</v>
      </c>
      <c r="G12" s="63" t="s">
        <v>86</v>
      </c>
      <c r="H12" s="63" t="s">
        <v>87</v>
      </c>
      <c r="I12" s="78" t="s">
        <v>88</v>
      </c>
      <c r="J12" s="63" t="s">
        <v>89</v>
      </c>
      <c r="K12" s="62"/>
      <c r="L12" s="55"/>
    </row>
    <row r="13" spans="1:12" x14ac:dyDescent="0.2">
      <c r="A13" s="57"/>
      <c r="B13" s="58" t="s">
        <v>90</v>
      </c>
      <c r="C13" s="64">
        <v>1.5</v>
      </c>
      <c r="D13" s="64">
        <v>1.6</v>
      </c>
      <c r="E13" s="65">
        <v>1.6</v>
      </c>
      <c r="F13" s="64">
        <v>1.7</v>
      </c>
      <c r="G13" s="64">
        <v>1.5</v>
      </c>
      <c r="H13" s="64">
        <v>1.6</v>
      </c>
      <c r="I13" s="65">
        <v>1.6</v>
      </c>
      <c r="J13" s="64">
        <v>1.7</v>
      </c>
      <c r="K13" s="62" t="s">
        <v>279</v>
      </c>
      <c r="L13" s="55"/>
    </row>
    <row r="14" spans="1:12" x14ac:dyDescent="0.2">
      <c r="A14" s="57"/>
      <c r="B14" s="58" t="s">
        <v>63</v>
      </c>
      <c r="C14" s="64">
        <v>7.4</v>
      </c>
      <c r="D14" s="64">
        <v>7.4</v>
      </c>
      <c r="E14" s="65">
        <v>7.4</v>
      </c>
      <c r="F14" s="64">
        <v>7.4</v>
      </c>
      <c r="G14" s="64">
        <v>7.4</v>
      </c>
      <c r="H14" s="64">
        <v>7.4</v>
      </c>
      <c r="I14" s="65">
        <v>7.4</v>
      </c>
      <c r="J14" s="64">
        <v>7.4</v>
      </c>
      <c r="K14" s="62" t="s">
        <v>64</v>
      </c>
      <c r="L14" s="55"/>
    </row>
    <row r="15" spans="1:12" x14ac:dyDescent="0.2">
      <c r="A15" s="57"/>
      <c r="B15" s="58" t="s">
        <v>65</v>
      </c>
      <c r="C15" s="64">
        <v>2.79</v>
      </c>
      <c r="D15" s="64">
        <v>2.79</v>
      </c>
      <c r="E15" s="65">
        <v>2.79</v>
      </c>
      <c r="F15" s="64">
        <v>2.79</v>
      </c>
      <c r="G15" s="64">
        <v>2.2200000000000002</v>
      </c>
      <c r="H15" s="64">
        <v>2.2200000000000002</v>
      </c>
      <c r="I15" s="65">
        <v>2.2200000000000002</v>
      </c>
      <c r="J15" s="64">
        <v>2.2200000000000002</v>
      </c>
      <c r="K15" s="62" t="s">
        <v>66</v>
      </c>
      <c r="L15" s="55"/>
    </row>
    <row r="16" spans="1:12" x14ac:dyDescent="0.2">
      <c r="A16" s="57"/>
      <c r="B16" s="58" t="s">
        <v>69</v>
      </c>
      <c r="C16" s="64">
        <v>0.9</v>
      </c>
      <c r="D16" s="64">
        <v>0.9</v>
      </c>
      <c r="E16" s="65">
        <v>0.9</v>
      </c>
      <c r="F16" s="64">
        <v>0.9</v>
      </c>
      <c r="G16" s="64">
        <v>0.9</v>
      </c>
      <c r="H16" s="64">
        <v>0.9</v>
      </c>
      <c r="I16" s="65">
        <v>0.9</v>
      </c>
      <c r="J16" s="64">
        <v>0.9</v>
      </c>
      <c r="K16" s="62" t="s">
        <v>70</v>
      </c>
      <c r="L16" s="55"/>
    </row>
    <row r="17" spans="1:12" x14ac:dyDescent="0.2">
      <c r="A17" s="57"/>
      <c r="B17" s="58" t="s">
        <v>72</v>
      </c>
      <c r="C17" s="64">
        <v>365</v>
      </c>
      <c r="D17" s="64">
        <v>365</v>
      </c>
      <c r="E17" s="65">
        <v>365</v>
      </c>
      <c r="F17" s="64">
        <v>365</v>
      </c>
      <c r="G17" s="64">
        <v>365</v>
      </c>
      <c r="H17" s="64">
        <v>365</v>
      </c>
      <c r="I17" s="65">
        <v>365</v>
      </c>
      <c r="J17" s="64">
        <v>365</v>
      </c>
      <c r="K17" s="62" t="s">
        <v>72</v>
      </c>
      <c r="L17" s="55"/>
    </row>
    <row r="18" spans="1:12" x14ac:dyDescent="0.2">
      <c r="A18" s="57"/>
      <c r="B18" s="58" t="s">
        <v>280</v>
      </c>
      <c r="C18" s="59">
        <v>2.0099999999999998</v>
      </c>
      <c r="D18" s="59">
        <v>2.0099999999999998</v>
      </c>
      <c r="E18" s="60">
        <v>2.0099999999999998</v>
      </c>
      <c r="F18" s="59">
        <v>2.0099999999999998</v>
      </c>
      <c r="G18" s="59">
        <v>1.5</v>
      </c>
      <c r="H18" s="59">
        <v>1.5</v>
      </c>
      <c r="I18" s="60">
        <v>1.5</v>
      </c>
      <c r="J18" s="59">
        <v>1.5</v>
      </c>
      <c r="K18" s="62" t="s">
        <v>75</v>
      </c>
      <c r="L18" s="55"/>
    </row>
    <row r="19" spans="1:12" x14ac:dyDescent="0.2">
      <c r="A19" s="57"/>
      <c r="B19" s="69" t="s">
        <v>91</v>
      </c>
      <c r="C19" s="71">
        <f>E19*1.5/1.6</f>
        <v>3390.9286898839136</v>
      </c>
      <c r="D19" s="70">
        <f t="shared" ref="D19" si="1">D13*D14*D15*D16/D18*D17</f>
        <v>5398.7749253731363</v>
      </c>
      <c r="E19" s="71">
        <f>E20*365/E18</f>
        <v>3616.9906025428418</v>
      </c>
      <c r="F19" s="71">
        <f>E19*1.7/1.6</f>
        <v>3843.052515201769</v>
      </c>
      <c r="G19" s="71">
        <f>I19*1.5/1.6</f>
        <v>3786.2666666666678</v>
      </c>
      <c r="H19" s="70">
        <f t="shared" ref="H19" si="2">H13*H14*H15*H16/H18*H17</f>
        <v>5756.3712000000023</v>
      </c>
      <c r="I19" s="71">
        <f>I20*365/I18</f>
        <v>4038.6844444444455</v>
      </c>
      <c r="J19" s="71">
        <f>I19*1.7/1.6</f>
        <v>4291.1022222222227</v>
      </c>
      <c r="K19" s="62" t="s">
        <v>281</v>
      </c>
      <c r="L19" s="55"/>
    </row>
    <row r="20" spans="1:12" x14ac:dyDescent="0.2">
      <c r="A20" s="57"/>
      <c r="B20" s="72" t="s">
        <v>78</v>
      </c>
      <c r="C20" s="73">
        <f t="shared" ref="C20:J20" si="3">C19/365*C18</f>
        <v>18.673333333333328</v>
      </c>
      <c r="D20" s="73">
        <f t="shared" si="3"/>
        <v>29.730240000000006</v>
      </c>
      <c r="E20" s="74">
        <f>D20*E9/D9</f>
        <v>19.918222222222223</v>
      </c>
      <c r="F20" s="73">
        <f t="shared" si="3"/>
        <v>21.16311111111111</v>
      </c>
      <c r="G20" s="73">
        <f t="shared" si="3"/>
        <v>15.560000000000006</v>
      </c>
      <c r="H20" s="73">
        <f t="shared" si="3"/>
        <v>23.656320000000012</v>
      </c>
      <c r="I20" s="74">
        <f>H20*H9/G9</f>
        <v>16.597333333333339</v>
      </c>
      <c r="J20" s="73">
        <f t="shared" si="3"/>
        <v>17.634666666666668</v>
      </c>
      <c r="K20" s="73" t="s">
        <v>92</v>
      </c>
      <c r="L20" s="55"/>
    </row>
    <row r="21" spans="1:12" x14ac:dyDescent="0.2">
      <c r="A21" s="57"/>
      <c r="B21" s="72" t="s">
        <v>282</v>
      </c>
      <c r="C21" s="73">
        <f t="shared" ref="C21:J21" si="4">C20*0.63</f>
        <v>11.764199999999997</v>
      </c>
      <c r="D21" s="73">
        <f t="shared" si="4"/>
        <v>18.730051200000002</v>
      </c>
      <c r="E21" s="73">
        <f t="shared" si="4"/>
        <v>12.548480000000001</v>
      </c>
      <c r="F21" s="73">
        <f t="shared" si="4"/>
        <v>13.33276</v>
      </c>
      <c r="G21" s="73">
        <f t="shared" si="4"/>
        <v>9.8028000000000031</v>
      </c>
      <c r="H21" s="73">
        <f t="shared" si="4"/>
        <v>14.903481600000008</v>
      </c>
      <c r="I21" s="73">
        <f t="shared" si="4"/>
        <v>10.456320000000003</v>
      </c>
      <c r="J21" s="73">
        <f t="shared" si="4"/>
        <v>11.10984</v>
      </c>
      <c r="K21" s="62"/>
      <c r="L21" s="55"/>
    </row>
    <row r="22" spans="1:12" x14ac:dyDescent="0.2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</row>
    <row r="23" spans="1:12" ht="13.5" thickBot="1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55"/>
    </row>
    <row r="24" spans="1:12" ht="15" x14ac:dyDescent="0.2">
      <c r="A24" s="62"/>
      <c r="B24" s="62"/>
      <c r="C24" s="329" t="s">
        <v>285</v>
      </c>
      <c r="D24" s="330"/>
      <c r="E24" s="330"/>
      <c r="F24" s="330"/>
      <c r="G24" s="331"/>
      <c r="H24" s="62"/>
      <c r="I24" s="62"/>
      <c r="J24" s="62"/>
      <c r="K24" s="62"/>
      <c r="L24" s="55"/>
    </row>
    <row r="25" spans="1:12" ht="30" x14ac:dyDescent="0.25">
      <c r="A25" s="62"/>
      <c r="B25" s="62"/>
      <c r="C25" s="200" t="s">
        <v>286</v>
      </c>
      <c r="D25" s="201" t="s">
        <v>287</v>
      </c>
      <c r="E25" s="201" t="s">
        <v>288</v>
      </c>
      <c r="F25" s="1" t="s">
        <v>289</v>
      </c>
      <c r="G25" s="202" t="s">
        <v>290</v>
      </c>
      <c r="H25" s="62"/>
      <c r="I25" s="62"/>
      <c r="J25" s="62"/>
      <c r="K25" s="62"/>
      <c r="L25" s="55"/>
    </row>
    <row r="26" spans="1:12" ht="15" x14ac:dyDescent="0.25">
      <c r="A26" s="62"/>
      <c r="B26" s="62"/>
      <c r="C26" s="203">
        <v>2.5</v>
      </c>
      <c r="D26" s="204">
        <f>F26/$E$17*$E$18</f>
        <v>31.122222222222224</v>
      </c>
      <c r="E26" s="204">
        <f>G26/$I$17*$I$18</f>
        <v>25.933333333333337</v>
      </c>
      <c r="F26" s="206">
        <f t="shared" ref="F26:F34" si="5">$E$19*C26/$E$13</f>
        <v>5651.5478164731903</v>
      </c>
      <c r="G26" s="205">
        <f t="shared" ref="G26:G34" si="6">$I$19*C26/$I$13</f>
        <v>6310.4444444444453</v>
      </c>
      <c r="H26" s="62"/>
      <c r="I26" s="62"/>
      <c r="J26" s="62"/>
      <c r="K26" s="62"/>
      <c r="L26" s="55"/>
    </row>
    <row r="27" spans="1:12" ht="15" x14ac:dyDescent="0.25">
      <c r="A27" s="62"/>
      <c r="B27" s="62"/>
      <c r="C27" s="203">
        <v>2.25</v>
      </c>
      <c r="D27" s="204">
        <f t="shared" ref="D27:D34" si="7">F27/$E$17*$E$18</f>
        <v>28.009999999999998</v>
      </c>
      <c r="E27" s="204">
        <f t="shared" ref="E27:E34" si="8">G27/$I$17*$I$18</f>
        <v>23.340000000000007</v>
      </c>
      <c r="F27" s="206">
        <f t="shared" si="5"/>
        <v>5086.3930348258709</v>
      </c>
      <c r="G27" s="205">
        <f t="shared" si="6"/>
        <v>5679.4000000000015</v>
      </c>
      <c r="H27" s="62"/>
      <c r="I27" s="62"/>
      <c r="J27" s="62"/>
      <c r="K27" s="62"/>
      <c r="L27" s="55"/>
    </row>
    <row r="28" spans="1:12" ht="15" x14ac:dyDescent="0.25">
      <c r="A28" s="62"/>
      <c r="B28" s="62"/>
      <c r="C28" s="203">
        <v>2</v>
      </c>
      <c r="D28" s="204">
        <f t="shared" si="7"/>
        <v>24.897777777777776</v>
      </c>
      <c r="E28" s="204">
        <f t="shared" si="8"/>
        <v>20.746666666666673</v>
      </c>
      <c r="F28" s="206">
        <f t="shared" si="5"/>
        <v>4521.2382531785515</v>
      </c>
      <c r="G28" s="205">
        <f t="shared" si="6"/>
        <v>5048.3555555555567</v>
      </c>
      <c r="H28" s="62"/>
      <c r="I28" s="62"/>
      <c r="J28" s="62"/>
      <c r="K28" s="62"/>
      <c r="L28" s="55"/>
    </row>
    <row r="29" spans="1:12" ht="15" x14ac:dyDescent="0.25">
      <c r="A29" s="62"/>
      <c r="B29" s="62"/>
      <c r="C29" s="203">
        <v>1.8</v>
      </c>
      <c r="D29" s="204">
        <f t="shared" si="7"/>
        <v>22.407999999999998</v>
      </c>
      <c r="E29" s="204">
        <f t="shared" si="8"/>
        <v>18.672000000000004</v>
      </c>
      <c r="F29" s="206">
        <f t="shared" si="5"/>
        <v>4069.1144278606967</v>
      </c>
      <c r="G29" s="205">
        <f t="shared" si="6"/>
        <v>4543.5200000000013</v>
      </c>
      <c r="H29" s="62"/>
      <c r="I29" s="62"/>
      <c r="J29" s="62"/>
      <c r="K29" s="62"/>
      <c r="L29" s="55"/>
    </row>
    <row r="30" spans="1:12" ht="15" x14ac:dyDescent="0.25">
      <c r="A30" s="62"/>
      <c r="B30" s="62"/>
      <c r="C30" s="203">
        <v>1.7</v>
      </c>
      <c r="D30" s="204">
        <f t="shared" si="7"/>
        <v>21.16311111111111</v>
      </c>
      <c r="E30" s="204">
        <f t="shared" si="8"/>
        <v>17.634666666666668</v>
      </c>
      <c r="F30" s="206">
        <f t="shared" si="5"/>
        <v>3843.052515201769</v>
      </c>
      <c r="G30" s="205">
        <f t="shared" si="6"/>
        <v>4291.1022222222227</v>
      </c>
      <c r="H30" s="62"/>
      <c r="I30" s="62"/>
      <c r="J30" s="62"/>
      <c r="K30" s="62"/>
      <c r="L30" s="55"/>
    </row>
    <row r="31" spans="1:12" ht="15" x14ac:dyDescent="0.25">
      <c r="A31" s="62"/>
      <c r="B31" s="62"/>
      <c r="C31" s="203">
        <v>1.6</v>
      </c>
      <c r="D31" s="204">
        <f t="shared" si="7"/>
        <v>19.918222222222223</v>
      </c>
      <c r="E31" s="204">
        <f t="shared" si="8"/>
        <v>16.597333333333339</v>
      </c>
      <c r="F31" s="206">
        <f t="shared" si="5"/>
        <v>3616.9906025428418</v>
      </c>
      <c r="G31" s="205">
        <f t="shared" si="6"/>
        <v>4038.6844444444455</v>
      </c>
      <c r="H31" s="62"/>
      <c r="I31" s="62"/>
      <c r="J31" s="62"/>
      <c r="K31" s="62"/>
      <c r="L31" s="55"/>
    </row>
    <row r="32" spans="1:12" ht="15" x14ac:dyDescent="0.25">
      <c r="A32" s="62"/>
      <c r="B32" s="62"/>
      <c r="C32" s="203">
        <v>1.5</v>
      </c>
      <c r="D32" s="204">
        <f t="shared" si="7"/>
        <v>18.673333333333328</v>
      </c>
      <c r="E32" s="204">
        <f t="shared" si="8"/>
        <v>15.560000000000006</v>
      </c>
      <c r="F32" s="206">
        <f>$E$19*C32/$E$13</f>
        <v>3390.9286898839136</v>
      </c>
      <c r="G32" s="205">
        <f>$I$19*C32/$I$13</f>
        <v>3786.2666666666678</v>
      </c>
      <c r="H32" s="62"/>
      <c r="I32" s="62"/>
      <c r="J32" s="62"/>
      <c r="K32" s="62"/>
      <c r="L32" s="55"/>
    </row>
    <row r="33" spans="1:12" ht="15" x14ac:dyDescent="0.25">
      <c r="A33" s="62"/>
      <c r="B33" s="62"/>
      <c r="C33" s="203">
        <v>1.25</v>
      </c>
      <c r="D33" s="204">
        <f t="shared" si="7"/>
        <v>15.561111111111112</v>
      </c>
      <c r="E33" s="204">
        <f t="shared" si="8"/>
        <v>12.966666666666669</v>
      </c>
      <c r="F33" s="206">
        <f t="shared" si="5"/>
        <v>2825.7739082365952</v>
      </c>
      <c r="G33" s="205">
        <f t="shared" si="6"/>
        <v>3155.2222222222226</v>
      </c>
      <c r="H33" s="62"/>
      <c r="I33" s="62"/>
      <c r="J33" s="62"/>
      <c r="K33" s="62"/>
      <c r="L33" s="55"/>
    </row>
    <row r="34" spans="1:12" ht="15.75" thickBot="1" x14ac:dyDescent="0.3">
      <c r="A34" s="62"/>
      <c r="B34" s="62"/>
      <c r="C34" s="207">
        <v>1</v>
      </c>
      <c r="D34" s="208">
        <f t="shared" si="7"/>
        <v>12.448888888888888</v>
      </c>
      <c r="E34" s="208">
        <f t="shared" si="8"/>
        <v>10.373333333333337</v>
      </c>
      <c r="F34" s="209">
        <f t="shared" si="5"/>
        <v>2260.6191265892758</v>
      </c>
      <c r="G34" s="210">
        <f t="shared" si="6"/>
        <v>2524.1777777777784</v>
      </c>
      <c r="H34" s="62"/>
      <c r="I34" s="62"/>
      <c r="J34" s="62"/>
      <c r="K34" s="62"/>
      <c r="L34" s="55"/>
    </row>
    <row r="35" spans="1:12" x14ac:dyDescent="0.2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55"/>
    </row>
    <row r="36" spans="1:12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55"/>
    </row>
    <row r="37" spans="1:12" x14ac:dyDescent="0.2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55"/>
    </row>
    <row r="38" spans="1:12" x14ac:dyDescent="0.2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55"/>
    </row>
    <row r="39" spans="1:12" x14ac:dyDescent="0.2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55"/>
    </row>
    <row r="40" spans="1:12" x14ac:dyDescent="0.2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55"/>
    </row>
    <row r="41" spans="1:12" x14ac:dyDescent="0.2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55"/>
    </row>
    <row r="42" spans="1:1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55"/>
    </row>
    <row r="43" spans="1:12" x14ac:dyDescent="0.2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55"/>
    </row>
    <row r="44" spans="1:12" x14ac:dyDescent="0.2">
      <c r="A44" s="57"/>
      <c r="B44" s="73"/>
      <c r="C44" s="73"/>
      <c r="D44" s="73"/>
      <c r="E44" s="73"/>
      <c r="F44" s="73"/>
      <c r="G44" s="73"/>
      <c r="H44" s="73"/>
      <c r="I44" s="62"/>
      <c r="J44" s="63"/>
      <c r="K44" s="62"/>
      <c r="L44" s="55"/>
    </row>
    <row r="45" spans="1:12" ht="13.5" thickBot="1" x14ac:dyDescent="0.25">
      <c r="A45" s="128"/>
      <c r="B45" s="129"/>
      <c r="C45" s="129"/>
      <c r="D45" s="129"/>
      <c r="E45" s="129"/>
      <c r="F45" s="129"/>
      <c r="G45" s="129"/>
      <c r="H45" s="129"/>
      <c r="I45" s="129"/>
      <c r="J45" s="129"/>
      <c r="K45" s="199"/>
      <c r="L45" s="131"/>
    </row>
  </sheetData>
  <mergeCells count="1">
    <mergeCell ref="C24:G24"/>
  </mergeCells>
  <pageMargins left="0.75" right="0.75" top="1" bottom="1" header="0.5" footer="0.5"/>
  <pageSetup scale="80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O41" sqref="O41"/>
    </sheetView>
  </sheetViews>
  <sheetFormatPr defaultRowHeight="15" x14ac:dyDescent="0.25"/>
  <cols>
    <col min="14" max="14" width="4.5703125" bestFit="1" customWidth="1"/>
    <col min="15" max="15" width="17.85546875" bestFit="1" customWidth="1"/>
    <col min="16" max="16" width="8.85546875" customWidth="1"/>
  </cols>
  <sheetData>
    <row r="1" spans="1:16" x14ac:dyDescent="0.25">
      <c r="A1" t="s">
        <v>110</v>
      </c>
    </row>
    <row r="2" spans="1:16" x14ac:dyDescent="0.25">
      <c r="A2" s="214"/>
      <c r="B2" s="215" t="s">
        <v>296</v>
      </c>
      <c r="C2" s="215" t="s">
        <v>297</v>
      </c>
      <c r="D2" s="215" t="s">
        <v>298</v>
      </c>
      <c r="E2" s="215" t="s">
        <v>299</v>
      </c>
      <c r="F2" s="215" t="s">
        <v>300</v>
      </c>
      <c r="G2" s="215" t="s">
        <v>301</v>
      </c>
      <c r="H2" s="215" t="s">
        <v>302</v>
      </c>
      <c r="I2" s="215" t="s">
        <v>303</v>
      </c>
      <c r="J2" s="215" t="s">
        <v>304</v>
      </c>
      <c r="K2" s="215" t="s">
        <v>305</v>
      </c>
      <c r="L2" s="215" t="s">
        <v>306</v>
      </c>
      <c r="M2" s="215" t="s">
        <v>307</v>
      </c>
      <c r="N2" s="216" t="s">
        <v>308</v>
      </c>
      <c r="O2" s="217" t="s">
        <v>116</v>
      </c>
    </row>
    <row r="3" spans="1:16" x14ac:dyDescent="0.25">
      <c r="A3" t="s">
        <v>117</v>
      </c>
      <c r="B3" s="218">
        <v>49.529999999999973</v>
      </c>
      <c r="C3" s="218">
        <v>48.729999999999961</v>
      </c>
      <c r="D3" s="218">
        <v>48.629999999999995</v>
      </c>
      <c r="E3" s="218">
        <v>49.029999999999973</v>
      </c>
      <c r="F3" s="218">
        <v>50.529999999999973</v>
      </c>
      <c r="G3" s="218">
        <v>52.029999999999973</v>
      </c>
      <c r="H3" s="218">
        <v>53.229999999999961</v>
      </c>
      <c r="I3" s="218">
        <v>54.03000000000003</v>
      </c>
      <c r="J3" s="218">
        <v>54.129999999999939</v>
      </c>
      <c r="K3" s="218">
        <v>53.430000000000007</v>
      </c>
      <c r="L3" s="218">
        <v>52.229999999999961</v>
      </c>
      <c r="M3" s="218">
        <v>50.829999999999984</v>
      </c>
      <c r="N3" s="219">
        <v>51.379589041095869</v>
      </c>
      <c r="O3" s="220">
        <v>51.364580033093063</v>
      </c>
      <c r="P3" s="197">
        <f>+N3-O3</f>
        <v>1.5009008002806468E-2</v>
      </c>
    </row>
    <row r="4" spans="1:16" x14ac:dyDescent="0.25">
      <c r="A4" t="s">
        <v>119</v>
      </c>
      <c r="B4" s="218">
        <v>53.729999999999961</v>
      </c>
      <c r="C4" s="218">
        <v>52.329999999999984</v>
      </c>
      <c r="D4" s="218">
        <v>52.129999999999995</v>
      </c>
      <c r="E4" s="218">
        <v>52.829999999999984</v>
      </c>
      <c r="F4" s="218">
        <v>55.629999999999939</v>
      </c>
      <c r="G4" s="218">
        <v>58.430000000000007</v>
      </c>
      <c r="H4" s="218">
        <v>60.829999999999984</v>
      </c>
      <c r="I4" s="218">
        <v>62.329999999999984</v>
      </c>
      <c r="J4" s="218">
        <v>62.53000000000003</v>
      </c>
      <c r="K4" s="218">
        <v>61.229999999999961</v>
      </c>
      <c r="L4" s="218">
        <v>58.930000000000007</v>
      </c>
      <c r="M4" s="218">
        <v>56.229999999999961</v>
      </c>
      <c r="N4" s="219">
        <v>57.293835616438336</v>
      </c>
      <c r="O4" s="220">
        <v>57.228777954220476</v>
      </c>
      <c r="P4" s="197">
        <f t="shared" ref="P4:P18" si="0">+N4-O4</f>
        <v>6.5057662217860468E-2</v>
      </c>
    </row>
    <row r="5" spans="1:16" x14ac:dyDescent="0.25">
      <c r="A5" t="s">
        <v>124</v>
      </c>
      <c r="B5" s="218">
        <v>54.53000000000003</v>
      </c>
      <c r="C5" s="218">
        <v>53.430000000000007</v>
      </c>
      <c r="D5" s="218">
        <v>53.329999999999984</v>
      </c>
      <c r="E5" s="218">
        <v>53.829999999999984</v>
      </c>
      <c r="F5" s="218">
        <v>55.829999999999984</v>
      </c>
      <c r="G5" s="218">
        <v>57.829999999999984</v>
      </c>
      <c r="H5" s="218">
        <v>59.629999999999939</v>
      </c>
      <c r="I5" s="218">
        <v>60.729999999999961</v>
      </c>
      <c r="J5" s="218">
        <v>60.829999999999984</v>
      </c>
      <c r="K5" s="218">
        <v>59.930000000000007</v>
      </c>
      <c r="L5" s="218">
        <v>58.229999999999961</v>
      </c>
      <c r="M5" s="218">
        <v>56.229999999999961</v>
      </c>
      <c r="N5" s="219">
        <v>57.052465753424642</v>
      </c>
      <c r="O5" s="220">
        <v>57.018636140670921</v>
      </c>
      <c r="P5" s="197">
        <f t="shared" si="0"/>
        <v>3.3829612753720539E-2</v>
      </c>
    </row>
    <row r="6" spans="1:16" x14ac:dyDescent="0.25">
      <c r="A6" t="s">
        <v>125</v>
      </c>
      <c r="B6" s="218">
        <v>55.729999999999961</v>
      </c>
      <c r="C6" s="218">
        <v>54.129999999999939</v>
      </c>
      <c r="D6" s="218">
        <v>54.03000000000003</v>
      </c>
      <c r="E6" s="218">
        <v>54.829999999999984</v>
      </c>
      <c r="F6" s="218">
        <v>57.729999999999961</v>
      </c>
      <c r="G6" s="218">
        <v>60.729999999999961</v>
      </c>
      <c r="H6" s="218">
        <v>63.329999999999984</v>
      </c>
      <c r="I6" s="218">
        <v>64.930000000000007</v>
      </c>
      <c r="J6" s="218">
        <v>65.03000000000003</v>
      </c>
      <c r="K6" s="218">
        <v>63.729999999999961</v>
      </c>
      <c r="L6" s="218">
        <v>61.229999999999961</v>
      </c>
      <c r="M6" s="218">
        <v>58.329999999999984</v>
      </c>
      <c r="N6" s="219">
        <v>59.513287671232852</v>
      </c>
      <c r="O6" s="220">
        <v>59.433606267155675</v>
      </c>
      <c r="P6" s="197">
        <f t="shared" si="0"/>
        <v>7.9681404077177831E-2</v>
      </c>
    </row>
    <row r="7" spans="1:16" x14ac:dyDescent="0.25">
      <c r="A7" t="s">
        <v>126</v>
      </c>
      <c r="B7" s="218">
        <v>53.629999999999939</v>
      </c>
      <c r="C7" s="218">
        <v>52.729999999999961</v>
      </c>
      <c r="D7" s="218">
        <v>52.729999999999961</v>
      </c>
      <c r="E7" s="218">
        <v>53.129999999999939</v>
      </c>
      <c r="F7" s="218">
        <v>54.829999999999984</v>
      </c>
      <c r="G7" s="218">
        <v>56.53000000000003</v>
      </c>
      <c r="H7" s="218">
        <v>58.03000000000003</v>
      </c>
      <c r="I7" s="218">
        <v>58.930000000000007</v>
      </c>
      <c r="J7" s="218">
        <v>59.03000000000003</v>
      </c>
      <c r="K7" s="218">
        <v>58.229999999999961</v>
      </c>
      <c r="L7" s="218">
        <v>56.829999999999984</v>
      </c>
      <c r="M7" s="218">
        <v>55.129999999999939</v>
      </c>
      <c r="N7" s="219">
        <v>55.832465753424636</v>
      </c>
      <c r="O7" s="220">
        <v>55.809222967055064</v>
      </c>
      <c r="P7" s="197">
        <f t="shared" si="0"/>
        <v>2.3242786369571888E-2</v>
      </c>
    </row>
    <row r="8" spans="1:16" x14ac:dyDescent="0.25">
      <c r="A8" t="s">
        <v>127</v>
      </c>
      <c r="B8" s="218">
        <v>58.930000000000007</v>
      </c>
      <c r="C8" s="218">
        <v>57.829999999999984</v>
      </c>
      <c r="D8" s="218">
        <v>57.729999999999961</v>
      </c>
      <c r="E8" s="218">
        <v>58.229999999999961</v>
      </c>
      <c r="F8" s="218">
        <v>60.430000000000007</v>
      </c>
      <c r="G8" s="218">
        <v>62.629999999999939</v>
      </c>
      <c r="H8" s="218">
        <v>64.53000000000003</v>
      </c>
      <c r="I8" s="218">
        <v>65.729999999999961</v>
      </c>
      <c r="J8" s="218">
        <v>65.829999999999984</v>
      </c>
      <c r="K8" s="218">
        <v>64.930000000000007</v>
      </c>
      <c r="L8" s="218">
        <v>63.03000000000003</v>
      </c>
      <c r="M8" s="218">
        <v>60.930000000000007</v>
      </c>
      <c r="N8" s="219">
        <v>61.754383561643834</v>
      </c>
      <c r="O8" s="220">
        <v>61.7076407235907</v>
      </c>
      <c r="P8" s="197">
        <f t="shared" si="0"/>
        <v>4.6742838053134506E-2</v>
      </c>
    </row>
    <row r="9" spans="1:16" x14ac:dyDescent="0.25">
      <c r="A9" t="s">
        <v>128</v>
      </c>
      <c r="B9" s="218">
        <v>60.229999999999961</v>
      </c>
      <c r="C9" s="218">
        <v>59.329999999999984</v>
      </c>
      <c r="D9" s="218">
        <v>59.229999999999961</v>
      </c>
      <c r="E9" s="218">
        <v>59.729999999999961</v>
      </c>
      <c r="F9" s="218">
        <v>61.53000000000003</v>
      </c>
      <c r="G9" s="218">
        <v>63.229999999999961</v>
      </c>
      <c r="H9" s="218">
        <v>64.829999999999984</v>
      </c>
      <c r="I9" s="218">
        <v>65.829999999999984</v>
      </c>
      <c r="J9" s="218">
        <v>65.930000000000007</v>
      </c>
      <c r="K9" s="218">
        <v>65.129999999999939</v>
      </c>
      <c r="L9" s="218">
        <v>63.53000000000003</v>
      </c>
      <c r="M9" s="218">
        <v>61.829999999999984</v>
      </c>
      <c r="N9" s="219">
        <v>62.54999999999999</v>
      </c>
      <c r="O9" s="220">
        <v>62.517801492421739</v>
      </c>
      <c r="P9" s="197">
        <f t="shared" si="0"/>
        <v>3.2198507578250712E-2</v>
      </c>
    </row>
    <row r="10" spans="1:16" x14ac:dyDescent="0.25">
      <c r="A10" t="s">
        <v>129</v>
      </c>
      <c r="B10" s="218">
        <v>60.729999999999961</v>
      </c>
      <c r="C10" s="218">
        <v>59.53000000000003</v>
      </c>
      <c r="D10" s="218">
        <v>59.430000000000007</v>
      </c>
      <c r="E10" s="218">
        <v>59.930000000000007</v>
      </c>
      <c r="F10" s="218">
        <v>62.329999999999984</v>
      </c>
      <c r="G10" s="218">
        <v>64.729999999999961</v>
      </c>
      <c r="H10" s="218">
        <v>66.729999999999961</v>
      </c>
      <c r="I10" s="218">
        <v>68.03000000000003</v>
      </c>
      <c r="J10" s="218">
        <v>68.129999999999939</v>
      </c>
      <c r="K10" s="218">
        <v>67.03000000000003</v>
      </c>
      <c r="L10" s="218">
        <v>65.129999999999939</v>
      </c>
      <c r="M10" s="218">
        <v>62.829999999999984</v>
      </c>
      <c r="N10" s="219">
        <v>63.739315068493134</v>
      </c>
      <c r="O10" s="220">
        <v>63.681662908441318</v>
      </c>
      <c r="P10" s="197">
        <f t="shared" si="0"/>
        <v>5.7652160051816281E-2</v>
      </c>
    </row>
    <row r="11" spans="1:16" x14ac:dyDescent="0.25">
      <c r="A11" t="s">
        <v>130</v>
      </c>
      <c r="B11" s="218">
        <v>60.229999999999961</v>
      </c>
      <c r="C11" s="218">
        <v>58.729999999999961</v>
      </c>
      <c r="D11" s="218">
        <v>58.629999999999939</v>
      </c>
      <c r="E11" s="218">
        <v>59.329999999999984</v>
      </c>
      <c r="F11" s="218">
        <v>62.129999999999939</v>
      </c>
      <c r="G11" s="218">
        <v>64.930000000000007</v>
      </c>
      <c r="H11" s="218">
        <v>67.430000000000007</v>
      </c>
      <c r="I11" s="218">
        <v>68.930000000000007</v>
      </c>
      <c r="J11" s="218">
        <v>69.129999999999939</v>
      </c>
      <c r="K11" s="218">
        <v>67.829999999999984</v>
      </c>
      <c r="L11" s="218">
        <v>65.430000000000007</v>
      </c>
      <c r="M11" s="218">
        <v>62.729999999999961</v>
      </c>
      <c r="N11" s="219">
        <v>63.819863013698601</v>
      </c>
      <c r="O11" s="220">
        <v>63.73642626526626</v>
      </c>
      <c r="P11" s="197">
        <f t="shared" si="0"/>
        <v>8.3436748432340835E-2</v>
      </c>
    </row>
    <row r="12" spans="1:16" x14ac:dyDescent="0.25">
      <c r="A12" t="s">
        <v>131</v>
      </c>
      <c r="B12" s="218">
        <v>59.930000000000007</v>
      </c>
      <c r="C12" s="218">
        <v>58.229999999999961</v>
      </c>
      <c r="D12" s="218">
        <v>58.03000000000003</v>
      </c>
      <c r="E12" s="218">
        <v>58.930000000000007</v>
      </c>
      <c r="F12" s="218">
        <v>62.229999999999961</v>
      </c>
      <c r="G12" s="218">
        <v>65.53000000000003</v>
      </c>
      <c r="H12" s="218">
        <v>68.329999999999984</v>
      </c>
      <c r="I12" s="218">
        <v>70.129999999999939</v>
      </c>
      <c r="J12" s="218">
        <v>70.329999999999984</v>
      </c>
      <c r="K12" s="218">
        <v>68.829999999999984</v>
      </c>
      <c r="L12" s="218">
        <v>66.03000000000003</v>
      </c>
      <c r="M12" s="218">
        <v>62.829999999999984</v>
      </c>
      <c r="N12" s="219">
        <v>64.149726027397264</v>
      </c>
      <c r="O12" s="220">
        <v>64.034278419031239</v>
      </c>
      <c r="P12" s="197">
        <f t="shared" si="0"/>
        <v>0.11544760836602563</v>
      </c>
    </row>
    <row r="13" spans="1:16" x14ac:dyDescent="0.25">
      <c r="A13" t="s">
        <v>132</v>
      </c>
      <c r="B13" s="218">
        <v>55.829999999999984</v>
      </c>
      <c r="C13" s="218">
        <v>52.829999999999984</v>
      </c>
      <c r="D13" s="218">
        <v>52.629999999999939</v>
      </c>
      <c r="E13" s="218">
        <v>54.03000000000003</v>
      </c>
      <c r="F13" s="218">
        <v>59.829999999999984</v>
      </c>
      <c r="G13" s="218">
        <v>65.53000000000003</v>
      </c>
      <c r="H13" s="218">
        <v>70.53000000000003</v>
      </c>
      <c r="I13" s="218">
        <v>73.629999999999939</v>
      </c>
      <c r="J13" s="218">
        <v>73.930000000000007</v>
      </c>
      <c r="K13" s="218">
        <v>71.329999999999984</v>
      </c>
      <c r="L13" s="218">
        <v>66.53000000000003</v>
      </c>
      <c r="M13" s="218">
        <v>60.930000000000007</v>
      </c>
      <c r="N13" s="219">
        <v>63.194109589041105</v>
      </c>
      <c r="O13" s="220">
        <v>62.849596632185438</v>
      </c>
      <c r="P13" s="197">
        <f t="shared" si="0"/>
        <v>0.34451295685566663</v>
      </c>
    </row>
    <row r="14" spans="1:16" x14ac:dyDescent="0.25">
      <c r="A14" t="s">
        <v>133</v>
      </c>
      <c r="B14" s="218">
        <v>55.629999999999939</v>
      </c>
      <c r="C14" s="218">
        <v>53.53000000000003</v>
      </c>
      <c r="D14" s="218">
        <v>53.329999999999984</v>
      </c>
      <c r="E14" s="218">
        <v>54.329999999999984</v>
      </c>
      <c r="F14" s="218">
        <v>58.430000000000007</v>
      </c>
      <c r="G14" s="218">
        <v>62.53000000000003</v>
      </c>
      <c r="H14" s="218">
        <v>66.129999999999939</v>
      </c>
      <c r="I14" s="218">
        <v>68.329999999999984</v>
      </c>
      <c r="J14" s="218">
        <v>68.53000000000003</v>
      </c>
      <c r="K14" s="218">
        <v>66.729999999999961</v>
      </c>
      <c r="L14" s="218">
        <v>63.229999999999961</v>
      </c>
      <c r="M14" s="218">
        <v>59.329999999999984</v>
      </c>
      <c r="N14" s="219">
        <v>60.883972602739711</v>
      </c>
      <c r="O14" s="220">
        <v>60.724166599055522</v>
      </c>
      <c r="P14" s="197">
        <f t="shared" si="0"/>
        <v>0.15980600368418862</v>
      </c>
    </row>
    <row r="15" spans="1:16" x14ac:dyDescent="0.25">
      <c r="A15" t="s">
        <v>134</v>
      </c>
      <c r="B15" s="218">
        <v>57.03000000000003</v>
      </c>
      <c r="C15" s="218">
        <v>54.03000000000003</v>
      </c>
      <c r="D15" s="218">
        <v>53.829999999999984</v>
      </c>
      <c r="E15" s="218">
        <v>55.229999999999961</v>
      </c>
      <c r="F15" s="218">
        <v>60.829999999999984</v>
      </c>
      <c r="G15" s="218">
        <v>66.329999999999984</v>
      </c>
      <c r="H15" s="218">
        <v>71.129999999999939</v>
      </c>
      <c r="I15" s="218">
        <v>74.229999999999961</v>
      </c>
      <c r="J15" s="218">
        <v>74.53000000000003</v>
      </c>
      <c r="K15" s="218">
        <v>72.03000000000003</v>
      </c>
      <c r="L15" s="218">
        <v>67.329999999999984</v>
      </c>
      <c r="M15" s="218">
        <v>61.930000000000007</v>
      </c>
      <c r="N15" s="219">
        <v>64.100684931506848</v>
      </c>
      <c r="O15" s="220">
        <v>63.766558078981539</v>
      </c>
      <c r="P15" s="197">
        <f t="shared" si="0"/>
        <v>0.33412685252530849</v>
      </c>
    </row>
    <row r="16" spans="1:16" x14ac:dyDescent="0.25">
      <c r="A16" t="s">
        <v>135</v>
      </c>
      <c r="B16" s="218">
        <v>55.229999999999961</v>
      </c>
      <c r="C16" s="218">
        <v>52.229999999999961</v>
      </c>
      <c r="D16" s="218">
        <v>51.930000000000007</v>
      </c>
      <c r="E16" s="218">
        <v>53.430000000000007</v>
      </c>
      <c r="F16" s="218">
        <v>59.229999999999961</v>
      </c>
      <c r="G16" s="218">
        <v>65.03000000000003</v>
      </c>
      <c r="H16" s="218">
        <v>70.03000000000003</v>
      </c>
      <c r="I16" s="218">
        <v>73.229999999999961</v>
      </c>
      <c r="J16" s="218">
        <v>73.53000000000003</v>
      </c>
      <c r="K16" s="218">
        <v>70.930000000000007</v>
      </c>
      <c r="L16" s="218">
        <v>66.03000000000003</v>
      </c>
      <c r="M16" s="218">
        <v>60.430000000000007</v>
      </c>
      <c r="N16" s="219">
        <v>62.669452054794526</v>
      </c>
      <c r="O16" s="220">
        <v>62.32370084693008</v>
      </c>
      <c r="P16" s="197">
        <f t="shared" si="0"/>
        <v>0.34575120786444558</v>
      </c>
    </row>
    <row r="17" spans="1:16" x14ac:dyDescent="0.25">
      <c r="A17" t="s">
        <v>136</v>
      </c>
      <c r="B17" s="218">
        <v>68.430000000000007</v>
      </c>
      <c r="C17" s="218">
        <v>65.53000000000003</v>
      </c>
      <c r="D17" s="218">
        <v>65.329999999999984</v>
      </c>
      <c r="E17" s="218">
        <v>66.629999999999939</v>
      </c>
      <c r="F17" s="218">
        <v>72.229999999999961</v>
      </c>
      <c r="G17" s="218">
        <v>77.729999999999961</v>
      </c>
      <c r="H17" s="218">
        <v>82.43</v>
      </c>
      <c r="I17" s="218">
        <v>85.53000000000003</v>
      </c>
      <c r="J17" s="218">
        <v>85.729999999999961</v>
      </c>
      <c r="K17" s="218">
        <v>83.329999999999984</v>
      </c>
      <c r="L17" s="218">
        <v>78.629999999999939</v>
      </c>
      <c r="M17" s="218">
        <v>73.329999999999984</v>
      </c>
      <c r="N17" s="219">
        <v>75.466712328767116</v>
      </c>
      <c r="O17" s="220">
        <v>74.941209465709022</v>
      </c>
      <c r="P17" s="197">
        <f t="shared" si="0"/>
        <v>0.52550286305809379</v>
      </c>
    </row>
    <row r="18" spans="1:16" x14ac:dyDescent="0.25">
      <c r="A18" t="s">
        <v>137</v>
      </c>
      <c r="B18" s="218">
        <v>45.329999999999984</v>
      </c>
      <c r="C18" s="218">
        <v>42.729999999999961</v>
      </c>
      <c r="D18" s="218">
        <v>42.430000000000007</v>
      </c>
      <c r="E18" s="218">
        <v>43.729999999999961</v>
      </c>
      <c r="F18" s="218">
        <v>48.729999999999961</v>
      </c>
      <c r="G18" s="218">
        <v>53.829999999999984</v>
      </c>
      <c r="H18" s="218">
        <v>58.129999999999939</v>
      </c>
      <c r="I18" s="218">
        <v>60.930000000000007</v>
      </c>
      <c r="J18" s="218">
        <v>61.129999999999939</v>
      </c>
      <c r="K18" s="218">
        <v>58.930000000000007</v>
      </c>
      <c r="L18" s="218">
        <v>54.629999999999939</v>
      </c>
      <c r="M18" s="218">
        <v>49.829999999999984</v>
      </c>
      <c r="N18" s="219">
        <v>51.75246575342463</v>
      </c>
      <c r="O18" s="220">
        <v>51.571642274845871</v>
      </c>
      <c r="P18" s="197">
        <f t="shared" si="0"/>
        <v>0.18082347857875902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O41" sqref="O41"/>
    </sheetView>
  </sheetViews>
  <sheetFormatPr defaultRowHeight="15" x14ac:dyDescent="0.25"/>
  <cols>
    <col min="15" max="15" width="17.85546875" bestFit="1" customWidth="1"/>
  </cols>
  <sheetData>
    <row r="1" spans="1:15" x14ac:dyDescent="0.25">
      <c r="A1" t="s">
        <v>110</v>
      </c>
    </row>
    <row r="2" spans="1:15" x14ac:dyDescent="0.25">
      <c r="A2" s="214"/>
      <c r="B2" s="215" t="s">
        <v>296</v>
      </c>
      <c r="C2" s="215" t="s">
        <v>297</v>
      </c>
      <c r="D2" s="215" t="s">
        <v>298</v>
      </c>
      <c r="E2" s="215" t="s">
        <v>299</v>
      </c>
      <c r="F2" s="215" t="s">
        <v>300</v>
      </c>
      <c r="G2" s="215" t="s">
        <v>301</v>
      </c>
      <c r="H2" s="215" t="s">
        <v>302</v>
      </c>
      <c r="I2" s="215" t="s">
        <v>303</v>
      </c>
      <c r="J2" s="215" t="s">
        <v>304</v>
      </c>
      <c r="K2" s="215" t="s">
        <v>305</v>
      </c>
      <c r="L2" s="215" t="s">
        <v>306</v>
      </c>
      <c r="M2" s="215" t="s">
        <v>307</v>
      </c>
      <c r="N2" s="216" t="s">
        <v>308</v>
      </c>
      <c r="O2" s="217" t="s">
        <v>116</v>
      </c>
    </row>
    <row r="3" spans="1:15" x14ac:dyDescent="0.25">
      <c r="A3" t="s">
        <v>117</v>
      </c>
      <c r="B3" s="218">
        <v>49.529999999999973</v>
      </c>
      <c r="C3" s="218">
        <v>48.729999999999961</v>
      </c>
      <c r="D3" s="218">
        <v>48.629999999999995</v>
      </c>
      <c r="E3" s="218">
        <v>49.029999999999973</v>
      </c>
      <c r="F3" s="218">
        <v>50.529999999999973</v>
      </c>
      <c r="G3" s="218">
        <v>52.029999999999973</v>
      </c>
      <c r="H3" s="218">
        <v>53.229999999999961</v>
      </c>
      <c r="I3" s="218">
        <v>54.03000000000003</v>
      </c>
      <c r="J3" s="218">
        <v>54.129999999999939</v>
      </c>
      <c r="K3" s="218">
        <v>53.430000000000007</v>
      </c>
      <c r="L3" s="218">
        <v>52.229999999999961</v>
      </c>
      <c r="M3" s="218">
        <v>50.829999999999984</v>
      </c>
      <c r="N3" s="219">
        <v>51.379589041095869</v>
      </c>
      <c r="O3" s="220">
        <v>51.364579838397091</v>
      </c>
    </row>
    <row r="4" spans="1:15" x14ac:dyDescent="0.25">
      <c r="A4" t="s">
        <v>119</v>
      </c>
      <c r="B4" s="218">
        <v>53.729999999999961</v>
      </c>
      <c r="C4" s="218">
        <v>52.329999999999984</v>
      </c>
      <c r="D4" s="218">
        <v>52.129999999999995</v>
      </c>
      <c r="E4" s="218">
        <v>52.829999999999984</v>
      </c>
      <c r="F4" s="218">
        <v>55.629999999999939</v>
      </c>
      <c r="G4" s="218">
        <v>58.430000000000007</v>
      </c>
      <c r="H4" s="218">
        <v>60.829999999999984</v>
      </c>
      <c r="I4" s="218">
        <v>62.329999999999984</v>
      </c>
      <c r="J4" s="218">
        <v>62.53000000000003</v>
      </c>
      <c r="K4" s="218">
        <v>61.229999999999961</v>
      </c>
      <c r="L4" s="218">
        <v>58.930000000000007</v>
      </c>
      <c r="M4" s="218">
        <v>56.229999999999961</v>
      </c>
      <c r="N4" s="219">
        <v>57.293835616438336</v>
      </c>
      <c r="O4" s="220">
        <v>57.240346585140493</v>
      </c>
    </row>
    <row r="5" spans="1:15" x14ac:dyDescent="0.25">
      <c r="A5" t="s">
        <v>124</v>
      </c>
      <c r="B5" s="218">
        <v>54.53000000000003</v>
      </c>
      <c r="C5" s="218">
        <v>53.430000000000007</v>
      </c>
      <c r="D5" s="218">
        <v>53.329999999999984</v>
      </c>
      <c r="E5" s="218">
        <v>53.829999999999984</v>
      </c>
      <c r="F5" s="218">
        <v>55.829999999999984</v>
      </c>
      <c r="G5" s="218">
        <v>57.829999999999984</v>
      </c>
      <c r="H5" s="218">
        <v>59.629999999999939</v>
      </c>
      <c r="I5" s="218">
        <v>60.729999999999961</v>
      </c>
      <c r="J5" s="218">
        <v>60.829999999999984</v>
      </c>
      <c r="K5" s="218">
        <v>59.930000000000007</v>
      </c>
      <c r="L5" s="218">
        <v>58.229999999999961</v>
      </c>
      <c r="M5" s="218">
        <v>56.229999999999961</v>
      </c>
      <c r="N5" s="219">
        <v>57.052465753424642</v>
      </c>
      <c r="O5" s="220">
        <v>57.025386970741906</v>
      </c>
    </row>
    <row r="6" spans="1:15" x14ac:dyDescent="0.25">
      <c r="A6" t="s">
        <v>125</v>
      </c>
      <c r="B6" s="218">
        <v>55.729999999999961</v>
      </c>
      <c r="C6" s="218">
        <v>54.129999999999939</v>
      </c>
      <c r="D6" s="218">
        <v>54.03000000000003</v>
      </c>
      <c r="E6" s="218">
        <v>54.829999999999984</v>
      </c>
      <c r="F6" s="218">
        <v>57.729999999999961</v>
      </c>
      <c r="G6" s="218">
        <v>60.729999999999961</v>
      </c>
      <c r="H6" s="218">
        <v>63.329999999999984</v>
      </c>
      <c r="I6" s="218">
        <v>64.930000000000007</v>
      </c>
      <c r="J6" s="218">
        <v>65.03000000000003</v>
      </c>
      <c r="K6" s="218">
        <v>63.729999999999961</v>
      </c>
      <c r="L6" s="218">
        <v>61.229999999999961</v>
      </c>
      <c r="M6" s="218">
        <v>58.329999999999984</v>
      </c>
      <c r="N6" s="219">
        <v>59.513287671232852</v>
      </c>
      <c r="O6" s="220">
        <v>59.446971323303444</v>
      </c>
    </row>
    <row r="7" spans="1:15" x14ac:dyDescent="0.25">
      <c r="A7" t="s">
        <v>126</v>
      </c>
      <c r="B7" s="218">
        <v>53.629999999999939</v>
      </c>
      <c r="C7" s="218">
        <v>52.729999999999961</v>
      </c>
      <c r="D7" s="218">
        <v>52.729999999999961</v>
      </c>
      <c r="E7" s="218">
        <v>53.129999999999939</v>
      </c>
      <c r="F7" s="218">
        <v>54.829999999999984</v>
      </c>
      <c r="G7" s="218">
        <v>56.53000000000003</v>
      </c>
      <c r="H7" s="218">
        <v>58.03000000000003</v>
      </c>
      <c r="I7" s="218">
        <v>58.930000000000007</v>
      </c>
      <c r="J7" s="218">
        <v>59.03000000000003</v>
      </c>
      <c r="K7" s="218">
        <v>58.229999999999961</v>
      </c>
      <c r="L7" s="218">
        <v>56.829999999999984</v>
      </c>
      <c r="M7" s="218">
        <v>55.129999999999939</v>
      </c>
      <c r="N7" s="219">
        <v>55.832465753424636</v>
      </c>
      <c r="O7" s="220">
        <v>55.811012205659971</v>
      </c>
    </row>
    <row r="8" spans="1:15" x14ac:dyDescent="0.25">
      <c r="A8" t="s">
        <v>127</v>
      </c>
      <c r="B8" s="218">
        <v>58.930000000000007</v>
      </c>
      <c r="C8" s="218">
        <v>57.829999999999984</v>
      </c>
      <c r="D8" s="218">
        <v>57.729999999999961</v>
      </c>
      <c r="E8" s="218">
        <v>58.229999999999961</v>
      </c>
      <c r="F8" s="218">
        <v>60.430000000000007</v>
      </c>
      <c r="G8" s="218">
        <v>62.629999999999939</v>
      </c>
      <c r="H8" s="218">
        <v>64.53000000000003</v>
      </c>
      <c r="I8" s="218">
        <v>65.729999999999961</v>
      </c>
      <c r="J8" s="218">
        <v>65.829999999999984</v>
      </c>
      <c r="K8" s="218">
        <v>64.930000000000007</v>
      </c>
      <c r="L8" s="218">
        <v>63.03000000000003</v>
      </c>
      <c r="M8" s="218">
        <v>60.930000000000007</v>
      </c>
      <c r="N8" s="219">
        <v>61.754383561643834</v>
      </c>
      <c r="O8" s="220">
        <v>61.68370554987515</v>
      </c>
    </row>
    <row r="9" spans="1:15" x14ac:dyDescent="0.25">
      <c r="A9" t="s">
        <v>128</v>
      </c>
      <c r="B9" s="218">
        <v>60.229999999999961</v>
      </c>
      <c r="C9" s="218">
        <v>59.329999999999984</v>
      </c>
      <c r="D9" s="218">
        <v>59.229999999999961</v>
      </c>
      <c r="E9" s="218">
        <v>59.729999999999961</v>
      </c>
      <c r="F9" s="218">
        <v>61.53000000000003</v>
      </c>
      <c r="G9" s="218">
        <v>63.229999999999961</v>
      </c>
      <c r="H9" s="218">
        <v>64.829999999999984</v>
      </c>
      <c r="I9" s="218">
        <v>65.829999999999984</v>
      </c>
      <c r="J9" s="218">
        <v>65.930000000000007</v>
      </c>
      <c r="K9" s="218">
        <v>65.129999999999939</v>
      </c>
      <c r="L9" s="218">
        <v>63.53000000000003</v>
      </c>
      <c r="M9" s="218">
        <v>61.829999999999984</v>
      </c>
      <c r="N9" s="219">
        <v>62.54999999999999</v>
      </c>
      <c r="O9" s="220">
        <v>62.501128205617022</v>
      </c>
    </row>
    <row r="10" spans="1:15" x14ac:dyDescent="0.25">
      <c r="A10" t="s">
        <v>129</v>
      </c>
      <c r="B10" s="218">
        <v>60.729999999999961</v>
      </c>
      <c r="C10" s="218">
        <v>59.53000000000003</v>
      </c>
      <c r="D10" s="218">
        <v>59.430000000000007</v>
      </c>
      <c r="E10" s="218">
        <v>59.930000000000007</v>
      </c>
      <c r="F10" s="218">
        <v>62.329999999999984</v>
      </c>
      <c r="G10" s="218">
        <v>64.729999999999961</v>
      </c>
      <c r="H10" s="218">
        <v>66.729999999999961</v>
      </c>
      <c r="I10" s="218">
        <v>68.03000000000003</v>
      </c>
      <c r="J10" s="218">
        <v>68.129999999999939</v>
      </c>
      <c r="K10" s="218">
        <v>67.03000000000003</v>
      </c>
      <c r="L10" s="218">
        <v>65.129999999999939</v>
      </c>
      <c r="M10" s="218">
        <v>62.829999999999984</v>
      </c>
      <c r="N10" s="219">
        <v>63.739315068493134</v>
      </c>
      <c r="O10" s="220">
        <v>63.651491960266462</v>
      </c>
    </row>
    <row r="11" spans="1:15" x14ac:dyDescent="0.25">
      <c r="A11" t="s">
        <v>130</v>
      </c>
      <c r="B11" s="218">
        <v>60.229999999999961</v>
      </c>
      <c r="C11" s="218">
        <v>58.729999999999961</v>
      </c>
      <c r="D11" s="218">
        <v>58.629999999999939</v>
      </c>
      <c r="E11" s="218">
        <v>59.329999999999984</v>
      </c>
      <c r="F11" s="218">
        <v>62.129999999999939</v>
      </c>
      <c r="G11" s="218">
        <v>64.930000000000007</v>
      </c>
      <c r="H11" s="218">
        <v>67.430000000000007</v>
      </c>
      <c r="I11" s="218">
        <v>68.930000000000007</v>
      </c>
      <c r="J11" s="218">
        <v>69.129999999999939</v>
      </c>
      <c r="K11" s="218">
        <v>67.829999999999984</v>
      </c>
      <c r="L11" s="218">
        <v>65.430000000000007</v>
      </c>
      <c r="M11" s="218">
        <v>62.729999999999961</v>
      </c>
      <c r="N11" s="219">
        <v>63.819863013698601</v>
      </c>
      <c r="O11" s="220">
        <v>63.692705330407165</v>
      </c>
    </row>
    <row r="12" spans="1:15" x14ac:dyDescent="0.25">
      <c r="A12" t="s">
        <v>131</v>
      </c>
      <c r="B12" s="218">
        <v>59.930000000000007</v>
      </c>
      <c r="C12" s="218">
        <v>58.229999999999961</v>
      </c>
      <c r="D12" s="218">
        <v>58.03000000000003</v>
      </c>
      <c r="E12" s="218">
        <v>58.930000000000007</v>
      </c>
      <c r="F12" s="218">
        <v>62.229999999999961</v>
      </c>
      <c r="G12" s="218">
        <v>65.53000000000003</v>
      </c>
      <c r="H12" s="218">
        <v>68.329999999999984</v>
      </c>
      <c r="I12" s="218">
        <v>70.129999999999939</v>
      </c>
      <c r="J12" s="218">
        <v>70.329999999999984</v>
      </c>
      <c r="K12" s="218">
        <v>68.829999999999984</v>
      </c>
      <c r="L12" s="218">
        <v>66.03000000000003</v>
      </c>
      <c r="M12" s="218">
        <v>62.829999999999984</v>
      </c>
      <c r="N12" s="219">
        <v>64.149726027397264</v>
      </c>
      <c r="O12" s="220">
        <v>63.973565204496744</v>
      </c>
    </row>
    <row r="13" spans="1:15" x14ac:dyDescent="0.25">
      <c r="A13" t="s">
        <v>132</v>
      </c>
      <c r="B13" s="218">
        <v>55.829999999999984</v>
      </c>
      <c r="C13" s="218">
        <v>52.829999999999984</v>
      </c>
      <c r="D13" s="218">
        <v>52.629999999999939</v>
      </c>
      <c r="E13" s="218">
        <v>54.03000000000003</v>
      </c>
      <c r="F13" s="218">
        <v>59.829999999999984</v>
      </c>
      <c r="G13" s="218">
        <v>65.53000000000003</v>
      </c>
      <c r="H13" s="218">
        <v>70.53000000000003</v>
      </c>
      <c r="I13" s="218">
        <v>73.629999999999939</v>
      </c>
      <c r="J13" s="218">
        <v>73.930000000000007</v>
      </c>
      <c r="K13" s="218">
        <v>71.329999999999984</v>
      </c>
      <c r="L13" s="218">
        <v>66.53000000000003</v>
      </c>
      <c r="M13" s="218">
        <v>60.930000000000007</v>
      </c>
      <c r="N13" s="219">
        <v>63.194109589041105</v>
      </c>
      <c r="O13" s="220">
        <v>62.668964059914224</v>
      </c>
    </row>
    <row r="14" spans="1:15" x14ac:dyDescent="0.25">
      <c r="A14" t="s">
        <v>133</v>
      </c>
      <c r="B14" s="218">
        <v>55.629999999999939</v>
      </c>
      <c r="C14" s="218">
        <v>53.53000000000003</v>
      </c>
      <c r="D14" s="218">
        <v>53.329999999999984</v>
      </c>
      <c r="E14" s="218">
        <v>54.329999999999984</v>
      </c>
      <c r="F14" s="218">
        <v>58.430000000000007</v>
      </c>
      <c r="G14" s="218">
        <v>62.53000000000003</v>
      </c>
      <c r="H14" s="218">
        <v>66.129999999999939</v>
      </c>
      <c r="I14" s="218">
        <v>68.329999999999984</v>
      </c>
      <c r="J14" s="218">
        <v>68.53000000000003</v>
      </c>
      <c r="K14" s="218">
        <v>66.729999999999961</v>
      </c>
      <c r="L14" s="218">
        <v>63.229999999999961</v>
      </c>
      <c r="M14" s="218">
        <v>59.329999999999984</v>
      </c>
      <c r="N14" s="219">
        <v>60.883972602739711</v>
      </c>
      <c r="O14" s="220">
        <v>60.642275665907654</v>
      </c>
    </row>
    <row r="15" spans="1:15" x14ac:dyDescent="0.25">
      <c r="A15" t="s">
        <v>134</v>
      </c>
      <c r="B15" s="218">
        <v>57.03000000000003</v>
      </c>
      <c r="C15" s="218">
        <v>54.03000000000003</v>
      </c>
      <c r="D15" s="218">
        <v>53.829999999999984</v>
      </c>
      <c r="E15" s="218">
        <v>55.229999999999961</v>
      </c>
      <c r="F15" s="218">
        <v>60.829999999999984</v>
      </c>
      <c r="G15" s="218">
        <v>66.329999999999984</v>
      </c>
      <c r="H15" s="218">
        <v>71.129999999999939</v>
      </c>
      <c r="I15" s="218">
        <v>74.229999999999961</v>
      </c>
      <c r="J15" s="218">
        <v>74.53000000000003</v>
      </c>
      <c r="K15" s="218">
        <v>72.03000000000003</v>
      </c>
      <c r="L15" s="218">
        <v>67.329999999999984</v>
      </c>
      <c r="M15" s="218">
        <v>61.930000000000007</v>
      </c>
      <c r="N15" s="219">
        <v>64.100684931506848</v>
      </c>
      <c r="O15" s="220">
        <v>63.590028903564424</v>
      </c>
    </row>
    <row r="16" spans="1:15" x14ac:dyDescent="0.25">
      <c r="A16" t="s">
        <v>135</v>
      </c>
      <c r="B16" s="218">
        <v>55.229999999999961</v>
      </c>
      <c r="C16" s="218">
        <v>52.229999999999961</v>
      </c>
      <c r="D16" s="218">
        <v>51.930000000000007</v>
      </c>
      <c r="E16" s="218">
        <v>53.430000000000007</v>
      </c>
      <c r="F16" s="218">
        <v>59.229999999999961</v>
      </c>
      <c r="G16" s="218">
        <v>65.03000000000003</v>
      </c>
      <c r="H16" s="218">
        <v>70.03000000000003</v>
      </c>
      <c r="I16" s="218">
        <v>73.229999999999961</v>
      </c>
      <c r="J16" s="218">
        <v>73.53000000000003</v>
      </c>
      <c r="K16" s="218">
        <v>70.930000000000007</v>
      </c>
      <c r="L16" s="218">
        <v>66.03000000000003</v>
      </c>
      <c r="M16" s="218">
        <v>60.430000000000007</v>
      </c>
      <c r="N16" s="219">
        <v>62.669452054794526</v>
      </c>
      <c r="O16" s="220">
        <v>62.143215667633648</v>
      </c>
    </row>
    <row r="17" spans="1:15" x14ac:dyDescent="0.25">
      <c r="A17" t="s">
        <v>136</v>
      </c>
      <c r="B17" s="218">
        <v>68.430000000000007</v>
      </c>
      <c r="C17" s="218">
        <v>65.53000000000003</v>
      </c>
      <c r="D17" s="218">
        <v>65.329999999999984</v>
      </c>
      <c r="E17" s="218">
        <v>66.629999999999939</v>
      </c>
      <c r="F17" s="218">
        <v>72.229999999999961</v>
      </c>
      <c r="G17" s="218">
        <v>77.729999999999961</v>
      </c>
      <c r="H17" s="218">
        <v>82.43</v>
      </c>
      <c r="I17" s="218">
        <v>85.53000000000003</v>
      </c>
      <c r="J17" s="218">
        <v>85.729999999999961</v>
      </c>
      <c r="K17" s="218">
        <v>83.329999999999984</v>
      </c>
      <c r="L17" s="218">
        <v>78.629999999999939</v>
      </c>
      <c r="M17" s="218">
        <v>73.329999999999984</v>
      </c>
      <c r="N17" s="219">
        <v>75.466712328767116</v>
      </c>
      <c r="O17" s="220">
        <v>74.623517944029075</v>
      </c>
    </row>
    <row r="18" spans="1:15" x14ac:dyDescent="0.25">
      <c r="A18" t="s">
        <v>137</v>
      </c>
      <c r="B18" s="218">
        <v>45.329999999999984</v>
      </c>
      <c r="C18" s="218">
        <v>42.729999999999961</v>
      </c>
      <c r="D18" s="218">
        <v>42.430000000000007</v>
      </c>
      <c r="E18" s="218">
        <v>43.729999999999961</v>
      </c>
      <c r="F18" s="218">
        <v>48.729999999999961</v>
      </c>
      <c r="G18" s="218">
        <v>53.829999999999984</v>
      </c>
      <c r="H18" s="218">
        <v>58.129999999999939</v>
      </c>
      <c r="I18" s="218">
        <v>60.930000000000007</v>
      </c>
      <c r="J18" s="218">
        <v>61.129999999999939</v>
      </c>
      <c r="K18" s="218">
        <v>58.930000000000007</v>
      </c>
      <c r="L18" s="218">
        <v>54.629999999999939</v>
      </c>
      <c r="M18" s="218">
        <v>49.829999999999984</v>
      </c>
      <c r="N18" s="219">
        <v>51.75246575342463</v>
      </c>
      <c r="O18" s="220">
        <v>51.484403512281048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Measure Summary Table</vt:lpstr>
      <vt:lpstr>Tub Spout Water Calculation</vt:lpstr>
      <vt:lpstr>Water Gal to Energy Savigns</vt:lpstr>
      <vt:lpstr>ED_WaterConsumption</vt:lpstr>
      <vt:lpstr>Low_FlowShowerHeads_Savings</vt:lpstr>
      <vt:lpstr>Mixed Daily Water Calculator</vt:lpstr>
      <vt:lpstr>SF Weather Data</vt:lpstr>
      <vt:lpstr>MF Weather Data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Pineda, Carlos A</dc:creator>
  <cp:lastModifiedBy>Mary Hinkle</cp:lastModifiedBy>
  <dcterms:created xsi:type="dcterms:W3CDTF">2015-08-20T17:36:13Z</dcterms:created>
  <dcterms:modified xsi:type="dcterms:W3CDTF">2017-09-12T23:34:27Z</dcterms:modified>
</cp:coreProperties>
</file>