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3.xml" ContentType="application/vnd.ms-office.chartcolorstyle+xml"/>
  <Override PartName="/xl/charts/style3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12132"/>
  </bookViews>
  <sheets>
    <sheet name="Cost Summary" sheetId="3" r:id="rId1"/>
    <sheet name="2018 LED Fixtures" sheetId="1" r:id="rId2"/>
    <sheet name="2018 Base Fixtures" sheetId="7" r:id="rId3"/>
    <sheet name="Sheet2" sheetId="2" r:id="rId4"/>
  </sheets>
  <definedNames>
    <definedName name="_xlnm._FilterDatabase" localSheetId="1" hidden="1">'2018 LED Fixtures'!$L$1:$N$32</definedName>
  </definedNames>
  <calcPr calcId="179017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6" i="3" l="1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G2" i="7"/>
  <c r="M46" i="3" l="1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2" i="1" l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H46" i="3"/>
  <c r="H41" i="3"/>
  <c r="H40" i="3"/>
  <c r="H39" i="3"/>
  <c r="H38" i="3"/>
  <c r="H35" i="3"/>
  <c r="H34" i="3"/>
  <c r="H33" i="3"/>
  <c r="H32" i="3"/>
  <c r="H31" i="3"/>
  <c r="H30" i="3"/>
  <c r="H28" i="3"/>
  <c r="H27" i="3"/>
  <c r="H26" i="3"/>
  <c r="H25" i="3"/>
  <c r="H24" i="3"/>
  <c r="H23" i="3"/>
  <c r="H22" i="3"/>
  <c r="H20" i="3"/>
  <c r="H19" i="3"/>
  <c r="H18" i="3"/>
  <c r="H17" i="3"/>
  <c r="H16" i="3"/>
  <c r="H15" i="3"/>
  <c r="H14" i="3"/>
  <c r="G11" i="3"/>
  <c r="H45" i="3" s="1"/>
  <c r="D3" i="3"/>
  <c r="E3" i="3"/>
  <c r="E6" i="3"/>
  <c r="E9" i="3"/>
  <c r="D9" i="3"/>
  <c r="D6" i="3"/>
  <c r="H42" i="3" l="1"/>
  <c r="H43" i="3"/>
  <c r="H36" i="3"/>
  <c r="H44" i="3"/>
  <c r="H21" i="3"/>
  <c r="H29" i="3"/>
  <c r="H37" i="3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2" i="7"/>
  <c r="F31" i="7"/>
  <c r="F46" i="3" l="1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0" i="7" l="1"/>
  <c r="F7" i="7"/>
  <c r="F11" i="7"/>
  <c r="F9" i="7"/>
  <c r="F8" i="7"/>
  <c r="F6" i="7"/>
  <c r="F5" i="7"/>
  <c r="F4" i="7"/>
  <c r="F3" i="7"/>
  <c r="F2" i="7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D24" i="3" l="1"/>
  <c r="J24" i="3" s="1"/>
  <c r="D25" i="3"/>
  <c r="J25" i="3" s="1"/>
  <c r="D26" i="3"/>
  <c r="J26" i="3" s="1"/>
  <c r="D27" i="3"/>
  <c r="D28" i="3"/>
  <c r="J28" i="3" s="1"/>
  <c r="D29" i="3"/>
  <c r="D30" i="3"/>
  <c r="D31" i="3"/>
  <c r="J31" i="3" s="1"/>
  <c r="D32" i="3"/>
  <c r="J32" i="3" s="1"/>
  <c r="D33" i="3"/>
  <c r="J33" i="3" s="1"/>
  <c r="D34" i="3"/>
  <c r="J34" i="3" s="1"/>
  <c r="D35" i="3"/>
  <c r="J35" i="3" s="1"/>
  <c r="D36" i="3"/>
  <c r="D37" i="3"/>
  <c r="J37" i="3" s="1"/>
  <c r="D38" i="3"/>
  <c r="J38" i="3" s="1"/>
  <c r="D39" i="3"/>
  <c r="J39" i="3" s="1"/>
  <c r="D40" i="3"/>
  <c r="J40" i="3" s="1"/>
  <c r="D41" i="3"/>
  <c r="J41" i="3" s="1"/>
  <c r="D42" i="3"/>
  <c r="J42" i="3" s="1"/>
  <c r="D43" i="3"/>
  <c r="D44" i="3"/>
  <c r="J44" i="3" s="1"/>
  <c r="D45" i="3"/>
  <c r="J45" i="3" s="1"/>
  <c r="D46" i="3"/>
  <c r="J46" i="3" s="1"/>
  <c r="D14" i="3"/>
  <c r="J30" i="3" l="1"/>
  <c r="J29" i="3"/>
  <c r="J36" i="3"/>
  <c r="J43" i="3"/>
  <c r="J27" i="3"/>
  <c r="M3" i="1" l="1"/>
  <c r="N3" i="1"/>
  <c r="M4" i="1"/>
  <c r="N4" i="1"/>
  <c r="M5" i="1"/>
  <c r="N5" i="1"/>
  <c r="M6" i="1"/>
  <c r="N6" i="1"/>
  <c r="M7" i="1"/>
  <c r="N7" i="1"/>
  <c r="M8" i="1"/>
  <c r="N8" i="1"/>
  <c r="M9" i="1"/>
  <c r="N9" i="1"/>
  <c r="M10" i="1"/>
  <c r="N10" i="1"/>
  <c r="M11" i="1"/>
  <c r="N11" i="1"/>
  <c r="D23" i="3" l="1"/>
  <c r="D22" i="3"/>
  <c r="J22" i="3" s="1"/>
  <c r="D21" i="3"/>
  <c r="J21" i="3" s="1"/>
  <c r="D20" i="3"/>
  <c r="J20" i="3" s="1"/>
  <c r="D19" i="3"/>
  <c r="J19" i="3" s="1"/>
  <c r="D18" i="3"/>
  <c r="J18" i="3" s="1"/>
  <c r="D17" i="3"/>
  <c r="J17" i="3" s="1"/>
  <c r="D16" i="3"/>
  <c r="J16" i="3" s="1"/>
  <c r="D15" i="3"/>
  <c r="J15" i="3" s="1"/>
  <c r="J14" i="3"/>
  <c r="A4" i="3"/>
  <c r="J23" i="3" l="1"/>
  <c r="G23" i="3"/>
  <c r="I23" i="3" s="1"/>
  <c r="G34" i="3"/>
  <c r="I34" i="3" s="1"/>
  <c r="G38" i="3"/>
  <c r="I38" i="3" s="1"/>
  <c r="G41" i="3"/>
  <c r="I41" i="3" s="1"/>
  <c r="G36" i="3"/>
  <c r="I36" i="3" s="1"/>
  <c r="G40" i="3"/>
  <c r="I40" i="3" s="1"/>
  <c r="G35" i="3"/>
  <c r="I35" i="3" s="1"/>
  <c r="G43" i="3"/>
  <c r="I43" i="3" s="1"/>
  <c r="G46" i="3"/>
  <c r="I46" i="3" s="1"/>
  <c r="G26" i="3"/>
  <c r="I26" i="3" s="1"/>
  <c r="G32" i="3"/>
  <c r="I32" i="3" s="1"/>
  <c r="G39" i="3"/>
  <c r="I39" i="3" s="1"/>
  <c r="G44" i="3"/>
  <c r="I44" i="3" s="1"/>
  <c r="G37" i="3"/>
  <c r="I37" i="3" s="1"/>
  <c r="G24" i="3"/>
  <c r="I24" i="3" s="1"/>
  <c r="G25" i="3"/>
  <c r="I25" i="3" s="1"/>
  <c r="G31" i="3"/>
  <c r="I31" i="3" s="1"/>
  <c r="G27" i="3"/>
  <c r="I27" i="3" s="1"/>
  <c r="G28" i="3"/>
  <c r="I28" i="3" s="1"/>
  <c r="G29" i="3"/>
  <c r="I29" i="3" s="1"/>
  <c r="G45" i="3"/>
  <c r="I45" i="3" s="1"/>
  <c r="G30" i="3"/>
  <c r="I30" i="3" s="1"/>
  <c r="G33" i="3"/>
  <c r="I33" i="3" s="1"/>
  <c r="G42" i="3"/>
  <c r="I42" i="3" s="1"/>
  <c r="G15" i="3"/>
  <c r="I15" i="3" s="1"/>
  <c r="G19" i="3"/>
  <c r="I19" i="3" s="1"/>
  <c r="G14" i="3"/>
  <c r="I14" i="3" s="1"/>
  <c r="G18" i="3"/>
  <c r="I18" i="3" s="1"/>
  <c r="G20" i="3"/>
  <c r="I20" i="3" s="1"/>
  <c r="G17" i="3"/>
  <c r="I17" i="3" s="1"/>
  <c r="G21" i="3"/>
  <c r="I21" i="3" s="1"/>
  <c r="G16" i="3"/>
  <c r="I16" i="3" s="1"/>
  <c r="G22" i="3"/>
  <c r="I22" i="3" s="1"/>
  <c r="N2" i="1" l="1"/>
  <c r="AA3" i="1" l="1"/>
  <c r="AA2" i="1"/>
  <c r="M2" i="1"/>
  <c r="H3" i="1" l="1"/>
  <c r="F2" i="1"/>
</calcChain>
</file>

<file path=xl/sharedStrings.xml><?xml version="1.0" encoding="utf-8"?>
<sst xmlns="http://schemas.openxmlformats.org/spreadsheetml/2006/main" count="542" uniqueCount="359">
  <si>
    <t>Wall</t>
  </si>
  <si>
    <t>Type</t>
  </si>
  <si>
    <t>Watts</t>
  </si>
  <si>
    <t>Lumens</t>
  </si>
  <si>
    <t>LPW</t>
  </si>
  <si>
    <t>Equivalent</t>
  </si>
  <si>
    <t>Listing</t>
  </si>
  <si>
    <t>Price</t>
  </si>
  <si>
    <t>Address</t>
  </si>
  <si>
    <t>Description</t>
  </si>
  <si>
    <t>https://www.amazon.com/Designers-Fountain-AS3019D40-27-single-head-Outdoor/dp/B01LXZZGU6/ref=asc_df_B01LXZZGU6/?tag=hyprod-20&amp;linkCode=df0&amp;hvadid=193227207088&amp;hvpos=1o1&amp;hvnetw=g&amp;hvrand=12671138662699280259&amp;hvpone=&amp;hvptwo=&amp;hvqmt=&amp;hvdev=c&amp;hvdvcmdl=&amp;hvlocint=&amp;hvlocphy=9031529&amp;hvtargid=pla-307167438662&amp;psc=1</t>
  </si>
  <si>
    <t>Designers Fountain AS3019D40-27 Modern Led Dusk To Dawn single-head Grey Outdoor Flood Light</t>
  </si>
  <si>
    <t>ES</t>
  </si>
  <si>
    <t>https://www.homedepot.com/p/Feit-Electric-20-7-Watt-6-in-Bronze-Outdoor-Integrated-LED-Wall-Pack-Light-with-Dusk-to-Dawn-Feature-4-Pack-S10WPK-850-DD-BZ-4/306259178</t>
  </si>
  <si>
    <t>20.7-Watt 6 in. Bronze Outdoor Integrated LED Wall Pack Light with Dusk to Dawn Feature (4-Pack)</t>
  </si>
  <si>
    <t>https://megadepot.com/product/honeywell-ma0021-17-ds-ma0021-series-led-security-light-1500-lumen?format=v&amp;p=ms&amp;source=ads&amp;gclid=CjwKCAjwjIHeBRAnEiwAhYT2hx393xtXvnMDGsEYcwbiMDtnUdoUIX3ndNnX7IIaqFHPY8PKZvaKthoCyYsQAvD_BwE</t>
  </si>
  <si>
    <t>Honeywell, MA0021-17-DS MA0021-Series LED Security Light, 1500 Lumen</t>
  </si>
  <si>
    <t>https://www.bulbs.com/product/SEC12U50BPC12</t>
  </si>
  <si>
    <t>MaxLite 70 Watt Equivalent, 12 Watt LED Wallpack Fixture, 5000K With Photocell</t>
  </si>
  <si>
    <t>https://www.ledlightingwholesaleinc.com/ML4LASMSB14827-p/ML4LASMSB14827.htm</t>
  </si>
  <si>
    <t>MaxLite LED Mission Lantern, 14 Watt</t>
  </si>
  <si>
    <t>https://www.lightingsupply.com/sunlite-49000-su.aspx</t>
  </si>
  <si>
    <t>Sunlite LFX/DOD/EBL/BK/FR/40K 4000K 120V 11.3 Watts 1000 Lumens Non-Dimmable (49000-SU)</t>
  </si>
  <si>
    <t>https://www.build.com/wac-lighting-wp-led415-50/s1200011</t>
  </si>
  <si>
    <t>WAC Lighting WP-LED415-50-ABK</t>
  </si>
  <si>
    <t>https://www.build.com/wac-lighting-wp-led430-30/s1200012?uid=2871807</t>
  </si>
  <si>
    <t>WAC Lighting WP-LED430-30-ABZ</t>
  </si>
  <si>
    <t>https://www.bulbs.com/product/LED-FXDWS10-830-BK</t>
  </si>
  <si>
    <t>https://www.bulbs.com/product/LED-FXDWS20-830-BK</t>
  </si>
  <si>
    <t>NaturaLED 200 Watt Equivalent, 20 Watt LED Wall Sconce Fixture, 3000K</t>
  </si>
  <si>
    <t>NaturaLED 100 Watt Equivalent, 10 Watt LED Wall Sconce Fixture, 3000K</t>
  </si>
  <si>
    <t>https://www.lightingsupply.com/rab-les13.aspx?gclid=CjwKCAjwjIHeBRAnEiwAhYT2h2LuJ1Gc8eWnTc7wUxBwMsAiukzEf7wsWq8teDibZjtYrgpVtxn2CxoCP6kQAvD_BwE</t>
  </si>
  <si>
    <t>RAB LESLIE BULLET FLOOD 13W LED 120V 5000K 80 CRI BRONZE (LES13)</t>
  </si>
  <si>
    <t>Post</t>
  </si>
  <si>
    <t>Kichler Lighting - 4918718 - Barrie - 18" 10W 1 LED Outdoor Post Lantern</t>
  </si>
  <si>
    <t>https://www.kichlerlightingexperts.com/lighting/4-11-160-0-732873/Kichler-Lighting_Barrie---18--10W-1-LED-Outdoor-Post-Lantern-49187BKL18.htm?CAWELAID=230004010006615458&amp;CAGPSPN=pla&amp;CAAGID=22815308166&amp;CATCI=pla-284313672955&amp;utm_source=google&amp;campaignid=344356566&amp;adgroupid=22815308166&amp;adposition=1o1&amp;keyword=&amp;network=g&amp;matchtype=&amp;device=c&amp;devicemodel=&amp;source=googleshopping&amp;kw=KichlerDedicated-PLA_147;Kichler-allItems&amp;ac=&amp;gclid=CjwKCAjwjIHeBRAnEiwAhYT2h4i31rgFSszU2MAmj3lASyn6v3iPQb2OEkw0TlMpTgOkq8uRrSMUlRoC0TYQAvD_BwE</t>
  </si>
  <si>
    <t>Seagull 8211701EN-746 Hamilton Heights Oxford Bronze LED Exterior Post Lighting</t>
  </si>
  <si>
    <t>https://www.affordablelamps.com/sgl-8211701en-746.html?gclid=CjwKCAjwjIHeBRAnEiwAhYT2h2WKZBeftKBp1_41wPL_MZVioKQH8zkQARMrEnLa_r8rC6jwmU0xBhoCcJkQAvD_BwE</t>
  </si>
  <si>
    <t>https://www.affordablelamps.com/sgl-7811703en-746.html</t>
  </si>
  <si>
    <t>Seagull 7811703EN-746 Hamilton Heights Oxford Bronze LED Exterior Overhead Lighting</t>
  </si>
  <si>
    <t>Ceiling</t>
  </si>
  <si>
    <t>https://www.lbclighting.com/evl-evled502d.html</t>
  </si>
  <si>
    <t>Envirolite EVLED502D LED Dimmable Flushmount</t>
  </si>
  <si>
    <t>Metalux 4.4 in. W x 12.7 in. H x 12.3 in. L Ceiling Light</t>
  </si>
  <si>
    <t>https://www.acehardware.com/departments/lighting-and-electrical/light-fixtures/ceiling-light-fixtures/3769908</t>
  </si>
  <si>
    <t>Metalux 4.9 in. W x 16.3 in. L x 16.5 in. H Ceiling Light</t>
  </si>
  <si>
    <t>https://www.acehardware.com/departments/lighting-and-electrical/light-fixtures/ceiling-light-fixtures/3769916</t>
  </si>
  <si>
    <t>Metalux 20.3 in. L x 20.3 in. H x 5.2 in. W Ceiling Light</t>
  </si>
  <si>
    <t>https://www.acehardware.com/departments/lighting-and-electrical/light-fixtures/ceiling-light-fixtures/3769882</t>
  </si>
  <si>
    <t>Project Source 13-in W Brushed Nickel LED Flush Mount Light ENERGY STAR</t>
  </si>
  <si>
    <t>https://www.lowes.com/pd/Project-Source-13-in-W-Brushed-Nickel-LED-Flush-Mount-Light-ENERGY-STAR/1000273665</t>
  </si>
  <si>
    <t>Sunlite 49000-SU 11.3W LED Fixture Decorative Outdoor Eurostyle Oblong</t>
  </si>
  <si>
    <t>https://www.commercialbulbs.com/item/0210845/sunlite-49000-su-113w-led-fixture-decorative-outdoor-eurostyle-oblong</t>
  </si>
  <si>
    <t>Sunlite LFX/DCO12/BN/15W/E/D/30K 3000K 120V 15 Watts 1050 Lumens Dimmable (88335-SU)</t>
  </si>
  <si>
    <t>https://www.lightingsupply.com/sunlite-88335-su.aspx</t>
  </si>
  <si>
    <t>12-Watt Chrome Indoor/Outdoor Integrated LED Flushmount</t>
  </si>
  <si>
    <t>https://www.homedepot.com/p/Westinghouse-12-Watt-Chrome-Indoor-Outdoor-Integrated-LED-Flushmount-6321800/301390694</t>
  </si>
  <si>
    <t>4' LED Disc Downlight 3000K</t>
  </si>
  <si>
    <t>https://www.lighting-spot.com/4-led-disc-downlight-3000k-2.html</t>
  </si>
  <si>
    <t>Luminance F9930-31-1-4K LED Wall Mount Fixture</t>
  </si>
  <si>
    <t>https://www.tractorsupply.com/tsc/product/luminance-f9930-31-1-4k-led-wall-mount-fixture-1272760</t>
  </si>
  <si>
    <t>https://www.staples.com/Luminance-LED-Integrated-Wall-Lantern-Black-F9937-31/product_2430938</t>
  </si>
  <si>
    <t>Luminance LED Integrated Wall Lantern, Black (F9937-31)</t>
  </si>
  <si>
    <t>Access Lighting 20397LEDDLP-SAT/OPL</t>
  </si>
  <si>
    <t>https://www.build.com/access-lighting-20397leddlp-opl/s1325947</t>
  </si>
  <si>
    <t>Versi Lite 28-Watt Textured White Integrated LED Flushmount</t>
  </si>
  <si>
    <t>https://www.homedepot.com/p/Lithonia-Lighting-Versi-Lite-28-Watt-Textured-White-Integrated-LED-Flushmount-FMML-13-830/206514154</t>
  </si>
  <si>
    <t>NEW Round Flush Mount Thin Ceiling Light |  LED Disc Shaped Thinnest Round Dimmable Lighting Fixture | Direct Wire Lights | No Drywall Work Required |  3000K Bright White | 12" White</t>
  </si>
  <si>
    <t>https://www.amazon.com/Ceiling-Thinnest-Dimmable-Lighting-Required/dp/B01MSPJJY4/ref=asc_df_B01MSPJJY4</t>
  </si>
  <si>
    <t>4 in. Satin Nickel LED Ceiling Mount Fixture - Warm White, 1650 Lumens</t>
  </si>
  <si>
    <t>https://www.maxximastyle.com/ceiling-led-fixtures/14-inch-satin-nickel-led-ceiling-mount-fixture-warm-white-1650-lumens</t>
  </si>
  <si>
    <t>Rectangular Outdoor LED Wall Pack Light with Dusk to Dawn Sensor 1050 Lumens</t>
  </si>
  <si>
    <t>https://www.maxximastyle.com/outdoor-led-lights/rectangular-outdoor-led-wall-pack-light-with-dusk-to-dawn-sensor</t>
  </si>
  <si>
    <t>Decorative Outdoor LED Wall Light Sconce with Dusk to Dawn Sensor 1200 Lumens</t>
  </si>
  <si>
    <t>https://www.maxximastyle.com/outdoor-led-lights/decorative-outdoor-led-wall-pack-light-with-dusk-to-dawn-sensor</t>
  </si>
  <si>
    <t>NUVO Lighting 62/547 14" Flush Mounted LED Light Fixture - White Finish</t>
  </si>
  <si>
    <t>https://bulbsnlighting.com/nuvo-lighting-62547-14-flush-mounted-led-light-fixture-white-finish-2</t>
  </si>
  <si>
    <t>NaturaLED Dimmable 18W 12in 3000K Flush Mount LED Ceiling Fixture</t>
  </si>
  <si>
    <t>https://www.bulbs.com/product/LED12FMM-138L830-NI</t>
  </si>
  <si>
    <t>NaturaLED 3000K 22W 15" Nickel Flush Mount Streamlined</t>
  </si>
  <si>
    <t>https://www.homelectrical.com/22w-flush-mount-streamlined-15-bronze-nickel-3000k.nal-led15fms154l830ni.1.html</t>
  </si>
  <si>
    <t>https://www.homelectrical.com/26w-16-modern-flush-mount-ceiling-light-4000k-nickel-dimmable.nat-7598.1.html</t>
  </si>
  <si>
    <t>NaturaLED 26W 16 in Modern Flush Mount Ceiling Light, 4000K, Nickel, Dimmable</t>
  </si>
  <si>
    <t>Progress Lighting P563001-020-30K</t>
  </si>
  <si>
    <t>https://www.build.com/progress-lighting-p563001-30k/s1426771</t>
  </si>
  <si>
    <t>https://www.lightbulbsurplus.com/ih-lfmdr-12d1540-nk.html</t>
  </si>
  <si>
    <t>IN HOME LIGHTING IH-LFMDR-12D1540-NK</t>
  </si>
  <si>
    <t>https://www.lowes.com/pd/Utilitech-19-in-W-White-LED-Flush-Mount-Light-ENERGY-STAR/1000153357</t>
  </si>
  <si>
    <t>Utilitech 19-in W White LED Flush Mount Light ENERGY STAR</t>
  </si>
  <si>
    <t>Utilitech 27.95-in W Matte White Modern/Contemporary Standard Flush Mount Light</t>
  </si>
  <si>
    <t>https://www.lowes.com/pd/Utilitech-27-95-in-W-Matte-White-Modern-Contemporary-Standard-Flush-Mount-Light/1000117019</t>
  </si>
  <si>
    <t>LED Round Vandal Resistant Canopy Light 40 Watt</t>
  </si>
  <si>
    <t>https://www.morrisproducts.com/pc_product_detail.asp?p_key=1BE408631BCB4807982CDD4E7CDE4E8A</t>
  </si>
  <si>
    <t>https://www.homedepot.com/p/EnviroLite-LED-Dusk-to-Dawn-Single-Head-Gray-Outdoor-Flood-Light-AS3019D40-27/206994482</t>
  </si>
  <si>
    <t>LED Dusk to Dawn Single-Head Gray Outdoor Flood Light</t>
  </si>
  <si>
    <t>https://www.homelectrical.com/40w-32-led-decorative-ceiling-fixture-dimmable-3000k.gbx-dcro34mv930ns.1.html</t>
  </si>
  <si>
    <t>GlobaLux 40W 32" LED Decorative Ceiling Fixture, Dimmable, 3000K</t>
  </si>
  <si>
    <t>GlobaLux 34W 19" LED Ceiling Cloud w/Acrylic lens, Dimmable, 4000K</t>
  </si>
  <si>
    <t>https://www.homelectrical.com/34w-19-led-ceiling-cloud-wacrylic-lens-dimmable-4000k.gbx-gcc1934mv940.1.html</t>
  </si>
  <si>
    <t>Honeywell, MA0121 3000-Lumen LED Security Light</t>
  </si>
  <si>
    <t>https://megadepot.com/product/honeywell-ma0121-3000-lumen-led-security-light</t>
  </si>
  <si>
    <t>Progress Lighting - P6427-3130K9 - Arrive - 15.88" 17W 1 LED 1 Outdoor Post Lantern</t>
  </si>
  <si>
    <t>https://www.progresslightingexperts.com/lighting/4-11-108-0-462590/Progress_Arrive---15.88--17W-1-LED-1-Outdoor-Post-Lantern-P6427-3130K9.htm</t>
  </si>
  <si>
    <t>https://www.build.com/kichler-49187led/s1514199</t>
  </si>
  <si>
    <t>Kichler 49187BKL18</t>
  </si>
  <si>
    <t>https://www.jgisupply.com/enviroliter-led-dusk-to-dawn-single-head-outdoor-wall-flood-light-gray-integrated-led-included.html</t>
  </si>
  <si>
    <t>ENVIROLITE® LED DUSK TO DAWN SINGLE-HEAD OUTDOOR WALL FLOOD LIGHT, GRAY, INTEGRATED LED INCLUDED</t>
  </si>
  <si>
    <t>Watt</t>
  </si>
  <si>
    <t>Count</t>
  </si>
  <si>
    <t>Avge $/W</t>
  </si>
  <si>
    <t>https://www.beeslighting.com/nuvo-led-wall-sconce/p/62-1142</t>
  </si>
  <si>
    <t>Nuvo Lighting - LED Wall Sconce - Up light/Down light - 700 Lumens - 10 Watts - 3000K - Black - 62-1142</t>
  </si>
  <si>
    <t>https://www.beeslighting.com/nuvo-led-wall-sconce/p/62-1145</t>
  </si>
  <si>
    <t>Nuvo Lighting - LED Wall Sconce - Up light/Down light - 700 Lumens - 10 Watts - 3000K - Bronze - 62-1145</t>
  </si>
  <si>
    <t>12 Watts - 919 Lumens - LED - 3 inches - Cylinder - Wall Mount - Graphite Finish - Wet Location - 3000K - Progress Lighting P563000-143-30K</t>
  </si>
  <si>
    <t>https://www.beeslighting.com/progress-lighting-led-cylinder/p/P563000-143-30K</t>
  </si>
  <si>
    <t>12 Watts - 917 Lumens - LED - 3 inches - Cylinder - Wall Mount - Satin Nickel Finish - Wet Location - 3000K - Progress Lighting P563000-147-30K</t>
  </si>
  <si>
    <t>https://www.beeslighting.com/progress-lighting-led-cylinder/p/P563000-147-30K</t>
  </si>
  <si>
    <t>https://www.beeslighting.com/nuvo-led-wall-sconce/p/62-1146</t>
  </si>
  <si>
    <t>Nuvo Lighting - LED Wall Sconce - Up light/Down light - 1400 Lumens - 20 Watts - 3000K - Bronze - 62-1146</t>
  </si>
  <si>
    <t>https://www.beeslighting.com/nuvo-led-wall-sconce/p/62-1144</t>
  </si>
  <si>
    <t>Nuvo Lighting - LED Wall Sconce - Up light/Down light - 1400 Lumens - 20 Watts - 3000K - Black - 62-1144</t>
  </si>
  <si>
    <t>LED Wall Lantern - 12 Watt - 936 Lumens - 3000K - Metallic Gray - Progress Lighting P560090-082-30K</t>
  </si>
  <si>
    <t>https://www.beeslighting.com/progress-led-wall-lantern/p/P560090-082-30K</t>
  </si>
  <si>
    <t>https://www.beeslighting.com/progress-led-wall-lantern/p/P560090-031-30K</t>
  </si>
  <si>
    <t>LED Wall Lantern - 12 Watt - 912 Lumens - 3000K - Black Finish - Progress Lighting P560090-031-30K</t>
  </si>
  <si>
    <t>Lithonia FMSATL 16 20830 BZA M4 - LED Fixture</t>
  </si>
  <si>
    <t>https://www.1000bulbs.com/product/171484/LITH-0074.html</t>
  </si>
  <si>
    <t>Lithonia FMSATL 13 14830 BZA M4 - LED Fixture</t>
  </si>
  <si>
    <t>https://www.1000bulbs.com/product/171479/LITH-0072.html</t>
  </si>
  <si>
    <t>Base Case Mix</t>
  </si>
  <si>
    <t>LED</t>
  </si>
  <si>
    <t>CFL</t>
  </si>
  <si>
    <t>Halogen/Inc</t>
  </si>
  <si>
    <t>Measure Code</t>
  </si>
  <si>
    <t>Measure description</t>
  </si>
  <si>
    <t>Measure Wattage</t>
  </si>
  <si>
    <t>Measure Cost ID</t>
  </si>
  <si>
    <t>Base Cost ID</t>
  </si>
  <si>
    <t>Notes</t>
  </si>
  <si>
    <t>LED Average Cost/Watt vs Wattage</t>
  </si>
  <si>
    <t>Fluorescent</t>
  </si>
  <si>
    <t>1-Light Outdoor White Wall Lantern</t>
  </si>
  <si>
    <t>White Outdoor Fluorescent Wall-Mount Contemporary Light</t>
  </si>
  <si>
    <t>Prairie Statement 1-Light Antique Bronze Outdoor Wall Fixture</t>
  </si>
  <si>
    <t>Multi-Use 1-Light Outdoor White Utility Fluorescent Flushmount Fixture</t>
  </si>
  <si>
    <t>Lacovelli 1-Light Black Outdoor Flush Mount</t>
  </si>
  <si>
    <t>Lithonia FMML 7 840 WL DDBT M6 - LED Flush Fixture</t>
  </si>
  <si>
    <t>https://www.1000bulbs.com/product/171475/LITH-0081.html</t>
  </si>
  <si>
    <t>https://www.1000bulbs.com/product/171476/LITH-0086.html</t>
  </si>
  <si>
    <t>Lithonia FMML 7 830 WL DDBT M6 - LED Flush Fixture</t>
  </si>
  <si>
    <t>MaxLite SEC12U50BPC12 - 12 Watts - LED Wall Pack - 1300 Lumens - 70W MH Equal - Dusk to Dawn - 5000K - Photocell - 7658</t>
  </si>
  <si>
    <t>https://www.beeslighting.com/maxlite-led-security-light/p/SEC12U50BPC12</t>
  </si>
  <si>
    <t>Lithonia TDD LED P1 40K 120 PE DNA M4 - 30 Watts - LED Area Light - 4000 Lumens - 100W MH Equal - Dusk-to-Dawn - 4000K - Photocell</t>
  </si>
  <si>
    <t>https://www.beeslighting.com/lithonia-led-dusk-to-dawn/p/TDD-LED-P1-40K-120-PE-DNA-M4</t>
  </si>
  <si>
    <t>https://www.homedepot.com/p/Hampton-Bay-Black-Motion-Sensor-Outdoor-Integrated-LED-Small-Wall-Mount-Lantern-IZD1691LS-3/300088815</t>
  </si>
  <si>
    <t>Black Motion Sensor Outdoor Integrated LED Small Wall Mount Lantern</t>
  </si>
  <si>
    <t>https://www.homedepot.com/p/Home-Decorators-Collection-Summit-Ridge-Collection-Zinc-Outdoor-Integrated-LED-Small-Wall-Mount-Lantern-CQH1691LS/300088816</t>
  </si>
  <si>
    <t>Summit Ridge Collection Zinc Outdoor Integrated LED Small Wall Mount Lantern</t>
  </si>
  <si>
    <t>https://www.homedepot.com/p/Hampton-Bay-Outdoor-Oil-Rubbed-Bronze-LED-Wall-Lantern-IMS1691L/205399900</t>
  </si>
  <si>
    <t>Outdoor Oil-Rubbed Bronze LED Wall Lantern</t>
  </si>
  <si>
    <t>https://www.homedepot.com/p/Home-Decorators-Collection-Summit-Ridge-Collection-Zinc-Motion-Sensor-Outdoor-Integrated-LED-Small-Wall-Mount-Lantern-CQH1691LS-2/300088951</t>
  </si>
  <si>
    <t>Summit Ridge Collection Zinc Motion Sensor Outdoor Integrated LED Small Wall Mount Lantern</t>
  </si>
  <si>
    <t>8-9 Watt Exterior Fixture LED</t>
  </si>
  <si>
    <t>9-10 Watt Exterior Fixture LED</t>
  </si>
  <si>
    <t>10-11 Watt Exterior Fixture LED</t>
  </si>
  <si>
    <t>11-12 Watt Exterior Fixture LED</t>
  </si>
  <si>
    <t>12-13 Watt Exterior Fixture LED</t>
  </si>
  <si>
    <t>13-14 Watt Exterior Fixture LED</t>
  </si>
  <si>
    <t>14-15 Watt Exterior Fixture LED</t>
  </si>
  <si>
    <t>15-16 Watt Exterior Fixture LED</t>
  </si>
  <si>
    <t>16-17 Watt Exterior Fixture LED</t>
  </si>
  <si>
    <t>17-18 Watt Exterior Fixture LED</t>
  </si>
  <si>
    <t>18-19 Watt Exterior Fixture LED</t>
  </si>
  <si>
    <t>19-20 Watt Exterior Fixture LED</t>
  </si>
  <si>
    <t>20-21 Watt Exterior Fixture LED</t>
  </si>
  <si>
    <t>21-22 Watt Exterior Fixture LED</t>
  </si>
  <si>
    <t>22-23 Watt Exterior Fixture LED</t>
  </si>
  <si>
    <t>23-24 Watt Exterior Fixture LED</t>
  </si>
  <si>
    <t>24-25 Watt Exterior Fixture LED</t>
  </si>
  <si>
    <t>25-26 Watt Exterior Fixture LED</t>
  </si>
  <si>
    <t>26-27 Watt Exterior Fixture LED</t>
  </si>
  <si>
    <t>27-28 Watt Exterior Fixture LED</t>
  </si>
  <si>
    <t>28-29 Watt Exterior Fixture LED</t>
  </si>
  <si>
    <t>29-30 Watt Exterior Fixture LED</t>
  </si>
  <si>
    <t>30-31 Watt Exterior Fixture LED</t>
  </si>
  <si>
    <t>31-32 Watt Exterior Fixture LED</t>
  </si>
  <si>
    <t>32-33 Watt Exterior Fixture LED</t>
  </si>
  <si>
    <t>33-34 Watt Exterior Fixture LED</t>
  </si>
  <si>
    <t>34-35 Watt Exterior Fixture LED</t>
  </si>
  <si>
    <t>35-36 Watt Exterior Fixture LED</t>
  </si>
  <si>
    <t>36-37 Watt Exterior Fixture LED</t>
  </si>
  <si>
    <t>37-38 Watt Exterior Fixture LED</t>
  </si>
  <si>
    <t>38-39 Watt Exterior Fixture LED</t>
  </si>
  <si>
    <t>39-40 Watt Exterior Fixture LED</t>
  </si>
  <si>
    <t>40-41 Watt Exterior Fixture LED</t>
  </si>
  <si>
    <t>y = 1.1723x + 34.921</t>
  </si>
  <si>
    <t>13-Watt Bronze Outdoor Fluorescent Entry Light Sconce with Dusk to Dawn Photocell Sensor</t>
  </si>
  <si>
    <t>https://www.homedepot.com/p/Halo-13-Watt-Bronze-Outdoor-Fluorescent-Entry-Light-Sconce-with-Dusk-to-Dawn-Photocell-Sensor-FE13PC/205338565</t>
  </si>
  <si>
    <t>26-Watt White Outdoor Fluorescent Wall Pack Light with Dusk to Dawn Photocell Sensor</t>
  </si>
  <si>
    <t>https://www.homedepot.com/p/All-Pro-26-Watt-White-Outdoor-Fluorescent-Wall-Pack-Light-with-Dusk-to-Dawn-Photocell-Sensor-FW26PCIW/206862632</t>
  </si>
  <si>
    <t>https://www.homedepot.com/p/Lithonia-Lighting-White-Outdoor-Fluorescent-Wall-Mount-Contemporary-Light-OSWC-13F-120-P-LP-WH-M4/202193122</t>
  </si>
  <si>
    <t>Wall-Mount Outdoor White Fluorescent Light Mini Pack</t>
  </si>
  <si>
    <t>https://www.homedepot.com/p/Lithonia-Lighting-Wall-Mount-Outdoor-White-Fluorescent-Light-Mini-Pack-OWP3-42F-120-P-LP-WH-M4/202193123</t>
  </si>
  <si>
    <t>1-Light Matte Black Outdoor Jelly-Jar Wall Light</t>
  </si>
  <si>
    <t>https://www.homedepot.com/p/Hampton-Bay-1-Light-Matte-Black-Outdoor-Jelly-Jar-Wall-Light-WB0317/202021766</t>
  </si>
  <si>
    <t>Halogen</t>
  </si>
  <si>
    <t>1-Light White Steel Exterior Jelly Jar Wall Lantern with Clear Glass</t>
  </si>
  <si>
    <t>https://www.homedepot.com/p/Westinghouse-1-Light-White-Steel-Exterior-Jelly-Jar-Wall-Lantern-with-Clear-Glass-6687800/204705296</t>
  </si>
  <si>
    <t>Black Outdoor Wall-Mount Jelly Jar Wall Light</t>
  </si>
  <si>
    <t>https://www.homedepot.com/p/Design-House-Black-Outdoor-Wall-Mount-Jelly-Jar-Wall-Light-502195/202636903</t>
  </si>
  <si>
    <t>Park Avenue 1-Light Black Outdoor Wall-Mount Lantern</t>
  </si>
  <si>
    <t>https://www.homedepot.com/p/Thomas-Lighting-Park-Avenue-1-Light-Black-Outdoor-Wall-Mount-Lantern-SL7157/204397993</t>
  </si>
  <si>
    <t>https://www.homedepot.com/p/Progress-Lighting-1-Light-Outdoor-White-Wall-Lantern-P5602-30/202599688</t>
  </si>
  <si>
    <t>Lora 1-Light Galvanized Finish Outdoor Wall Mount Sconce</t>
  </si>
  <si>
    <t>https://www.homedepot.com/p/Y-Decor-Lora-1-Light-Galvanized-Finish-Outdoor-Wall-Mount-Sconce-EL0523S9/301904170</t>
  </si>
  <si>
    <t>Lamp</t>
  </si>
  <si>
    <t>https://www.homedepot.com/p/Sunset-Lacovelli-1-Light-Black-Outdoor-Flush-Mount-F4343-31/205522189</t>
  </si>
  <si>
    <t>https://www.homedepot.com/p/Aspects-Multi-Use-1-Light-Outdoor-White-Utility-Fluorescent-Flushmount-Fixture-TPFW113WHPLT/203499288</t>
  </si>
  <si>
    <t xml:space="preserve">All-Pro 1-Head White Fluorescent Wall Pack Light </t>
  </si>
  <si>
    <t>https://www.lowes.com/pd/All-Pro-1-Head-White-Fluorescent-Wall-Pack-Light/1000042385</t>
  </si>
  <si>
    <t>https://www.homedepot.com/p/Sea-Gull-Lighting-Prairie-Statement-1-Light-Antique-Bronze-Outdoor-Wall-Fixture-8408-71/203832604</t>
  </si>
  <si>
    <t>https://www.homedepot.com/p/Halo-65-Watt-Aluminum-Fluorescent-Outdoor-Security-Area-Light-with-Dusk-to-Dawn-Photocell-Sensor-AL6501FLH/300975478</t>
  </si>
  <si>
    <t>65-Watt Aluminum Fluorescent Outdoor Security Area Light with Dusk to Dawn Photocell Sensor</t>
  </si>
  <si>
    <t>https://www.homedepot.com/p/Designers-Edge-42-Watt-Bronze-Outdoor-Dusk-to-Dawn-Wall-Mount-Area-Light-with-Fluorescent-Bulb-L1795BZ/204667673</t>
  </si>
  <si>
    <t>42-Watt Bronze Outdoor Dusk to Dawn Wall Mount Area Light with Fluorescent Bulb</t>
  </si>
  <si>
    <t>Row Labels</t>
  </si>
  <si>
    <t>Grand Total</t>
  </si>
  <si>
    <t>Average of Price</t>
  </si>
  <si>
    <t>LED Est Wattage</t>
  </si>
  <si>
    <t>Hal/Inc Equiv. Wattage</t>
  </si>
  <si>
    <t>SCE17LG119_1_M010</t>
  </si>
  <si>
    <t>SCE17LG119_1_M001</t>
  </si>
  <si>
    <t>SCE17LG119_1_M002</t>
  </si>
  <si>
    <t>SCE17LG119_1_B001</t>
  </si>
  <si>
    <t>SCE17LG119_1_B002</t>
  </si>
  <si>
    <t>SCE17LG119_1_M003</t>
  </si>
  <si>
    <t>SCE17LG119_1_B003</t>
  </si>
  <si>
    <t>SCE17LG119_1_M004</t>
  </si>
  <si>
    <t>SCE17LG119_1_B004</t>
  </si>
  <si>
    <t>SCE17LG119_1_M005</t>
  </si>
  <si>
    <t>SCE17LG119_1_B005</t>
  </si>
  <si>
    <t>SCE17LG119_1_M006</t>
  </si>
  <si>
    <t>SCE17LG119_1_B006</t>
  </si>
  <si>
    <t>SCE17LG119_1_M007</t>
  </si>
  <si>
    <t>SCE17LG119_1_B007</t>
  </si>
  <si>
    <t>SCE17LG119_1_M008</t>
  </si>
  <si>
    <t>SCE17LG119_1_B008</t>
  </si>
  <si>
    <t>SCE17LG119_1_M009</t>
  </si>
  <si>
    <t>SCE17LG119_1_B009</t>
  </si>
  <si>
    <t>SCE17LG119_1_B010</t>
  </si>
  <si>
    <t>SCE17LG119_1_M011</t>
  </si>
  <si>
    <t>SCE17LG119_1_B011</t>
  </si>
  <si>
    <t>SCE17LG119_1_M012</t>
  </si>
  <si>
    <t>SCE17LG119_1_B012</t>
  </si>
  <si>
    <t>SCE17LG119_1_M013</t>
  </si>
  <si>
    <t>SCE17LG119_1_B013</t>
  </si>
  <si>
    <t>SCE17LG119_1_M014</t>
  </si>
  <si>
    <t>SCE17LG119_1_B014</t>
  </si>
  <si>
    <t>SCE17LG119_1_M015</t>
  </si>
  <si>
    <t>SCE17LG119_1_B015</t>
  </si>
  <si>
    <t>SCE17LG119_1_M016</t>
  </si>
  <si>
    <t>SCE17LG119_1_B016</t>
  </si>
  <si>
    <t>SCE17LG119_1_M017</t>
  </si>
  <si>
    <t>SCE17LG119_1_B017</t>
  </si>
  <si>
    <t>SCE17LG119_1_M018</t>
  </si>
  <si>
    <t>SCE17LG119_1_B018</t>
  </si>
  <si>
    <t>SCE17LG119_1_M019</t>
  </si>
  <si>
    <t>SCE17LG119_1_B019</t>
  </si>
  <si>
    <t>SCE17LG119_1_M020</t>
  </si>
  <si>
    <t>SCE17LG119_1_B020</t>
  </si>
  <si>
    <t>SCE17LG119_1_M021</t>
  </si>
  <si>
    <t>SCE17LG119_1_B021</t>
  </si>
  <si>
    <t>SCE17LG119_1_M022</t>
  </si>
  <si>
    <t>SCE17LG119_1_B022</t>
  </si>
  <si>
    <t>SCE17LG119_1_M023</t>
  </si>
  <si>
    <t>SCE17LG119_1_B023</t>
  </si>
  <si>
    <t>SCE17LG119_1_M024</t>
  </si>
  <si>
    <t>SCE17LG119_1_B024</t>
  </si>
  <si>
    <t>SCE17LG119_1_M025</t>
  </si>
  <si>
    <t>SCE17LG119_1_B025</t>
  </si>
  <si>
    <t>SCE17LG119_1_M026</t>
  </si>
  <si>
    <t>SCE17LG119_1_B026</t>
  </si>
  <si>
    <t>SCE17LG119_1_M027</t>
  </si>
  <si>
    <t>SCE17LG119_1_B027</t>
  </si>
  <si>
    <t>SCE17LG119_1_M028</t>
  </si>
  <si>
    <t>SCE17LG119_1_B028</t>
  </si>
  <si>
    <t>SCE17LG119_1_M029</t>
  </si>
  <si>
    <t>SCE17LG119_1_B029</t>
  </si>
  <si>
    <t>SCE17LG119_1_M030</t>
  </si>
  <si>
    <t>SCE17LG119_1_B030</t>
  </si>
  <si>
    <t>SCE17LG119_1_M031</t>
  </si>
  <si>
    <t>SCE17LG119_1_B031</t>
  </si>
  <si>
    <t>SCE17LG119_1_M032</t>
  </si>
  <si>
    <t>SCE17LG119_1_B032</t>
  </si>
  <si>
    <t>SCE17LG119_1_M033</t>
  </si>
  <si>
    <t>SCE17LG119_1_B033</t>
  </si>
  <si>
    <t>https://www.amazon.com/Artcraft-Lighting-Small-Round-Sconce/dp/B004AYE1CU/ref=sr_1_8</t>
  </si>
  <si>
    <t xml:space="preserve">Artcraft Lighting Small Round Wall Sconce Light, Black </t>
  </si>
  <si>
    <t>https://www.amazon.com/Woods-L1706CH-Resistant-Incandescent-Security/dp/B010PTLICO/ref=sr_1_1</t>
  </si>
  <si>
    <t xml:space="preserve">Woods L1706CH Vandal Resistant 150W Incandescent Security Light, Ceiling Mount, Chrome </t>
  </si>
  <si>
    <t xml:space="preserve">All-Pro VT100G 100W Vapor Tight Incandescent Floodlight ,Gray </t>
  </si>
  <si>
    <t>https://www.amazon.com/All-Pro-VT100G-Vapor-Incandescent-Floodlight/dp/B000HJBE4U/ref=sr_1_6</t>
  </si>
  <si>
    <t>https://www.amazon.com/Minka-Lavery-Lighting-5942-126-Reversible/dp/B019ZDLLP0/ref=sr_1_11</t>
  </si>
  <si>
    <t xml:space="preserve">Industrial Wind Wall Light Gooseneck Barn Lights Industrial Vintage Farmhouse Wall Lamp Waterproof Outdoor Light E27 Lamp Head </t>
  </si>
  <si>
    <t>https://www.amazon.com/Industrial-Gooseneck-Vintage-Farmhouse-Waterproof/dp/B07FNS78DM/ref=sr_1_17</t>
  </si>
  <si>
    <t xml:space="preserve">Urban Barn 11 1/4" High Bronze Indoor-Outdoor Wall Light </t>
  </si>
  <si>
    <t>https://www.amazon.com/Urban-Barn-Bronze-Indoor-Outdoor-Light/dp/B009NS7HHO/ref=pd_sbs_60_2</t>
  </si>
  <si>
    <t>https://www.amazon.com/Decor-EL0523ORB-1-Light-Outdoor-Wall-Light/dp/B01N8SLVNH/ref=pd_sbs_60_7</t>
  </si>
  <si>
    <t xml:space="preserve">Y Decor EL0523ORB Lora 1-Light Oil Rubbed Bronze Outdoor Wall-Light </t>
  </si>
  <si>
    <t>https://www.amazon.com/Industrial-Ceiling-Mounted-Lighting-Bathroom/dp/B074QMQSX3/ref=pd_sim_60_2</t>
  </si>
  <si>
    <t xml:space="preserve">KingSo Industrial Metal Cage Ceiling Light, E26 Rustic Mini Semi Flush Mounted Pendant Lighting Dome/Bowl Shaped Lamp Fixture for Country Hallway Kitchen Garage Porch Bathroom </t>
  </si>
  <si>
    <t xml:space="preserve">Design House 519694 Ajax 1 Light Ceiling Light, Bronze </t>
  </si>
  <si>
    <t>https://www.amazon.com/dp/B00W98NTSG/ref=psdc_3736681_t1_B074QMQSX3</t>
  </si>
  <si>
    <t>Woods L1706BLK Vandal Resistant 150W Incandescent Security Light, Ceiling Mount, Hammered Black</t>
  </si>
  <si>
    <t>https://www.amazon.com/Woods-L1706BLK-Resistant-Incandescent-Security/dp/B010PTLG9Y/ref=sr_1_31</t>
  </si>
  <si>
    <t xml:space="preserve">Craftmade Z433-07 Outdoor Flush Mount Light with Beveled Glass Shades, Rust Finish </t>
  </si>
  <si>
    <t>https://www.amazon.com/Craftmade-Z433-07-Outdoor-Beveled-Shades/dp/B00ECU02PW/ref=sr_1_23</t>
  </si>
  <si>
    <t xml:space="preserve">Sunlite VT200 5.5-Inch 200 Watt Vapor Proof Vandal Proof Outdoor Fixture, Metallic Finish Clear Glass </t>
  </si>
  <si>
    <t>https://www.amazon.com/Sunlite-VT200-5-5-Inch-Outdoor-Metallic/dp/B004WSNUJE/ref=sr_1_40</t>
  </si>
  <si>
    <t xml:space="preserve">Outdoor Security Lighting Wall Mounted Brinks Jelly Jar Dusk To Dawn Activated, Matte Black </t>
  </si>
  <si>
    <t>https://www.amazon.com/Outdoor-Security-Lighting-Mounted-Activated/dp/B01HVBQ3V0/ref=sr_1_30</t>
  </si>
  <si>
    <t>https://www.amazon.com/Minka-Lavery-Outdoor-Lighting-71174-91/dp/B01I9D0EEG/ref=sr_1_69</t>
  </si>
  <si>
    <t xml:space="preserve">Minka Lavery Outdoor Ceiling Lighting 71174-91, Flush Mount, 120 Watts, Bronze </t>
  </si>
  <si>
    <t>https://www.amazon.com/Craftmade-Z433-07-Outdoor-Beveled-Shades/dp/B00ECU02PW/ref=pd_sbs_60_1</t>
  </si>
  <si>
    <t>y = 0.2944x - 4.0828</t>
  </si>
  <si>
    <t>y = 0.2578x + 26.083</t>
  </si>
  <si>
    <t>R-OL-DP</t>
  </si>
  <si>
    <t>Labor Rate</t>
  </si>
  <si>
    <t>$/Hr</t>
  </si>
  <si>
    <t>$/Unit</t>
  </si>
  <si>
    <t>Est. Hr/Unit</t>
  </si>
  <si>
    <t>(5) Assumes 30min of labor, using DEER Labor Rate of R-OL-DP, $67.88</t>
  </si>
  <si>
    <t>(6) IMC = LED Cost - Base Case Cost</t>
  </si>
  <si>
    <t>(7) FMC = LED Cost + Labor</t>
  </si>
  <si>
    <t>LED Cost (1)</t>
  </si>
  <si>
    <t>CFL Cost (2)</t>
  </si>
  <si>
    <t>Hal/Inc (3)</t>
  </si>
  <si>
    <t>Base Case Cost (4)</t>
  </si>
  <si>
    <t xml:space="preserve"> Labor (5)</t>
  </si>
  <si>
    <t>IMC (6)</t>
  </si>
  <si>
    <t>FMC (7)</t>
  </si>
  <si>
    <t>(2) CFL cost is calculated from the linear fit of Average cost/Watt vs Watt from 2018 Base Fixtures.</t>
  </si>
  <si>
    <t>(1) Cost is calculated from the linear fit of Average cost/Watt vs Watt from 2018 LED Fixtures.</t>
  </si>
  <si>
    <t>(3) Halogen cost is calculated from the linear fit of Average cost/Watt vs Watt from 2018 Base Fixtures.</t>
  </si>
  <si>
    <t>(4) Uses the Base Case Mix table to the left</t>
  </si>
  <si>
    <t xml:space="preserve">(8) CFL and Halogen equivalent wattage obtained from previous workpaper. </t>
  </si>
  <si>
    <t>CFL Average Cost/Watt vs Wattage</t>
  </si>
  <si>
    <t>Halogen Average Cost/Watt vs Wattage</t>
  </si>
  <si>
    <t>Lumen</t>
  </si>
  <si>
    <t>CFL Equiv. Wattage (8)</t>
  </si>
  <si>
    <t>CFL Equiv. Factor</t>
  </si>
  <si>
    <t>Hal/Inc Equiv. Factor</t>
  </si>
  <si>
    <t>NTG</t>
  </si>
  <si>
    <t>All-Ltg-LED-WRR</t>
  </si>
  <si>
    <t>DEER2019</t>
  </si>
  <si>
    <t>All LED lamps, fixtures and retrofits with savings calculated using WRR savings methods</t>
  </si>
  <si>
    <t>Deemed using wattage reduction ratio (WRR) savings calculations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</si>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</sst>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.0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8" fillId="0" borderId="0" applyNumberFormat="0" applyFill="0" applyBorder="0" applyAlignment="0" applyProtection="0"/>
    <xf numFmtId="0" fontId="9" fillId="0" borderId="17" applyNumberFormat="0" applyFill="0" applyAlignment="0" applyProtection="0"/>
    <xf numFmtId="0" fontId="10" fillId="0" borderId="18" applyNumberFormat="0" applyFill="0" applyAlignment="0" applyProtection="0"/>
    <xf numFmtId="0" fontId="11" fillId="0" borderId="19" applyNumberFormat="0" applyFill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20" applyNumberFormat="0" applyAlignment="0" applyProtection="0"/>
    <xf numFmtId="0" fontId="16" fillId="10" borderId="21" applyNumberFormat="0" applyAlignment="0" applyProtection="0"/>
    <xf numFmtId="0" fontId="17" fillId="10" borderId="20" applyNumberFormat="0" applyAlignment="0" applyProtection="0"/>
    <xf numFmtId="0" fontId="18" fillId="0" borderId="22" applyNumberFormat="0" applyFill="0" applyAlignment="0" applyProtection="0"/>
    <xf numFmtId="0" fontId="2" fillId="11" borderId="23" applyNumberFormat="0" applyAlignment="0" applyProtection="0"/>
    <xf numFmtId="0" fontId="3" fillId="0" borderId="0" applyNumberFormat="0" applyFill="0" applyBorder="0" applyAlignment="0" applyProtection="0"/>
    <xf numFmtId="0" fontId="1" fillId="12" borderId="24" applyNumberFormat="0" applyFont="0" applyAlignment="0" applyProtection="0"/>
    <xf numFmtId="0" fontId="19" fillId="0" borderId="0" applyNumberFormat="0" applyFill="0" applyBorder="0" applyAlignment="0" applyProtection="0"/>
    <xf numFmtId="0" fontId="4" fillId="0" borderId="25" applyNumberFormat="0" applyFill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73">
    <xf numFmtId="0" fontId="0" fillId="0" borderId="0" xfId="0"/>
    <xf numFmtId="0" fontId="0" fillId="2" borderId="0" xfId="0" applyFill="1"/>
    <xf numFmtId="16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0" fontId="0" fillId="0" borderId="0" xfId="0" applyBorder="1"/>
    <xf numFmtId="0" fontId="0" fillId="2" borderId="0" xfId="0" applyFill="1" applyBorder="1"/>
    <xf numFmtId="164" fontId="0" fillId="0" borderId="0" xfId="0" applyNumberFormat="1" applyBorder="1"/>
    <xf numFmtId="0" fontId="2" fillId="4" borderId="1" xfId="0" applyFont="1" applyFill="1" applyBorder="1"/>
    <xf numFmtId="0" fontId="2" fillId="4" borderId="3" xfId="0" applyFont="1" applyFill="1" applyBorder="1"/>
    <xf numFmtId="0" fontId="2" fillId="2" borderId="3" xfId="0" applyFont="1" applyFill="1" applyBorder="1"/>
    <xf numFmtId="0" fontId="2" fillId="4" borderId="4" xfId="0" applyFont="1" applyFill="1" applyBorder="1"/>
    <xf numFmtId="0" fontId="0" fillId="3" borderId="3" xfId="0" applyFont="1" applyFill="1" applyBorder="1"/>
    <xf numFmtId="0" fontId="0" fillId="2" borderId="3" xfId="0" applyFont="1" applyFill="1" applyBorder="1"/>
    <xf numFmtId="164" fontId="0" fillId="3" borderId="3" xfId="0" applyNumberFormat="1" applyFont="1" applyFill="1" applyBorder="1"/>
    <xf numFmtId="0" fontId="0" fillId="3" borderId="4" xfId="0" applyFont="1" applyFill="1" applyBorder="1"/>
    <xf numFmtId="0" fontId="0" fillId="0" borderId="1" xfId="0" applyFont="1" applyBorder="1"/>
    <xf numFmtId="0" fontId="0" fillId="0" borderId="3" xfId="0" applyFont="1" applyBorder="1"/>
    <xf numFmtId="164" fontId="0" fillId="0" borderId="3" xfId="0" applyNumberFormat="1" applyFont="1" applyBorder="1"/>
    <xf numFmtId="0" fontId="0" fillId="0" borderId="4" xfId="0" applyFont="1" applyBorder="1"/>
    <xf numFmtId="44" fontId="0" fillId="0" borderId="0" xfId="1" applyFont="1"/>
    <xf numFmtId="0" fontId="5" fillId="0" borderId="0" xfId="2"/>
    <xf numFmtId="0" fontId="4" fillId="0" borderId="5" xfId="0" applyFont="1" applyBorder="1"/>
    <xf numFmtId="0" fontId="0" fillId="0" borderId="6" xfId="0" applyBorder="1"/>
    <xf numFmtId="9" fontId="0" fillId="0" borderId="7" xfId="0" applyNumberFormat="1" applyBorder="1"/>
    <xf numFmtId="0" fontId="0" fillId="0" borderId="8" xfId="0" applyBorder="1"/>
    <xf numFmtId="9" fontId="0" fillId="0" borderId="9" xfId="0" applyNumberFormat="1" applyBorder="1"/>
    <xf numFmtId="0" fontId="0" fillId="0" borderId="10" xfId="0" applyBorder="1"/>
    <xf numFmtId="9" fontId="0" fillId="0" borderId="11" xfId="0" applyNumberFormat="1" applyBorder="1"/>
    <xf numFmtId="0" fontId="0" fillId="0" borderId="12" xfId="0" applyBorder="1"/>
    <xf numFmtId="0" fontId="4" fillId="0" borderId="0" xfId="0" applyFont="1" applyFill="1"/>
    <xf numFmtId="0" fontId="4" fillId="5" borderId="7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0" borderId="9" xfId="0" applyFont="1" applyBorder="1"/>
    <xf numFmtId="44" fontId="6" fillId="0" borderId="14" xfId="1" applyFont="1" applyBorder="1" applyAlignment="1">
      <alignment horizontal="center"/>
    </xf>
    <xf numFmtId="1" fontId="6" fillId="0" borderId="14" xfId="1" applyNumberFormat="1" applyFont="1" applyBorder="1" applyAlignment="1">
      <alignment horizontal="center"/>
    </xf>
    <xf numFmtId="44" fontId="0" fillId="0" borderId="10" xfId="0" applyNumberFormat="1" applyBorder="1"/>
    <xf numFmtId="0" fontId="0" fillId="0" borderId="14" xfId="0" applyBorder="1"/>
    <xf numFmtId="1" fontId="0" fillId="0" borderId="14" xfId="0" applyNumberFormat="1" applyBorder="1"/>
    <xf numFmtId="0" fontId="0" fillId="0" borderId="14" xfId="0" applyBorder="1" applyAlignment="1"/>
    <xf numFmtId="44" fontId="6" fillId="0" borderId="0" xfId="1" applyFont="1" applyFill="1" applyBorder="1" applyAlignment="1">
      <alignment horizontal="left"/>
    </xf>
    <xf numFmtId="0" fontId="4" fillId="0" borderId="14" xfId="0" applyFont="1" applyBorder="1"/>
    <xf numFmtId="0" fontId="0" fillId="0" borderId="0" xfId="0" quotePrefix="1" applyAlignment="1">
      <alignment horizontal="left"/>
    </xf>
    <xf numFmtId="165" fontId="0" fillId="2" borderId="0" xfId="0" applyNumberFormat="1" applyFill="1"/>
    <xf numFmtId="165" fontId="0" fillId="2" borderId="0" xfId="0" applyNumberFormat="1" applyFill="1" applyBorder="1"/>
    <xf numFmtId="165" fontId="0" fillId="0" borderId="0" xfId="0" applyNumberFormat="1" applyFill="1"/>
    <xf numFmtId="0" fontId="0" fillId="0" borderId="0" xfId="0" applyFill="1"/>
    <xf numFmtId="0" fontId="0" fillId="0" borderId="0" xfId="0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pivotButton="1" applyNumberFormat="1"/>
    <xf numFmtId="0" fontId="0" fillId="0" borderId="0" xfId="0" applyAlignment="1">
      <alignment horizontal="left" indent="1"/>
    </xf>
    <xf numFmtId="0" fontId="4" fillId="0" borderId="16" xfId="0" applyFont="1" applyBorder="1" applyAlignment="1">
      <alignment horizontal="left"/>
    </xf>
    <xf numFmtId="0" fontId="4" fillId="0" borderId="16" xfId="0" applyNumberFormat="1" applyFont="1" applyBorder="1"/>
    <xf numFmtId="1" fontId="0" fillId="0" borderId="0" xfId="0" applyNumberFormat="1" applyFill="1"/>
    <xf numFmtId="0" fontId="0" fillId="0" borderId="26" xfId="0" applyBorder="1"/>
    <xf numFmtId="44" fontId="0" fillId="0" borderId="14" xfId="1" applyFont="1" applyBorder="1"/>
    <xf numFmtId="2" fontId="0" fillId="0" borderId="14" xfId="1" applyNumberFormat="1" applyFont="1" applyBorder="1"/>
    <xf numFmtId="44" fontId="4" fillId="0" borderId="14" xfId="1" applyFont="1" applyFill="1" applyBorder="1"/>
    <xf numFmtId="44" fontId="4" fillId="0" borderId="14" xfId="1" applyFont="1" applyBorder="1"/>
    <xf numFmtId="0" fontId="0" fillId="0" borderId="0" xfId="0" quotePrefix="1"/>
    <xf numFmtId="0" fontId="4" fillId="0" borderId="0" xfId="0" applyFont="1"/>
    <xf numFmtId="0" fontId="0" fillId="0" borderId="0" xfId="0"/>
    <xf numFmtId="0" fontId="0" fillId="0" borderId="0" xfId="0"/>
    <xf numFmtId="14" fontId="0" fillId="0" borderId="0" xfId="0" applyNumberFormat="1"/>
    <xf numFmtId="164" fontId="6" fillId="0" borderId="14" xfId="1" applyNumberFormat="1" applyFont="1" applyFill="1" applyBorder="1" applyAlignment="1">
      <alignment horizontal="center"/>
    </xf>
    <xf numFmtId="164" fontId="0" fillId="0" borderId="14" xfId="0" applyNumberFormat="1" applyBorder="1"/>
    <xf numFmtId="164" fontId="6" fillId="0" borderId="14" xfId="1" applyNumberFormat="1" applyFont="1" applyBorder="1" applyAlignment="1">
      <alignment horizontal="center"/>
    </xf>
  </cellXfs>
  <cellStyles count="49">
    <cellStyle name="20% - Accent1" xfId="26" builtinId="30" customBuiltin="1"/>
    <cellStyle name="20% - Accent2" xfId="30" builtinId="34" customBuiltin="1"/>
    <cellStyle name="20% - Accent3" xfId="34" builtinId="38" customBuiltin="1"/>
    <cellStyle name="20% - Accent4" xfId="38" builtinId="42" customBuiltin="1"/>
    <cellStyle name="20% - Accent5" xfId="42" builtinId="46" customBuiltin="1"/>
    <cellStyle name="20% - Accent6" xfId="46" builtinId="50" customBuiltin="1"/>
    <cellStyle name="40% - Accent1" xfId="27" builtinId="31" customBuiltin="1"/>
    <cellStyle name="40% - Accent2" xfId="31" builtinId="35" customBuiltin="1"/>
    <cellStyle name="40% - Accent3" xfId="35" builtinId="39" customBuiltin="1"/>
    <cellStyle name="40% - Accent4" xfId="39" builtinId="43" customBuiltin="1"/>
    <cellStyle name="40% - Accent5" xfId="43" builtinId="47" customBuiltin="1"/>
    <cellStyle name="40% - Accent6" xfId="47" builtinId="51" customBuiltin="1"/>
    <cellStyle name="60% - Accent1" xfId="28" builtinId="32" customBuiltin="1"/>
    <cellStyle name="60% - Accent2" xfId="32" builtinId="36" customBuiltin="1"/>
    <cellStyle name="60% - Accent3" xfId="36" builtinId="40" customBuiltin="1"/>
    <cellStyle name="60% - Accent4" xfId="40" builtinId="44" customBuiltin="1"/>
    <cellStyle name="60% - Accent5" xfId="44" builtinId="48" customBuiltin="1"/>
    <cellStyle name="60% - Accent6" xfId="48" builtinId="52" customBuiltin="1"/>
    <cellStyle name="Accent1" xfId="25" builtinId="29" customBuiltin="1"/>
    <cellStyle name="Accent2" xfId="29" builtinId="33" customBuiltin="1"/>
    <cellStyle name="Accent3" xfId="33" builtinId="37" customBuiltin="1"/>
    <cellStyle name="Accent4" xfId="37" builtinId="41" customBuiltin="1"/>
    <cellStyle name="Accent5" xfId="41" builtinId="45" customBuiltin="1"/>
    <cellStyle name="Accent6" xfId="45" builtinId="49" customBuiltin="1"/>
    <cellStyle name="Bad" xfId="14" builtinId="27" customBuiltin="1"/>
    <cellStyle name="Calculation" xfId="18" builtinId="22" customBuiltin="1"/>
    <cellStyle name="Check Cell" xfId="20" builtinId="23" customBuiltin="1"/>
    <cellStyle name="Currency" xfId="1" builtinId="4"/>
    <cellStyle name="Explanatory Text" xfId="23" builtinId="53" customBuiltin="1"/>
    <cellStyle name="Good" xfId="13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Heading 4" xfId="12" builtinId="19" customBuiltin="1"/>
    <cellStyle name="Hyperlink" xfId="2" builtinId="8"/>
    <cellStyle name="Input" xfId="16" builtinId="20" customBuiltin="1"/>
    <cellStyle name="Linked Cell" xfId="19" builtinId="24" customBuiltin="1"/>
    <cellStyle name="Neutral" xfId="15" builtinId="28" customBuiltin="1"/>
    <cellStyle name="Normal" xfId="0" builtinId="0"/>
    <cellStyle name="Normal 10 2 2 3" xfId="3"/>
    <cellStyle name="Normal 10 2 2 3 2" xfId="7"/>
    <cellStyle name="Normal 2" xfId="4"/>
    <cellStyle name="Normal 3" xfId="5"/>
    <cellStyle name="Normal 4 9" xfId="6"/>
    <cellStyle name="Note" xfId="22" builtinId="10" customBuiltin="1"/>
    <cellStyle name="Output" xfId="17" builtinId="21" customBuiltin="1"/>
    <cellStyle name="Title" xfId="8" builtinId="15" customBuiltin="1"/>
    <cellStyle name="Total" xfId="24" builtinId="25" customBuiltin="1"/>
    <cellStyle name="Warning Text" xfId="21" builtinId="11" customBuiltin="1"/>
  </cellStyles>
  <dxfs count="6">
    <dxf>
      <numFmt numFmtId="164" formatCode="&quot;$&quot;#,##0.00"/>
    </dxf>
    <dxf>
      <numFmt numFmtId="0" formatCode="General"/>
      <fill>
        <patternFill patternType="none">
          <fgColor indexed="64"/>
          <bgColor auto="1"/>
        </patternFill>
      </fill>
    </dxf>
    <dxf>
      <numFmt numFmtId="165" formatCode="0.0"/>
      <fill>
        <patternFill patternType="none">
          <fgColor indexed="64"/>
          <bgColor auto="1"/>
        </patternFill>
      </fill>
    </dxf>
    <dxf>
      <numFmt numFmtId="164" formatCode="&quot;$&quot;#,##0.00"/>
    </dxf>
    <dxf>
      <fill>
        <patternFill patternType="solid">
          <fgColor indexed="64"/>
          <bgColor rgb="FF0070C0"/>
        </patternFill>
      </fill>
    </dxf>
    <dxf>
      <numFmt numFmtId="165" formatCode="0.0"/>
      <fill>
        <patternFill patternType="solid">
          <fgColor indexed="64"/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'2018 LED Fixtures'!$N$1</c:f>
              <c:strCache>
                <c:ptCount val="1"/>
                <c:pt idx="0">
                  <c:v>Avge $/W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'2018 LED Fixtures'!$L$2:$L$32</c:f>
              <c:numCache>
                <c:formatCode>General</c:formatCode>
                <c:ptCount val="31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20">
                  <c:v>28</c:v>
                </c:pt>
                <c:pt idx="22">
                  <c:v>30</c:v>
                </c:pt>
                <c:pt idx="24">
                  <c:v>32</c:v>
                </c:pt>
                <c:pt idx="25">
                  <c:v>33</c:v>
                </c:pt>
                <c:pt idx="26">
                  <c:v>34</c:v>
                </c:pt>
                <c:pt idx="27">
                  <c:v>35</c:v>
                </c:pt>
                <c:pt idx="28">
                  <c:v>36</c:v>
                </c:pt>
              </c:numCache>
            </c:numRef>
          </c:xVal>
          <c:yVal>
            <c:numRef>
              <c:f>'2018 LED Fixtures'!$N$2:$N$32</c:f>
              <c:numCache>
                <c:formatCode>_("$"* #,##0.00_);_("$"* \(#,##0.00\);_("$"* "-"??_);_(@_)</c:formatCode>
                <c:ptCount val="31"/>
                <c:pt idx="0">
                  <c:v>54.97</c:v>
                </c:pt>
                <c:pt idx="1">
                  <c:v>38.494999999999997</c:v>
                </c:pt>
                <c:pt idx="2">
                  <c:v>59.99</c:v>
                </c:pt>
                <c:pt idx="3">
                  <c:v>52.223333333333336</c:v>
                </c:pt>
                <c:pt idx="4">
                  <c:v>62.721428571428575</c:v>
                </c:pt>
                <c:pt idx="5">
                  <c:v>28.490000000000002</c:v>
                </c:pt>
                <c:pt idx="6">
                  <c:v>34.620000000000005</c:v>
                </c:pt>
                <c:pt idx="7">
                  <c:v>44.59</c:v>
                </c:pt>
                <c:pt idx="8">
                  <c:v>85.27000000000001</c:v>
                </c:pt>
                <c:pt idx="9">
                  <c:v>39.99</c:v>
                </c:pt>
                <c:pt idx="10">
                  <c:v>39.99</c:v>
                </c:pt>
                <c:pt idx="11">
                  <c:v>0</c:v>
                </c:pt>
                <c:pt idx="12">
                  <c:v>77.489999999999995</c:v>
                </c:pt>
                <c:pt idx="13">
                  <c:v>36.730000000000004</c:v>
                </c:pt>
                <c:pt idx="14">
                  <c:v>54.99</c:v>
                </c:pt>
                <c:pt idx="15">
                  <c:v>34.99</c:v>
                </c:pt>
                <c:pt idx="16">
                  <c:v>99.47999999999999</c:v>
                </c:pt>
                <c:pt idx="17">
                  <c:v>59.83</c:v>
                </c:pt>
                <c:pt idx="18">
                  <c:v>76.150000000000006</c:v>
                </c:pt>
                <c:pt idx="19">
                  <c:v>0</c:v>
                </c:pt>
                <c:pt idx="20">
                  <c:v>55.95</c:v>
                </c:pt>
                <c:pt idx="21">
                  <c:v>0</c:v>
                </c:pt>
                <c:pt idx="22">
                  <c:v>107.49666666666667</c:v>
                </c:pt>
                <c:pt idx="23">
                  <c:v>0</c:v>
                </c:pt>
                <c:pt idx="24">
                  <c:v>59.98</c:v>
                </c:pt>
                <c:pt idx="25">
                  <c:v>64.650000000000006</c:v>
                </c:pt>
                <c:pt idx="26">
                  <c:v>65.92</c:v>
                </c:pt>
                <c:pt idx="27">
                  <c:v>84.19</c:v>
                </c:pt>
                <c:pt idx="28">
                  <c:v>77.484999999999999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4B-497D-8B6F-43EE0C5A0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727680"/>
        <c:axId val="278737664"/>
      </c:scatterChart>
      <c:valAx>
        <c:axId val="278727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37664"/>
        <c:crosses val="autoZero"/>
        <c:crossBetween val="midCat"/>
      </c:valAx>
      <c:valAx>
        <c:axId val="27873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27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CFL</a:t>
            </a:r>
            <a:r>
              <a:rPr lang="en-US" baseline="0"/>
              <a:t> Average </a:t>
            </a:r>
            <a:r>
              <a:rPr lang="en-US"/>
              <a:t>Price</a:t>
            </a:r>
            <a:r>
              <a:rPr lang="en-US" baseline="0"/>
              <a:t> vs Wattage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'2018 Base Fixtures'!$I$1</c:f>
              <c:strCache>
                <c:ptCount val="1"/>
                <c:pt idx="0">
                  <c:v>Price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'2018 Base Fixtures'!$E$36:$E$43</c:f>
              <c:numCache>
                <c:formatCode>General</c:formatCode>
                <c:ptCount val="8"/>
                <c:pt idx="0">
                  <c:v>13</c:v>
                </c:pt>
                <c:pt idx="1">
                  <c:v>26</c:v>
                </c:pt>
                <c:pt idx="2">
                  <c:v>42</c:v>
                </c:pt>
                <c:pt idx="3">
                  <c:v>60</c:v>
                </c:pt>
                <c:pt idx="4">
                  <c:v>65</c:v>
                </c:pt>
                <c:pt idx="5">
                  <c:v>72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'2018 Base Fixtures'!$F$36:$F$43</c:f>
              <c:numCache>
                <c:formatCode>General</c:formatCode>
                <c:ptCount val="8"/>
                <c:pt idx="0">
                  <c:v>30.024999999999999</c:v>
                </c:pt>
                <c:pt idx="1">
                  <c:v>28.324999999999999</c:v>
                </c:pt>
                <c:pt idx="2">
                  <c:v>41.984999999999999</c:v>
                </c:pt>
                <c:pt idx="3">
                  <c:v>37.844999999999999</c:v>
                </c:pt>
                <c:pt idx="4">
                  <c:v>39.97</c:v>
                </c:pt>
                <c:pt idx="5">
                  <c:v>49.99</c:v>
                </c:pt>
                <c:pt idx="6">
                  <c:v>50.9</c:v>
                </c:pt>
                <c:pt idx="7">
                  <c:v>47.71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537-4132-A1C9-AA021C47D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458048"/>
        <c:axId val="309459584"/>
      </c:scatterChart>
      <c:valAx>
        <c:axId val="309458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459584"/>
        <c:crosses val="autoZero"/>
        <c:crossBetween val="midCat"/>
      </c:valAx>
      <c:valAx>
        <c:axId val="30945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458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Halogen Average</a:t>
            </a:r>
            <a:r>
              <a:rPr lang="en-US" baseline="0"/>
              <a:t> </a:t>
            </a:r>
            <a:r>
              <a:rPr lang="en-US"/>
              <a:t>Price</a:t>
            </a:r>
            <a:r>
              <a:rPr lang="en-US" baseline="0"/>
              <a:t> vs Wattage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'2018 Base Fixtures'!$I$1</c:f>
              <c:strCache>
                <c:ptCount val="1"/>
                <c:pt idx="0">
                  <c:v>Price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'2018 Base Fixtures'!$E$45:$E$51</c:f>
              <c:numCache>
                <c:formatCode>General</c:formatCode>
                <c:ptCount val="7"/>
                <c:pt idx="0">
                  <c:v>60</c:v>
                </c:pt>
                <c:pt idx="1">
                  <c:v>75</c:v>
                </c:pt>
                <c:pt idx="2">
                  <c:v>100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200</c:v>
                </c:pt>
              </c:numCache>
            </c:numRef>
          </c:xVal>
          <c:yVal>
            <c:numRef>
              <c:f>'2018 Base Fixtures'!$F$45:$F$51</c:f>
              <c:numCache>
                <c:formatCode>General</c:formatCode>
                <c:ptCount val="7"/>
                <c:pt idx="0">
                  <c:v>16.573333333333334</c:v>
                </c:pt>
                <c:pt idx="1">
                  <c:v>10.245000000000001</c:v>
                </c:pt>
                <c:pt idx="2">
                  <c:v>16.07</c:v>
                </c:pt>
                <c:pt idx="3">
                  <c:v>55.95</c:v>
                </c:pt>
                <c:pt idx="4">
                  <c:v>28.9</c:v>
                </c:pt>
                <c:pt idx="5">
                  <c:v>52</c:v>
                </c:pt>
                <c:pt idx="6">
                  <c:v>52.234999999999999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AB7-4FCD-BD6C-341D5234B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279616"/>
        <c:axId val="311281152"/>
      </c:scatterChart>
      <c:valAx>
        <c:axId val="31127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281152"/>
        <c:crosses val="autoZero"/>
        <c:crossBetween val="midCat"/>
      </c:valAx>
      <c:valAx>
        <c:axId val="31128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279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51106</xdr:colOff>
      <xdr:row>32</xdr:row>
      <xdr:rowOff>14028</xdr:rowOff>
    </xdr:from>
    <xdr:to>
      <xdr:col>24</xdr:col>
      <xdr:colOff>501900</xdr:colOff>
      <xdr:row>47</xdr:row>
      <xdr:rowOff>47053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9CCA6116-61AE-4ABD-BAAD-56AE032F6F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548640</xdr:colOff>
      <xdr:row>0</xdr:row>
      <xdr:rowOff>129540</xdr:rowOff>
    </xdr:from>
    <xdr:to>
      <xdr:col>28</xdr:col>
      <xdr:colOff>234366</xdr:colOff>
      <xdr:row>17</xdr:row>
      <xdr:rowOff>110321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B7ED8E71-A359-4AC6-8100-927842DAB6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548640</xdr:colOff>
      <xdr:row>18</xdr:row>
      <xdr:rowOff>0</xdr:rowOff>
    </xdr:from>
    <xdr:to>
      <xdr:col>28</xdr:col>
      <xdr:colOff>234366</xdr:colOff>
      <xdr:row>31</xdr:row>
      <xdr:rowOff>178901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10FE27E7-7DB1-4A6E-AD57-8F83090033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no, Stephen" refreshedDate="43389.597402777777" createdVersion="6" refreshedVersion="6" minRefreshableVersion="3" recordCount="31">
  <cacheSource type="worksheet">
    <worksheetSource name="Table13"/>
  </cacheSource>
  <cacheFields count="10">
    <cacheField name="Lamp" numFmtId="0">
      <sharedItems count="2">
        <s v="Fluorescent"/>
        <s v="Halogen"/>
      </sharedItems>
    </cacheField>
    <cacheField name="Type" numFmtId="0">
      <sharedItems/>
    </cacheField>
    <cacheField name="Watts" numFmtId="0">
      <sharedItems containsSemiMixedTypes="0" containsString="0" containsNumber="1" containsInteger="1" minValue="13" maxValue="200" count="13">
        <n v="13"/>
        <n v="26"/>
        <n v="42"/>
        <n v="100"/>
        <n v="65"/>
        <n v="60"/>
        <n v="80"/>
        <n v="72"/>
        <n v="75"/>
        <n v="200"/>
        <n v="150"/>
        <n v="180"/>
        <n v="120"/>
      </sharedItems>
    </cacheField>
    <cacheField name="Lumens" numFmtId="0">
      <sharedItems containsNonDate="0" containsString="0" containsBlank="1"/>
    </cacheField>
    <cacheField name="LPW" numFmtId="165">
      <sharedItems containsString="0" containsBlank="1" containsNumber="1" containsInteger="1" minValue="0" maxValue="0"/>
    </cacheField>
    <cacheField name="Equivalent" numFmtId="0">
      <sharedItems containsNonDate="0" containsString="0" containsBlank="1"/>
    </cacheField>
    <cacheField name="LED Est Wattage" numFmtId="0">
      <sharedItems containsNonDate="0" containsString="0" containsBlank="1"/>
    </cacheField>
    <cacheField name="Price" numFmtId="164">
      <sharedItems containsSemiMixedTypes="0" containsString="0" containsNumber="1" minValue="4.97" maxValue="70.400000000000006"/>
    </cacheField>
    <cacheField name="Address" numFmtId="0">
      <sharedItems/>
    </cacheField>
    <cacheField name="Descript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">
  <r>
    <x v="0"/>
    <s v="Wall"/>
    <x v="0"/>
    <m/>
    <n v="0"/>
    <m/>
    <m/>
    <n v="13.72"/>
    <s v="https://www.homedepot.com/p/Lithonia-Lighting-White-Outdoor-Fluorescent-Wall-Mount-Contemporary-Light-OSWC-13F-120-P-LP-WH-M4/202193122"/>
    <s v="White Outdoor Fluorescent Wall-Mount Contemporary Light"/>
  </r>
  <r>
    <x v="0"/>
    <s v="Wall"/>
    <x v="0"/>
    <m/>
    <n v="0"/>
    <m/>
    <m/>
    <n v="15.99"/>
    <s v="https://www.homedepot.com/p/Halo-13-Watt-Bronze-Outdoor-Fluorescent-Entry-Light-Sconce-with-Dusk-to-Dawn-Photocell-Sensor-FE13PC/205338565"/>
    <s v="13-Watt Bronze Outdoor Fluorescent Entry Light Sconce with Dusk to Dawn Photocell Sensor"/>
  </r>
  <r>
    <x v="0"/>
    <s v="Wall"/>
    <x v="1"/>
    <m/>
    <n v="0"/>
    <m/>
    <m/>
    <n v="28.33"/>
    <s v="https://www.homedepot.com/p/All-Pro-26-Watt-White-Outdoor-Fluorescent-Wall-Pack-Light-with-Dusk-to-Dawn-Photocell-Sensor-FW26PCIW/206862632"/>
    <s v="26-Watt White Outdoor Fluorescent Wall Pack Light with Dusk to Dawn Photocell Sensor"/>
  </r>
  <r>
    <x v="0"/>
    <s v="Wall"/>
    <x v="2"/>
    <m/>
    <n v="0"/>
    <m/>
    <m/>
    <n v="44.97"/>
    <s v="https://www.homedepot.com/p/Lithonia-Lighting-Wall-Mount-Outdoor-White-Fluorescent-Light-Mini-Pack-OWP3-42F-120-P-LP-WH-M4/202193123"/>
    <s v="Wall-Mount Outdoor White Fluorescent Light Mini Pack"/>
  </r>
  <r>
    <x v="0"/>
    <s v="Wall"/>
    <x v="3"/>
    <m/>
    <n v="0"/>
    <m/>
    <m/>
    <n v="37.82"/>
    <s v="https://www.homedepot.com/p/Y-Decor-Lora-1-Light-Galvanized-Finish-Outdoor-Wall-Mount-Sconce-EL0523S9/301904170"/>
    <s v="Lora 1-Light Galvanized Finish Outdoor Wall Mount Sconce"/>
  </r>
  <r>
    <x v="0"/>
    <s v="Wall"/>
    <x v="3"/>
    <m/>
    <n v="0"/>
    <m/>
    <m/>
    <n v="57.6"/>
    <s v="https://www.homedepot.com/p/Sea-Gull-Lighting-Prairie-Statement-1-Light-Antique-Bronze-Outdoor-Wall-Fixture-8408-71/203832604"/>
    <s v="Prairie Statement 1-Light Antique Bronze Outdoor Wall Fixture"/>
  </r>
  <r>
    <x v="0"/>
    <s v="Ceiling"/>
    <x v="2"/>
    <m/>
    <n v="0"/>
    <m/>
    <m/>
    <n v="39"/>
    <s v="https://www.homedepot.com/p/Designers-Edge-42-Watt-Bronze-Outdoor-Dusk-to-Dawn-Wall-Mount-Area-Light-with-Fluorescent-Bulb-L1795BZ/204667673"/>
    <s v="42-Watt Bronze Outdoor Dusk to Dawn Wall Mount Area Light with Fluorescent Bulb"/>
  </r>
  <r>
    <x v="0"/>
    <s v="Ceiling"/>
    <x v="0"/>
    <m/>
    <n v="0"/>
    <m/>
    <m/>
    <n v="41.99"/>
    <s v="https://www.homedepot.com/p/Sunset-Lacovelli-1-Light-Black-Outdoor-Flush-Mount-F4343-31/205522189"/>
    <s v="Lacovelli 1-Light Black Outdoor Flush Mount"/>
  </r>
  <r>
    <x v="0"/>
    <s v="Ceiling"/>
    <x v="4"/>
    <m/>
    <n v="0"/>
    <m/>
    <m/>
    <n v="39.97"/>
    <s v="https://www.homedepot.com/p/Halo-65-Watt-Aluminum-Fluorescent-Outdoor-Security-Area-Light-with-Dusk-to-Dawn-Photocell-Sensor-AL6501FLH/300975478"/>
    <s v="65-Watt Aluminum Fluorescent Outdoor Security Area Light with Dusk to Dawn Photocell Sensor"/>
  </r>
  <r>
    <x v="0"/>
    <s v="Ceiling"/>
    <x v="0"/>
    <m/>
    <n v="0"/>
    <m/>
    <m/>
    <n v="48.4"/>
    <s v="https://www.homedepot.com/p/Aspects-Multi-Use-1-Light-Outdoor-White-Utility-Fluorescent-Flushmount-Fixture-TPFW113WHPLT/203499288"/>
    <s v="Multi-Use 1-Light Outdoor White Utility Fluorescent Flushmount Fixture"/>
  </r>
  <r>
    <x v="0"/>
    <s v="Wall"/>
    <x v="1"/>
    <m/>
    <n v="0"/>
    <m/>
    <m/>
    <n v="28.32"/>
    <s v="https://www.lowes.com/pd/All-Pro-1-Head-White-Fluorescent-Wall-Pack-Light/1000042385"/>
    <s v="All-Pro 1-Head White Fluorescent Wall Pack Light "/>
  </r>
  <r>
    <x v="0"/>
    <s v="Wall"/>
    <x v="5"/>
    <m/>
    <m/>
    <m/>
    <m/>
    <n v="37.14"/>
    <s v="https://www.amazon.com/Artcraft-Lighting-Small-Round-Sconce/dp/B004AYE1CU/ref=sr_1_8"/>
    <s v="Artcraft Lighting Small Round Wall Sconce Light, Black "/>
  </r>
  <r>
    <x v="0"/>
    <s v="Wall"/>
    <x v="6"/>
    <m/>
    <m/>
    <m/>
    <m/>
    <n v="50.9"/>
    <s v="https://www.amazon.com/Industrial-Gooseneck-Vintage-Farmhouse-Waterproof/dp/B07FNS78DM/ref=sr_1_17"/>
    <s v="Industrial Wind Wall Light Gooseneck Barn Lights Industrial Vintage Farmhouse Wall Lamp Waterproof Outdoor Light E27 Lamp Head "/>
  </r>
  <r>
    <x v="0"/>
    <s v="Wall"/>
    <x v="7"/>
    <m/>
    <m/>
    <m/>
    <m/>
    <n v="49.99"/>
    <s v="https://www.amazon.com/Urban-Barn-Bronze-Indoor-Outdoor-Light/dp/B009NS7HHO/ref=pd_sbs_60_2"/>
    <s v="Urban Barn 11 1/4&quot; High Bronze Indoor-Outdoor Wall Light "/>
  </r>
  <r>
    <x v="0"/>
    <s v="Ceiling"/>
    <x v="5"/>
    <m/>
    <m/>
    <m/>
    <m/>
    <n v="38.549999999999997"/>
    <s v="https://www.amazon.com/Industrial-Ceiling-Mounted-Lighting-Bathroom/dp/B074QMQSX3/ref=pd_sim_60_2"/>
    <s v="KingSo Industrial Metal Cage Ceiling Light, E26 Rustic Mini Semi Flush Mounted Pendant Lighting Dome/Bowl Shaped Lamp Fixture for Country Hallway Kitchen Garage Porch Bathroom "/>
  </r>
  <r>
    <x v="1"/>
    <s v="Wall"/>
    <x v="3"/>
    <m/>
    <n v="0"/>
    <m/>
    <m/>
    <n v="4.97"/>
    <s v="https://www.homedepot.com/p/Hampton-Bay-1-Light-Matte-Black-Outdoor-Jelly-Jar-Wall-Light-WB0317/202021766"/>
    <s v="1-Light Matte Black Outdoor Jelly-Jar Wall Light"/>
  </r>
  <r>
    <x v="1"/>
    <s v="Wall"/>
    <x v="3"/>
    <m/>
    <n v="0"/>
    <m/>
    <m/>
    <n v="6.05"/>
    <s v="https://www.homedepot.com/p/Westinghouse-1-Light-White-Steel-Exterior-Jelly-Jar-Wall-Lantern-with-Clear-Glass-6687800/204705296"/>
    <s v="1-Light White Steel Exterior Jelly Jar Wall Lantern with Clear Glass"/>
  </r>
  <r>
    <x v="1"/>
    <s v="Wall"/>
    <x v="5"/>
    <m/>
    <n v="0"/>
    <m/>
    <m/>
    <n v="7.91"/>
    <s v="https://www.homedepot.com/p/Design-House-Black-Outdoor-Wall-Mount-Jelly-Jar-Wall-Light-502195/202636903"/>
    <s v="Black Outdoor Wall-Mount Jelly Jar Wall Light"/>
  </r>
  <r>
    <x v="1"/>
    <s v="Wall"/>
    <x v="8"/>
    <m/>
    <n v="0"/>
    <m/>
    <m/>
    <n v="9.69"/>
    <s v="https://www.homedepot.com/p/Thomas-Lighting-Park-Avenue-1-Light-Black-Outdoor-Wall-Mount-Lantern-SL7157/204397993"/>
    <s v="Park Avenue 1-Light Black Outdoor Wall-Mount Lantern"/>
  </r>
  <r>
    <x v="1"/>
    <s v="Wall"/>
    <x v="8"/>
    <m/>
    <n v="0"/>
    <m/>
    <m/>
    <n v="10.8"/>
    <s v="https://www.homedepot.com/p/Progress-Lighting-1-Light-Outdoor-White-Wall-Lantern-P5602-30/202599688"/>
    <s v="1-Light Outdoor White Wall Lantern"/>
  </r>
  <r>
    <x v="1"/>
    <s v="Ceiling"/>
    <x v="9"/>
    <m/>
    <n v="0"/>
    <m/>
    <m/>
    <n v="34.07"/>
    <s v="https://www.amazon.com/Sunlite-VT200-5-5-Inch-Outdoor-Metallic/dp/B004WSNUJE/ref=sr_1_40"/>
    <s v="Sunlite VT200 5.5-Inch 200 Watt Vapor Proof Vandal Proof Outdoor Fixture, Metallic Finish Clear Glass "/>
  </r>
  <r>
    <x v="1"/>
    <s v="Ceiling"/>
    <x v="10"/>
    <m/>
    <m/>
    <m/>
    <m/>
    <n v="26.79"/>
    <s v="https://www.amazon.com/Woods-L1706CH-Resistant-Incandescent-Security/dp/B010PTLICO/ref=sr_1_1"/>
    <s v="Woods L1706CH Vandal Resistant 150W Incandescent Security Light, Ceiling Mount, Chrome "/>
  </r>
  <r>
    <x v="1"/>
    <s v="Ceiling"/>
    <x v="3"/>
    <m/>
    <m/>
    <m/>
    <m/>
    <n v="18.350000000000001"/>
    <s v="https://www.amazon.com/All-Pro-VT100G-Vapor-Incandescent-Floodlight/dp/B000HJBE4U/ref=sr_1_6"/>
    <s v="All-Pro VT100G 100W Vapor Tight Incandescent Floodlight ,Gray "/>
  </r>
  <r>
    <x v="1"/>
    <s v="Wall"/>
    <x v="9"/>
    <m/>
    <m/>
    <m/>
    <m/>
    <n v="70.400000000000006"/>
    <s v="https://www.amazon.com/Minka-Lavery-Lighting-5942-126-Reversible/dp/B019ZDLLP0/ref=sr_1_11"/>
    <m/>
  </r>
  <r>
    <x v="1"/>
    <s v="Wall"/>
    <x v="3"/>
    <m/>
    <m/>
    <m/>
    <m/>
    <n v="34.909999999999997"/>
    <s v="https://www.amazon.com/Decor-EL0523ORB-1-Light-Outdoor-Wall-Light/dp/B01N8SLVNH/ref=pd_sbs_60_7"/>
    <s v="Y Decor EL0523ORB Lora 1-Light Oil Rubbed Bronze Outdoor Wall-Light "/>
  </r>
  <r>
    <x v="1"/>
    <s v="Ceiling"/>
    <x v="5"/>
    <m/>
    <n v="0"/>
    <m/>
    <m/>
    <n v="18.07"/>
    <s v="https://www.amazon.com/dp/B00W98NTSG/ref=psdc_3736681_t1_B074QMQSX3"/>
    <s v="Design House 519694 Ajax 1 Light Ceiling Light, Bronze "/>
  </r>
  <r>
    <x v="1"/>
    <s v="Ceiling"/>
    <x v="10"/>
    <m/>
    <n v="0"/>
    <m/>
    <m/>
    <n v="31.01"/>
    <s v="https://www.amazon.com/Woods-L1706BLK-Resistant-Incandescent-Security/dp/B010PTLG9Y/ref=sr_1_31"/>
    <s v="Woods L1706BLK Vandal Resistant 150W Incandescent Security Light, Ceiling Mount, Hammered Black"/>
  </r>
  <r>
    <x v="1"/>
    <s v="Ceiling"/>
    <x v="11"/>
    <m/>
    <n v="0"/>
    <m/>
    <m/>
    <n v="52"/>
    <s v="https://www.amazon.com/Craftmade-Z433-07-Outdoor-Beveled-Shades/dp/B00ECU02PW/ref=sr_1_23"/>
    <s v="Craftmade Z433-07 Outdoor Flush Mount Light with Beveled Glass Shades, Rust Finish "/>
  </r>
  <r>
    <x v="1"/>
    <s v="Wall"/>
    <x v="5"/>
    <m/>
    <n v="0"/>
    <m/>
    <m/>
    <n v="23.74"/>
    <s v="https://www.amazon.com/Outdoor-Security-Lighting-Mounted-Activated/dp/B01HVBQ3V0/ref=sr_1_30"/>
    <s v="Outdoor Security Lighting Wall Mounted Brinks Jelly Jar Dusk To Dawn Activated, Matte Black "/>
  </r>
  <r>
    <x v="1"/>
    <s v="Ceiling"/>
    <x v="12"/>
    <m/>
    <n v="0"/>
    <m/>
    <m/>
    <n v="55.95"/>
    <s v="https://www.amazon.com/Minka-Lavery-Outdoor-Lighting-71174-91/dp/B01I9D0EEG/ref=sr_1_69"/>
    <s v="Minka Lavery Outdoor Ceiling Lighting 71174-91, Flush Mount, 120 Watts, Bronze "/>
  </r>
  <r>
    <x v="1"/>
    <s v="Ceiling"/>
    <x v="11"/>
    <m/>
    <n v="0"/>
    <m/>
    <m/>
    <n v="52"/>
    <s v="https://www.amazon.com/Craftmade-Z433-07-Outdoor-Beveled-Shades/dp/B00ECU02PW/ref=pd_sbs_60_1"/>
    <s v="Craftmade Z433-07 Outdoor Flush Mount Light with Beveled Glass Shades, Rust Finish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34:C52" firstHeaderRow="1" firstDataRow="1" firstDataCol="1"/>
  <pivotFields count="10">
    <pivotField axis="axisRow" showAll="0">
      <items count="3">
        <item x="0"/>
        <item x="1"/>
        <item t="default"/>
      </items>
    </pivotField>
    <pivotField showAll="0"/>
    <pivotField axis="axisRow" showAll="0">
      <items count="14">
        <item x="0"/>
        <item x="1"/>
        <item x="2"/>
        <item x="5"/>
        <item x="4"/>
        <item x="7"/>
        <item x="8"/>
        <item x="6"/>
        <item x="3"/>
        <item x="12"/>
        <item x="10"/>
        <item x="11"/>
        <item x="9"/>
        <item t="default"/>
      </items>
    </pivotField>
    <pivotField showAll="0"/>
    <pivotField showAll="0"/>
    <pivotField showAll="0"/>
    <pivotField showAll="0"/>
    <pivotField dataField="1" numFmtId="164" showAll="0"/>
    <pivotField showAll="0"/>
    <pivotField showAll="0"/>
  </pivotFields>
  <rowFields count="2">
    <field x="0"/>
    <field x="2"/>
  </rowFields>
  <rowItems count="1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>
      <x v="1"/>
    </i>
    <i r="1">
      <x v="3"/>
    </i>
    <i r="1">
      <x v="6"/>
    </i>
    <i r="1">
      <x v="8"/>
    </i>
    <i r="1">
      <x v="9"/>
    </i>
    <i r="1">
      <x v="10"/>
    </i>
    <i r="1">
      <x v="11"/>
    </i>
    <i r="1">
      <x v="12"/>
    </i>
    <i t="grand">
      <x/>
    </i>
  </rowItems>
  <colItems count="1">
    <i/>
  </colItems>
  <dataFields count="1">
    <dataField name="Average of Price" fld="7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e1" displayName="Table1" ref="B1:J61" totalsRowShown="0">
  <autoFilter ref="B1:J61"/>
  <tableColumns count="9">
    <tableColumn id="1" name="Type"/>
    <tableColumn id="2" name="Watts"/>
    <tableColumn id="3" name="Lumens"/>
    <tableColumn id="4" name="LPW" dataDxfId="5">
      <calculatedColumnFormula>D2/C2</calculatedColumnFormula>
    </tableColumn>
    <tableColumn id="5" name="Equivalent" dataDxfId="4"/>
    <tableColumn id="6" name="Listing"/>
    <tableColumn id="7" name="Price" dataDxfId="3"/>
    <tableColumn id="8" name="Address"/>
    <tableColumn id="9" name="Description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1:K32" totalsRowShown="0">
  <autoFilter ref="B1:K32"/>
  <sortState ref="B2:K26">
    <sortCondition ref="B1:B26"/>
  </sortState>
  <tableColumns count="10">
    <tableColumn id="1" name="Lamp"/>
    <tableColumn id="10" name="Type"/>
    <tableColumn id="2" name="Watts"/>
    <tableColumn id="3" name="Lumens"/>
    <tableColumn id="4" name="LPW" dataDxfId="2">
      <calculatedColumnFormula>E2/D2</calculatedColumnFormula>
    </tableColumn>
    <tableColumn id="5" name="Equivalent" dataDxfId="1">
      <calculatedColumnFormula>IF(Table13[[#This Row],[Lamp]]="Fluorescent",Table13[[#This Row],[Watts]]/2,Table13[[#This Row],[Watts]]/6)</calculatedColumnFormula>
    </tableColumn>
    <tableColumn id="6" name="LED Est Wattage"/>
    <tableColumn id="7" name="Price" dataDxfId="0"/>
    <tableColumn id="8" name="Address"/>
    <tableColumn id="9" name="Descrip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1000bulbs.com/product/171479/LITH-0072.html" TargetMode="External"/><Relationship Id="rId13" Type="http://schemas.openxmlformats.org/officeDocument/2006/relationships/hyperlink" Target="https://www.homedepot.com/p/Hampton-Bay-Black-Motion-Sensor-Outdoor-Integrated-LED-Small-Wall-Mount-Lantern-IZD1691LS-3/300088815" TargetMode="External"/><Relationship Id="rId18" Type="http://schemas.openxmlformats.org/officeDocument/2006/relationships/drawing" Target="../drawings/drawing1.xml"/><Relationship Id="rId3" Type="http://schemas.openxmlformats.org/officeDocument/2006/relationships/hyperlink" Target="https://www.beeslighting.com/progress-lighting-led-cylinder/p/P563000-147-30K" TargetMode="External"/><Relationship Id="rId7" Type="http://schemas.openxmlformats.org/officeDocument/2006/relationships/hyperlink" Target="https://www.1000bulbs.com/product/171484/LITH-0074.html" TargetMode="External"/><Relationship Id="rId12" Type="http://schemas.openxmlformats.org/officeDocument/2006/relationships/hyperlink" Target="https://www.beeslighting.com/lithonia-led-dusk-to-dawn/p/TDD-LED-P1-40K-120-PE-DNA-M4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www.beeslighting.com/progress-lighting-led-cylinder/p/P563000-143-30K" TargetMode="External"/><Relationship Id="rId16" Type="http://schemas.openxmlformats.org/officeDocument/2006/relationships/hyperlink" Target="https://www.homedepot.com/p/Home-Decorators-Collection-Summit-Ridge-Collection-Zinc-Motion-Sensor-Outdoor-Integrated-LED-Small-Wall-Mount-Lantern-CQH1691LS-2/300088951" TargetMode="External"/><Relationship Id="rId1" Type="http://schemas.openxmlformats.org/officeDocument/2006/relationships/hyperlink" Target="https://www.beeslighting.com/nuvo-led-wall-sconce/p/62-1142" TargetMode="External"/><Relationship Id="rId6" Type="http://schemas.openxmlformats.org/officeDocument/2006/relationships/hyperlink" Target="https://www.beeslighting.com/progress-led-wall-lantern/p/P560090-082-30K" TargetMode="External"/><Relationship Id="rId11" Type="http://schemas.openxmlformats.org/officeDocument/2006/relationships/hyperlink" Target="https://www.beeslighting.com/maxlite-led-security-light/p/SEC12U50BPC12" TargetMode="External"/><Relationship Id="rId5" Type="http://schemas.openxmlformats.org/officeDocument/2006/relationships/hyperlink" Target="https://www.beeslighting.com/nuvo-led-wall-sconce/p/62-1144" TargetMode="External"/><Relationship Id="rId15" Type="http://schemas.openxmlformats.org/officeDocument/2006/relationships/hyperlink" Target="https://www.homedepot.com/p/Hampton-Bay-Outdoor-Oil-Rubbed-Bronze-LED-Wall-Lantern-IMS1691L/205399900" TargetMode="External"/><Relationship Id="rId10" Type="http://schemas.openxmlformats.org/officeDocument/2006/relationships/hyperlink" Target="https://www.1000bulbs.com/product/171476/LITH-0086.html" TargetMode="External"/><Relationship Id="rId19" Type="http://schemas.openxmlformats.org/officeDocument/2006/relationships/table" Target="../tables/table1.xml"/><Relationship Id="rId4" Type="http://schemas.openxmlformats.org/officeDocument/2006/relationships/hyperlink" Target="https://www.beeslighting.com/nuvo-led-wall-sconce/p/62-1146" TargetMode="External"/><Relationship Id="rId9" Type="http://schemas.openxmlformats.org/officeDocument/2006/relationships/hyperlink" Target="https://www.1000bulbs.com/product/171475/LITH-0081.html" TargetMode="External"/><Relationship Id="rId14" Type="http://schemas.openxmlformats.org/officeDocument/2006/relationships/hyperlink" Target="https://www.homedepot.com/p/Home-Decorators-Collection-Summit-Ridge-Collection-Zinc-Outdoor-Integrated-LED-Small-Wall-Mount-Lantern-CQH1691LS/300088816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zoomScale="85" zoomScaleNormal="85" workbookViewId="0">
      <selection activeCell="K21" sqref="K21"/>
    </sheetView>
  </sheetViews>
  <sheetFormatPr defaultRowHeight="14.4" x14ac:dyDescent="0.3"/>
  <cols>
    <col min="1" max="1" width="17.109375" customWidth="1"/>
    <col min="2" max="2" width="31.33203125" bestFit="1" customWidth="1"/>
    <col min="3" max="3" width="9.77734375" customWidth="1"/>
    <col min="4" max="4" width="11" bestFit="1" customWidth="1"/>
    <col min="5" max="5" width="11.21875" customWidth="1"/>
    <col min="6" max="6" width="11.77734375" bestFit="1" customWidth="1"/>
    <col min="7" max="7" width="11.77734375" customWidth="1"/>
    <col min="9" max="9" width="8" customWidth="1"/>
    <col min="10" max="10" width="10.88671875" customWidth="1"/>
    <col min="11" max="11" width="9.33203125" customWidth="1"/>
    <col min="12" max="12" width="18.109375" bestFit="1" customWidth="1"/>
    <col min="13" max="13" width="10" customWidth="1"/>
    <col min="14" max="14" width="11.109375" customWidth="1"/>
    <col min="16" max="16" width="19.44140625" bestFit="1" customWidth="1"/>
    <col min="17" max="17" width="19" bestFit="1" customWidth="1"/>
  </cols>
  <sheetData>
    <row r="1" spans="1:16" ht="15" thickBot="1" x14ac:dyDescent="0.3">
      <c r="A1" s="22" t="s">
        <v>130</v>
      </c>
      <c r="B1" s="23"/>
      <c r="D1" s="45" t="s">
        <v>140</v>
      </c>
      <c r="E1" s="41"/>
      <c r="H1" s="44" t="s">
        <v>139</v>
      </c>
      <c r="I1" s="5"/>
    </row>
    <row r="2" spans="1:16" ht="14.25" x14ac:dyDescent="0.25">
      <c r="A2" s="24">
        <v>0</v>
      </c>
      <c r="B2" s="25" t="s">
        <v>131</v>
      </c>
      <c r="D2" s="41" t="s">
        <v>196</v>
      </c>
      <c r="E2" s="41"/>
      <c r="H2" s="44" t="s">
        <v>343</v>
      </c>
      <c r="I2" s="5"/>
    </row>
    <row r="3" spans="1:16" ht="14.25" x14ac:dyDescent="0.25">
      <c r="A3" s="26">
        <v>0.4</v>
      </c>
      <c r="B3" s="27" t="s">
        <v>132</v>
      </c>
      <c r="D3" s="41">
        <f>MID(D2,4,7)*1</f>
        <v>1.1722999999999999</v>
      </c>
      <c r="E3" s="41">
        <f>RIGHT(D2,8)*1</f>
        <v>34.920999999999999</v>
      </c>
      <c r="H3" s="44" t="s">
        <v>342</v>
      </c>
      <c r="I3" s="5"/>
    </row>
    <row r="4" spans="1:16" ht="15" thickBot="1" x14ac:dyDescent="0.3">
      <c r="A4" s="28">
        <f>(1-(A2+A3))</f>
        <v>0.6</v>
      </c>
      <c r="B4" s="29" t="s">
        <v>133</v>
      </c>
      <c r="D4" s="45" t="s">
        <v>347</v>
      </c>
      <c r="E4" s="41"/>
      <c r="H4" s="44" t="s">
        <v>344</v>
      </c>
      <c r="I4" s="5"/>
    </row>
    <row r="5" spans="1:16" ht="14.25" x14ac:dyDescent="0.25">
      <c r="D5" s="41" t="s">
        <v>326</v>
      </c>
      <c r="E5" s="41"/>
      <c r="H5" s="44" t="s">
        <v>345</v>
      </c>
    </row>
    <row r="6" spans="1:16" ht="14.25" x14ac:dyDescent="0.25">
      <c r="A6" s="30"/>
      <c r="D6" s="41">
        <f>MID(D5,4,7)*1</f>
        <v>0.25779999999999997</v>
      </c>
      <c r="E6" s="41">
        <f>RIGHT(D5,8)*1</f>
        <v>26.082999999999998</v>
      </c>
      <c r="H6" s="44" t="s">
        <v>332</v>
      </c>
    </row>
    <row r="7" spans="1:16" ht="14.25" x14ac:dyDescent="0.25">
      <c r="D7" s="45" t="s">
        <v>348</v>
      </c>
      <c r="E7" s="41"/>
      <c r="H7" s="46" t="s">
        <v>333</v>
      </c>
    </row>
    <row r="8" spans="1:16" ht="14.25" x14ac:dyDescent="0.25">
      <c r="D8" s="41" t="s">
        <v>325</v>
      </c>
      <c r="E8" s="41"/>
      <c r="H8" s="44" t="s">
        <v>334</v>
      </c>
    </row>
    <row r="9" spans="1:16" ht="14.25" x14ac:dyDescent="0.25">
      <c r="D9" s="60">
        <f>MID(D8,4,7)*1</f>
        <v>0.2944</v>
      </c>
      <c r="E9" s="60">
        <f>RIGHT(D8,8)*1</f>
        <v>-4.0827999999999998</v>
      </c>
      <c r="H9" t="s">
        <v>346</v>
      </c>
    </row>
    <row r="10" spans="1:16" ht="14.25" x14ac:dyDescent="0.25">
      <c r="D10" s="63" t="s">
        <v>328</v>
      </c>
      <c r="E10" s="64" t="s">
        <v>329</v>
      </c>
      <c r="F10" s="64" t="s">
        <v>331</v>
      </c>
      <c r="G10" s="64" t="s">
        <v>330</v>
      </c>
      <c r="O10" s="65"/>
    </row>
    <row r="11" spans="1:16" ht="14.25" x14ac:dyDescent="0.25">
      <c r="D11" s="61" t="s">
        <v>327</v>
      </c>
      <c r="E11" s="61">
        <v>67.88</v>
      </c>
      <c r="F11" s="62">
        <v>0.5</v>
      </c>
      <c r="G11" s="61">
        <f>F11*E11</f>
        <v>33.94</v>
      </c>
      <c r="K11" s="67"/>
      <c r="L11" s="66" t="s">
        <v>351</v>
      </c>
      <c r="M11" s="66" t="s">
        <v>352</v>
      </c>
    </row>
    <row r="12" spans="1:16" ht="15" thickBot="1" x14ac:dyDescent="0.3">
      <c r="L12" s="41">
        <v>2</v>
      </c>
      <c r="M12" s="41">
        <v>6</v>
      </c>
    </row>
    <row r="13" spans="1:16" ht="42.75" x14ac:dyDescent="0.25">
      <c r="A13" s="31" t="s">
        <v>134</v>
      </c>
      <c r="B13" s="32" t="s">
        <v>135</v>
      </c>
      <c r="C13" s="32" t="s">
        <v>136</v>
      </c>
      <c r="D13" s="32" t="s">
        <v>335</v>
      </c>
      <c r="E13" s="32" t="s">
        <v>336</v>
      </c>
      <c r="F13" s="32" t="s">
        <v>337</v>
      </c>
      <c r="G13" s="32" t="s">
        <v>338</v>
      </c>
      <c r="H13" s="32" t="s">
        <v>339</v>
      </c>
      <c r="I13" s="32" t="s">
        <v>340</v>
      </c>
      <c r="J13" s="33" t="s">
        <v>341</v>
      </c>
      <c r="L13" s="34" t="s">
        <v>350</v>
      </c>
      <c r="M13" s="34" t="s">
        <v>230</v>
      </c>
      <c r="O13" s="35" t="s">
        <v>137</v>
      </c>
      <c r="P13" s="36" t="s">
        <v>138</v>
      </c>
    </row>
    <row r="14" spans="1:16" ht="14.25" x14ac:dyDescent="0.25">
      <c r="A14" s="37"/>
      <c r="B14" s="38" t="s">
        <v>163</v>
      </c>
      <c r="C14" s="39">
        <v>8</v>
      </c>
      <c r="D14" s="72">
        <f t="shared" ref="D14:D46" si="0">$D$3*C14+$E$3</f>
        <v>44.299399999999999</v>
      </c>
      <c r="E14" s="38">
        <f t="shared" ref="E14:E46" si="1">$D$6*$L14+$E$6</f>
        <v>30.207799999999999</v>
      </c>
      <c r="F14" s="38">
        <f t="shared" ref="F14:F46" si="2">$D$9*$M14+$E$9</f>
        <v>10.048400000000001</v>
      </c>
      <c r="G14" s="70">
        <f t="shared" ref="G14:G22" si="3">D14*$A$2+E14*$A$3+F14*$A$4</f>
        <v>18.112160000000003</v>
      </c>
      <c r="H14" s="70">
        <f>$G$11</f>
        <v>33.94</v>
      </c>
      <c r="I14" s="71">
        <f>D14-G14</f>
        <v>26.187239999999996</v>
      </c>
      <c r="J14" s="40">
        <f>D14+H14</f>
        <v>78.239399999999989</v>
      </c>
      <c r="L14" s="42">
        <f t="shared" ref="L14:L46" si="4">L$12*$C14</f>
        <v>16</v>
      </c>
      <c r="M14" s="42">
        <f>M$12*$C14</f>
        <v>48</v>
      </c>
      <c r="O14" s="43" t="s">
        <v>232</v>
      </c>
      <c r="P14" s="43" t="s">
        <v>234</v>
      </c>
    </row>
    <row r="15" spans="1:16" ht="14.25" x14ac:dyDescent="0.25">
      <c r="A15" s="37"/>
      <c r="B15" s="38" t="s">
        <v>164</v>
      </c>
      <c r="C15" s="39">
        <v>9</v>
      </c>
      <c r="D15" s="72">
        <f t="shared" si="0"/>
        <v>45.471699999999998</v>
      </c>
      <c r="E15" s="38">
        <f t="shared" si="1"/>
        <v>30.723399999999998</v>
      </c>
      <c r="F15" s="38">
        <f t="shared" si="2"/>
        <v>11.814800000000002</v>
      </c>
      <c r="G15" s="70">
        <f t="shared" si="3"/>
        <v>19.378240000000002</v>
      </c>
      <c r="H15" s="70">
        <f t="shared" ref="H15:H46" si="5">$G$11</f>
        <v>33.94</v>
      </c>
      <c r="I15" s="71">
        <f>D15-G15</f>
        <v>26.093459999999997</v>
      </c>
      <c r="J15" s="40">
        <f>D15+H15</f>
        <v>79.411699999999996</v>
      </c>
      <c r="L15" s="42">
        <f t="shared" si="4"/>
        <v>18</v>
      </c>
      <c r="M15" s="42">
        <f t="shared" ref="M15:M46" si="6">M$12*$C15</f>
        <v>54</v>
      </c>
      <c r="O15" s="43" t="s">
        <v>233</v>
      </c>
      <c r="P15" s="43" t="s">
        <v>235</v>
      </c>
    </row>
    <row r="16" spans="1:16" ht="14.25" x14ac:dyDescent="0.25">
      <c r="A16" s="37"/>
      <c r="B16" s="38" t="s">
        <v>165</v>
      </c>
      <c r="C16" s="39">
        <v>10</v>
      </c>
      <c r="D16" s="72">
        <f t="shared" si="0"/>
        <v>46.643999999999998</v>
      </c>
      <c r="E16" s="38">
        <f t="shared" si="1"/>
        <v>31.238999999999997</v>
      </c>
      <c r="F16" s="38">
        <f t="shared" si="2"/>
        <v>13.581200000000003</v>
      </c>
      <c r="G16" s="70">
        <f t="shared" si="3"/>
        <v>20.64432</v>
      </c>
      <c r="H16" s="70">
        <f t="shared" si="5"/>
        <v>33.94</v>
      </c>
      <c r="I16" s="71">
        <f>D16-G16</f>
        <v>25.999679999999998</v>
      </c>
      <c r="J16" s="40">
        <f t="shared" ref="J16:J23" si="7">D16+H16</f>
        <v>80.584000000000003</v>
      </c>
      <c r="L16" s="42">
        <f t="shared" si="4"/>
        <v>20</v>
      </c>
      <c r="M16" s="42">
        <f t="shared" si="6"/>
        <v>60</v>
      </c>
      <c r="O16" s="43" t="s">
        <v>236</v>
      </c>
      <c r="P16" s="43" t="s">
        <v>237</v>
      </c>
    </row>
    <row r="17" spans="1:16" ht="14.25" x14ac:dyDescent="0.25">
      <c r="A17" s="37"/>
      <c r="B17" s="38" t="s">
        <v>166</v>
      </c>
      <c r="C17" s="39">
        <v>11</v>
      </c>
      <c r="D17" s="72">
        <f t="shared" si="0"/>
        <v>47.816299999999998</v>
      </c>
      <c r="E17" s="38">
        <f t="shared" si="1"/>
        <v>31.754599999999996</v>
      </c>
      <c r="F17" s="38">
        <f t="shared" si="2"/>
        <v>15.3476</v>
      </c>
      <c r="G17" s="70">
        <f t="shared" si="3"/>
        <v>21.910399999999999</v>
      </c>
      <c r="H17" s="70">
        <f t="shared" si="5"/>
        <v>33.94</v>
      </c>
      <c r="I17" s="71">
        <f t="shared" ref="I17:I22" si="8">D17-G17</f>
        <v>25.905899999999999</v>
      </c>
      <c r="J17" s="40">
        <f t="shared" si="7"/>
        <v>81.756299999999996</v>
      </c>
      <c r="L17" s="42">
        <f t="shared" si="4"/>
        <v>22</v>
      </c>
      <c r="M17" s="42">
        <f t="shared" si="6"/>
        <v>66</v>
      </c>
      <c r="O17" s="43" t="s">
        <v>238</v>
      </c>
      <c r="P17" s="43" t="s">
        <v>239</v>
      </c>
    </row>
    <row r="18" spans="1:16" ht="14.25" x14ac:dyDescent="0.25">
      <c r="A18" s="37"/>
      <c r="B18" s="38" t="s">
        <v>167</v>
      </c>
      <c r="C18" s="39">
        <v>12</v>
      </c>
      <c r="D18" s="72">
        <f t="shared" si="0"/>
        <v>48.988599999999998</v>
      </c>
      <c r="E18" s="38">
        <f t="shared" si="1"/>
        <v>32.270199999999996</v>
      </c>
      <c r="F18" s="38">
        <f t="shared" si="2"/>
        <v>17.114000000000001</v>
      </c>
      <c r="G18" s="70">
        <f t="shared" si="3"/>
        <v>23.176479999999998</v>
      </c>
      <c r="H18" s="70">
        <f t="shared" si="5"/>
        <v>33.94</v>
      </c>
      <c r="I18" s="71">
        <f t="shared" si="8"/>
        <v>25.81212</v>
      </c>
      <c r="J18" s="40">
        <f t="shared" si="7"/>
        <v>82.928599999999989</v>
      </c>
      <c r="L18" s="42">
        <f t="shared" si="4"/>
        <v>24</v>
      </c>
      <c r="M18" s="42">
        <f t="shared" si="6"/>
        <v>72</v>
      </c>
      <c r="O18" s="43" t="s">
        <v>240</v>
      </c>
      <c r="P18" s="43" t="s">
        <v>241</v>
      </c>
    </row>
    <row r="19" spans="1:16" ht="14.25" x14ac:dyDescent="0.25">
      <c r="A19" s="37"/>
      <c r="B19" s="38" t="s">
        <v>168</v>
      </c>
      <c r="C19" s="39">
        <v>13</v>
      </c>
      <c r="D19" s="72">
        <f t="shared" si="0"/>
        <v>50.160899999999998</v>
      </c>
      <c r="E19" s="38">
        <f t="shared" si="1"/>
        <v>32.785799999999995</v>
      </c>
      <c r="F19" s="38">
        <f t="shared" si="2"/>
        <v>18.880400000000002</v>
      </c>
      <c r="G19" s="70">
        <f t="shared" si="3"/>
        <v>24.44256</v>
      </c>
      <c r="H19" s="70">
        <f t="shared" si="5"/>
        <v>33.94</v>
      </c>
      <c r="I19" s="71">
        <f t="shared" si="8"/>
        <v>25.718339999999998</v>
      </c>
      <c r="J19" s="40">
        <f t="shared" si="7"/>
        <v>84.100899999999996</v>
      </c>
      <c r="L19" s="42">
        <f t="shared" si="4"/>
        <v>26</v>
      </c>
      <c r="M19" s="42">
        <f t="shared" si="6"/>
        <v>78</v>
      </c>
      <c r="O19" s="43" t="s">
        <v>242</v>
      </c>
      <c r="P19" s="43" t="s">
        <v>243</v>
      </c>
    </row>
    <row r="20" spans="1:16" ht="14.25" x14ac:dyDescent="0.25">
      <c r="A20" s="37"/>
      <c r="B20" s="38" t="s">
        <v>169</v>
      </c>
      <c r="C20" s="39">
        <v>14</v>
      </c>
      <c r="D20" s="72">
        <f t="shared" si="0"/>
        <v>51.333199999999998</v>
      </c>
      <c r="E20" s="38">
        <f t="shared" si="1"/>
        <v>33.301400000000001</v>
      </c>
      <c r="F20" s="38">
        <f t="shared" si="2"/>
        <v>20.646799999999999</v>
      </c>
      <c r="G20" s="70">
        <f t="shared" si="3"/>
        <v>25.708639999999999</v>
      </c>
      <c r="H20" s="70">
        <f t="shared" si="5"/>
        <v>33.94</v>
      </c>
      <c r="I20" s="71">
        <f t="shared" si="8"/>
        <v>25.624559999999999</v>
      </c>
      <c r="J20" s="40">
        <f t="shared" si="7"/>
        <v>85.273200000000003</v>
      </c>
      <c r="L20" s="42">
        <f t="shared" si="4"/>
        <v>28</v>
      </c>
      <c r="M20" s="42">
        <f t="shared" si="6"/>
        <v>84</v>
      </c>
      <c r="O20" s="43" t="s">
        <v>244</v>
      </c>
      <c r="P20" s="43" t="s">
        <v>245</v>
      </c>
    </row>
    <row r="21" spans="1:16" ht="14.25" x14ac:dyDescent="0.25">
      <c r="A21" s="37"/>
      <c r="B21" s="38" t="s">
        <v>170</v>
      </c>
      <c r="C21" s="39">
        <v>15</v>
      </c>
      <c r="D21" s="72">
        <f t="shared" si="0"/>
        <v>52.505499999999998</v>
      </c>
      <c r="E21" s="38">
        <f t="shared" si="1"/>
        <v>33.817</v>
      </c>
      <c r="F21" s="38">
        <f t="shared" si="2"/>
        <v>22.4132</v>
      </c>
      <c r="G21" s="70">
        <f t="shared" si="3"/>
        <v>26.974720000000001</v>
      </c>
      <c r="H21" s="70">
        <f t="shared" si="5"/>
        <v>33.94</v>
      </c>
      <c r="I21" s="71">
        <f t="shared" si="8"/>
        <v>25.530779999999996</v>
      </c>
      <c r="J21" s="40">
        <f t="shared" si="7"/>
        <v>86.445499999999996</v>
      </c>
      <c r="L21" s="42">
        <f t="shared" si="4"/>
        <v>30</v>
      </c>
      <c r="M21" s="42">
        <f t="shared" si="6"/>
        <v>90</v>
      </c>
      <c r="O21" s="43" t="s">
        <v>246</v>
      </c>
      <c r="P21" s="43" t="s">
        <v>247</v>
      </c>
    </row>
    <row r="22" spans="1:16" ht="14.25" x14ac:dyDescent="0.25">
      <c r="A22" s="37"/>
      <c r="B22" s="38" t="s">
        <v>171</v>
      </c>
      <c r="C22" s="39">
        <v>16</v>
      </c>
      <c r="D22" s="72">
        <f t="shared" si="0"/>
        <v>53.677799999999998</v>
      </c>
      <c r="E22" s="38">
        <f t="shared" si="1"/>
        <v>34.332599999999999</v>
      </c>
      <c r="F22" s="38">
        <f t="shared" si="2"/>
        <v>24.179600000000001</v>
      </c>
      <c r="G22" s="70">
        <f t="shared" si="3"/>
        <v>28.2408</v>
      </c>
      <c r="H22" s="70">
        <f t="shared" si="5"/>
        <v>33.94</v>
      </c>
      <c r="I22" s="71">
        <f t="shared" si="8"/>
        <v>25.436999999999998</v>
      </c>
      <c r="J22" s="40">
        <f t="shared" si="7"/>
        <v>87.617799999999988</v>
      </c>
      <c r="L22" s="42">
        <f t="shared" si="4"/>
        <v>32</v>
      </c>
      <c r="M22" s="42">
        <f t="shared" si="6"/>
        <v>96</v>
      </c>
      <c r="O22" s="43" t="s">
        <v>248</v>
      </c>
      <c r="P22" s="43" t="s">
        <v>249</v>
      </c>
    </row>
    <row r="23" spans="1:16" ht="14.25" x14ac:dyDescent="0.25">
      <c r="A23" s="37"/>
      <c r="B23" s="38" t="s">
        <v>172</v>
      </c>
      <c r="C23" s="39">
        <v>17</v>
      </c>
      <c r="D23" s="72">
        <f t="shared" si="0"/>
        <v>54.850099999999998</v>
      </c>
      <c r="E23" s="38">
        <f t="shared" si="1"/>
        <v>34.848199999999999</v>
      </c>
      <c r="F23" s="38">
        <f t="shared" si="2"/>
        <v>25.946000000000002</v>
      </c>
      <c r="G23" s="70">
        <f>D23*$A$2+E23*$A$3+F23*$A$4</f>
        <v>29.506880000000002</v>
      </c>
      <c r="H23" s="70">
        <f t="shared" si="5"/>
        <v>33.94</v>
      </c>
      <c r="I23" s="71">
        <f>D23-G23</f>
        <v>25.343219999999995</v>
      </c>
      <c r="J23" s="40">
        <f t="shared" si="7"/>
        <v>88.790099999999995</v>
      </c>
      <c r="L23" s="42">
        <f t="shared" si="4"/>
        <v>34</v>
      </c>
      <c r="M23" s="42">
        <f t="shared" si="6"/>
        <v>102</v>
      </c>
      <c r="O23" s="43" t="s">
        <v>231</v>
      </c>
      <c r="P23" s="43" t="s">
        <v>250</v>
      </c>
    </row>
    <row r="24" spans="1:16" ht="14.25" x14ac:dyDescent="0.25">
      <c r="A24" s="37"/>
      <c r="B24" s="38" t="s">
        <v>173</v>
      </c>
      <c r="C24" s="39">
        <v>18</v>
      </c>
      <c r="D24" s="72">
        <f t="shared" si="0"/>
        <v>56.022399999999998</v>
      </c>
      <c r="E24" s="38">
        <f t="shared" si="1"/>
        <v>35.363799999999998</v>
      </c>
      <c r="F24" s="38">
        <f t="shared" si="2"/>
        <v>27.712400000000002</v>
      </c>
      <c r="G24" s="70">
        <f t="shared" ref="G24:G46" si="9">D24*$A$2+E24*$A$3+F24*$A$4</f>
        <v>30.772959999999998</v>
      </c>
      <c r="H24" s="70">
        <f t="shared" si="5"/>
        <v>33.94</v>
      </c>
      <c r="I24" s="71">
        <f t="shared" ref="I24:I46" si="10">D24-G24</f>
        <v>25.24944</v>
      </c>
      <c r="J24" s="40">
        <f t="shared" ref="J24:J46" si="11">D24+H24</f>
        <v>89.962400000000002</v>
      </c>
      <c r="L24" s="42">
        <f t="shared" si="4"/>
        <v>36</v>
      </c>
      <c r="M24" s="42">
        <f t="shared" si="6"/>
        <v>108</v>
      </c>
      <c r="O24" s="43" t="s">
        <v>251</v>
      </c>
      <c r="P24" s="43" t="s">
        <v>252</v>
      </c>
    </row>
    <row r="25" spans="1:16" ht="14.25" x14ac:dyDescent="0.25">
      <c r="A25" s="37"/>
      <c r="B25" s="38" t="s">
        <v>174</v>
      </c>
      <c r="C25" s="39">
        <v>19</v>
      </c>
      <c r="D25" s="72">
        <f t="shared" si="0"/>
        <v>57.194699999999997</v>
      </c>
      <c r="E25" s="38">
        <f t="shared" si="1"/>
        <v>35.879399999999997</v>
      </c>
      <c r="F25" s="38">
        <f t="shared" si="2"/>
        <v>29.4788</v>
      </c>
      <c r="G25" s="70">
        <f t="shared" si="9"/>
        <v>32.03904</v>
      </c>
      <c r="H25" s="70">
        <f t="shared" si="5"/>
        <v>33.94</v>
      </c>
      <c r="I25" s="71">
        <f t="shared" si="10"/>
        <v>25.155659999999997</v>
      </c>
      <c r="J25" s="40">
        <f t="shared" si="11"/>
        <v>91.134699999999995</v>
      </c>
      <c r="L25" s="42">
        <f t="shared" si="4"/>
        <v>38</v>
      </c>
      <c r="M25" s="42">
        <f t="shared" si="6"/>
        <v>114</v>
      </c>
      <c r="O25" s="43" t="s">
        <v>253</v>
      </c>
      <c r="P25" s="43" t="s">
        <v>254</v>
      </c>
    </row>
    <row r="26" spans="1:16" ht="14.25" x14ac:dyDescent="0.25">
      <c r="A26" s="37"/>
      <c r="B26" s="38" t="s">
        <v>175</v>
      </c>
      <c r="C26" s="39">
        <v>20</v>
      </c>
      <c r="D26" s="72">
        <f t="shared" si="0"/>
        <v>58.366999999999997</v>
      </c>
      <c r="E26" s="38">
        <f t="shared" si="1"/>
        <v>36.394999999999996</v>
      </c>
      <c r="F26" s="38">
        <f t="shared" si="2"/>
        <v>31.245200000000004</v>
      </c>
      <c r="G26" s="70">
        <f t="shared" si="9"/>
        <v>33.305120000000002</v>
      </c>
      <c r="H26" s="70">
        <f t="shared" si="5"/>
        <v>33.94</v>
      </c>
      <c r="I26" s="71">
        <f t="shared" si="10"/>
        <v>25.061879999999995</v>
      </c>
      <c r="J26" s="40">
        <f t="shared" si="11"/>
        <v>92.306999999999988</v>
      </c>
      <c r="L26" s="42">
        <f t="shared" si="4"/>
        <v>40</v>
      </c>
      <c r="M26" s="42">
        <f t="shared" si="6"/>
        <v>120</v>
      </c>
      <c r="O26" s="43" t="s">
        <v>255</v>
      </c>
      <c r="P26" s="43" t="s">
        <v>256</v>
      </c>
    </row>
    <row r="27" spans="1:16" ht="14.25" x14ac:dyDescent="0.25">
      <c r="A27" s="37"/>
      <c r="B27" s="38" t="s">
        <v>176</v>
      </c>
      <c r="C27" s="39">
        <v>21</v>
      </c>
      <c r="D27" s="72">
        <f t="shared" si="0"/>
        <v>59.539299999999997</v>
      </c>
      <c r="E27" s="38">
        <f t="shared" si="1"/>
        <v>36.910599999999995</v>
      </c>
      <c r="F27" s="38">
        <f t="shared" si="2"/>
        <v>33.011600000000001</v>
      </c>
      <c r="G27" s="70">
        <f t="shared" si="9"/>
        <v>34.571199999999997</v>
      </c>
      <c r="H27" s="70">
        <f t="shared" si="5"/>
        <v>33.94</v>
      </c>
      <c r="I27" s="71">
        <f t="shared" si="10"/>
        <v>24.9681</v>
      </c>
      <c r="J27" s="40">
        <f t="shared" si="11"/>
        <v>93.479299999999995</v>
      </c>
      <c r="L27" s="42">
        <f t="shared" si="4"/>
        <v>42</v>
      </c>
      <c r="M27" s="42">
        <f t="shared" si="6"/>
        <v>126</v>
      </c>
      <c r="O27" s="43" t="s">
        <v>257</v>
      </c>
      <c r="P27" s="43" t="s">
        <v>258</v>
      </c>
    </row>
    <row r="28" spans="1:16" ht="14.25" x14ac:dyDescent="0.25">
      <c r="A28" s="37"/>
      <c r="B28" s="38" t="s">
        <v>177</v>
      </c>
      <c r="C28" s="39">
        <v>22</v>
      </c>
      <c r="D28" s="72">
        <f t="shared" si="0"/>
        <v>60.711599999999997</v>
      </c>
      <c r="E28" s="38">
        <f t="shared" si="1"/>
        <v>37.426199999999994</v>
      </c>
      <c r="F28" s="38">
        <f t="shared" si="2"/>
        <v>34.777999999999999</v>
      </c>
      <c r="G28" s="70">
        <f t="shared" si="9"/>
        <v>35.837279999999993</v>
      </c>
      <c r="H28" s="70">
        <f t="shared" si="5"/>
        <v>33.94</v>
      </c>
      <c r="I28" s="71">
        <f t="shared" si="10"/>
        <v>24.874320000000004</v>
      </c>
      <c r="J28" s="40">
        <f t="shared" si="11"/>
        <v>94.651600000000002</v>
      </c>
      <c r="L28" s="42">
        <f t="shared" si="4"/>
        <v>44</v>
      </c>
      <c r="M28" s="42">
        <f t="shared" si="6"/>
        <v>132</v>
      </c>
      <c r="O28" s="43" t="s">
        <v>259</v>
      </c>
      <c r="P28" s="43" t="s">
        <v>260</v>
      </c>
    </row>
    <row r="29" spans="1:16" ht="14.25" x14ac:dyDescent="0.25">
      <c r="A29" s="37"/>
      <c r="B29" s="38" t="s">
        <v>178</v>
      </c>
      <c r="C29" s="39">
        <v>23</v>
      </c>
      <c r="D29" s="72">
        <f t="shared" si="0"/>
        <v>61.883899999999997</v>
      </c>
      <c r="E29" s="38">
        <f t="shared" si="1"/>
        <v>37.941800000000001</v>
      </c>
      <c r="F29" s="38">
        <f t="shared" si="2"/>
        <v>36.544400000000003</v>
      </c>
      <c r="G29" s="70">
        <f t="shared" si="9"/>
        <v>37.103360000000002</v>
      </c>
      <c r="H29" s="70">
        <f t="shared" si="5"/>
        <v>33.94</v>
      </c>
      <c r="I29" s="71">
        <f t="shared" si="10"/>
        <v>24.780539999999995</v>
      </c>
      <c r="J29" s="40">
        <f t="shared" si="11"/>
        <v>95.823899999999995</v>
      </c>
      <c r="L29" s="42">
        <f t="shared" si="4"/>
        <v>46</v>
      </c>
      <c r="M29" s="42">
        <f t="shared" si="6"/>
        <v>138</v>
      </c>
      <c r="O29" s="43" t="s">
        <v>261</v>
      </c>
      <c r="P29" s="43" t="s">
        <v>262</v>
      </c>
    </row>
    <row r="30" spans="1:16" ht="14.25" x14ac:dyDescent="0.25">
      <c r="A30" s="37"/>
      <c r="B30" s="38" t="s">
        <v>179</v>
      </c>
      <c r="C30" s="39">
        <v>24</v>
      </c>
      <c r="D30" s="72">
        <f t="shared" si="0"/>
        <v>63.056199999999997</v>
      </c>
      <c r="E30" s="38">
        <f t="shared" si="1"/>
        <v>38.457399999999993</v>
      </c>
      <c r="F30" s="38">
        <f t="shared" si="2"/>
        <v>38.3108</v>
      </c>
      <c r="G30" s="70">
        <f t="shared" si="9"/>
        <v>38.369439999999997</v>
      </c>
      <c r="H30" s="70">
        <f t="shared" si="5"/>
        <v>33.94</v>
      </c>
      <c r="I30" s="71">
        <f t="shared" si="10"/>
        <v>24.68676</v>
      </c>
      <c r="J30" s="40">
        <f t="shared" si="11"/>
        <v>96.996199999999988</v>
      </c>
      <c r="L30" s="42">
        <f t="shared" si="4"/>
        <v>48</v>
      </c>
      <c r="M30" s="42">
        <f t="shared" si="6"/>
        <v>144</v>
      </c>
      <c r="O30" s="43" t="s">
        <v>263</v>
      </c>
      <c r="P30" s="43" t="s">
        <v>264</v>
      </c>
    </row>
    <row r="31" spans="1:16" ht="14.25" x14ac:dyDescent="0.25">
      <c r="A31" s="37"/>
      <c r="B31" s="38" t="s">
        <v>180</v>
      </c>
      <c r="C31" s="39">
        <v>25</v>
      </c>
      <c r="D31" s="72">
        <f t="shared" si="0"/>
        <v>64.228499999999997</v>
      </c>
      <c r="E31" s="38">
        <f t="shared" si="1"/>
        <v>38.972999999999999</v>
      </c>
      <c r="F31" s="38">
        <f t="shared" si="2"/>
        <v>40.077199999999998</v>
      </c>
      <c r="G31" s="70">
        <f t="shared" si="9"/>
        <v>39.63552</v>
      </c>
      <c r="H31" s="70">
        <f t="shared" si="5"/>
        <v>33.94</v>
      </c>
      <c r="I31" s="71">
        <f t="shared" si="10"/>
        <v>24.592979999999997</v>
      </c>
      <c r="J31" s="40">
        <f t="shared" si="11"/>
        <v>98.168499999999995</v>
      </c>
      <c r="L31" s="42">
        <f t="shared" si="4"/>
        <v>50</v>
      </c>
      <c r="M31" s="42">
        <f t="shared" si="6"/>
        <v>150</v>
      </c>
      <c r="O31" s="43" t="s">
        <v>265</v>
      </c>
      <c r="P31" s="43" t="s">
        <v>266</v>
      </c>
    </row>
    <row r="32" spans="1:16" ht="14.25" x14ac:dyDescent="0.25">
      <c r="A32" s="37"/>
      <c r="B32" s="38" t="s">
        <v>181</v>
      </c>
      <c r="C32" s="39">
        <v>26</v>
      </c>
      <c r="D32" s="72">
        <f t="shared" si="0"/>
        <v>65.400800000000004</v>
      </c>
      <c r="E32" s="38">
        <f t="shared" si="1"/>
        <v>39.488599999999998</v>
      </c>
      <c r="F32" s="38">
        <f t="shared" si="2"/>
        <v>41.843600000000002</v>
      </c>
      <c r="G32" s="70">
        <f t="shared" si="9"/>
        <v>40.901600000000002</v>
      </c>
      <c r="H32" s="70">
        <f t="shared" si="5"/>
        <v>33.94</v>
      </c>
      <c r="I32" s="71">
        <f t="shared" si="10"/>
        <v>24.499200000000002</v>
      </c>
      <c r="J32" s="40">
        <f t="shared" si="11"/>
        <v>99.340800000000002</v>
      </c>
      <c r="L32" s="42">
        <f t="shared" si="4"/>
        <v>52</v>
      </c>
      <c r="M32" s="42">
        <f t="shared" si="6"/>
        <v>156</v>
      </c>
      <c r="O32" s="43" t="s">
        <v>267</v>
      </c>
      <c r="P32" s="43" t="s">
        <v>268</v>
      </c>
    </row>
    <row r="33" spans="1:16" ht="14.25" x14ac:dyDescent="0.25">
      <c r="A33" s="37"/>
      <c r="B33" s="38" t="s">
        <v>182</v>
      </c>
      <c r="C33" s="39">
        <v>27</v>
      </c>
      <c r="D33" s="72">
        <f t="shared" si="0"/>
        <v>66.573099999999997</v>
      </c>
      <c r="E33" s="38">
        <f t="shared" si="1"/>
        <v>40.004199999999997</v>
      </c>
      <c r="F33" s="38">
        <f t="shared" si="2"/>
        <v>43.61</v>
      </c>
      <c r="G33" s="70">
        <f t="shared" si="9"/>
        <v>42.167680000000004</v>
      </c>
      <c r="H33" s="70">
        <f t="shared" si="5"/>
        <v>33.94</v>
      </c>
      <c r="I33" s="71">
        <f t="shared" si="10"/>
        <v>24.405419999999992</v>
      </c>
      <c r="J33" s="40">
        <f t="shared" si="11"/>
        <v>100.51309999999999</v>
      </c>
      <c r="L33" s="42">
        <f t="shared" si="4"/>
        <v>54</v>
      </c>
      <c r="M33" s="42">
        <f t="shared" si="6"/>
        <v>162</v>
      </c>
      <c r="O33" s="43" t="s">
        <v>269</v>
      </c>
      <c r="P33" s="43" t="s">
        <v>270</v>
      </c>
    </row>
    <row r="34" spans="1:16" ht="14.25" x14ac:dyDescent="0.25">
      <c r="A34" s="37"/>
      <c r="B34" s="38" t="s">
        <v>183</v>
      </c>
      <c r="C34" s="39">
        <v>28</v>
      </c>
      <c r="D34" s="72">
        <f t="shared" si="0"/>
        <v>67.745399999999989</v>
      </c>
      <c r="E34" s="38">
        <f t="shared" si="1"/>
        <v>40.519799999999996</v>
      </c>
      <c r="F34" s="38">
        <f t="shared" si="2"/>
        <v>45.376399999999997</v>
      </c>
      <c r="G34" s="70">
        <f t="shared" si="9"/>
        <v>43.433759999999992</v>
      </c>
      <c r="H34" s="70">
        <f t="shared" si="5"/>
        <v>33.94</v>
      </c>
      <c r="I34" s="71">
        <f t="shared" si="10"/>
        <v>24.311639999999997</v>
      </c>
      <c r="J34" s="40">
        <f t="shared" si="11"/>
        <v>101.68539999999999</v>
      </c>
      <c r="L34" s="42">
        <f t="shared" si="4"/>
        <v>56</v>
      </c>
      <c r="M34" s="42">
        <f t="shared" si="6"/>
        <v>168</v>
      </c>
      <c r="O34" s="43" t="s">
        <v>271</v>
      </c>
      <c r="P34" s="43" t="s">
        <v>272</v>
      </c>
    </row>
    <row r="35" spans="1:16" ht="14.25" x14ac:dyDescent="0.25">
      <c r="A35" s="37"/>
      <c r="B35" s="38" t="s">
        <v>184</v>
      </c>
      <c r="C35" s="39">
        <v>29</v>
      </c>
      <c r="D35" s="72">
        <f t="shared" si="0"/>
        <v>68.917699999999996</v>
      </c>
      <c r="E35" s="38">
        <f t="shared" si="1"/>
        <v>41.035399999999996</v>
      </c>
      <c r="F35" s="38">
        <f t="shared" si="2"/>
        <v>47.142800000000001</v>
      </c>
      <c r="G35" s="70">
        <f t="shared" si="9"/>
        <v>44.699839999999995</v>
      </c>
      <c r="H35" s="70">
        <f t="shared" si="5"/>
        <v>33.94</v>
      </c>
      <c r="I35" s="71">
        <f t="shared" si="10"/>
        <v>24.217860000000002</v>
      </c>
      <c r="J35" s="40">
        <f t="shared" si="11"/>
        <v>102.85769999999999</v>
      </c>
      <c r="L35" s="42">
        <f t="shared" si="4"/>
        <v>58</v>
      </c>
      <c r="M35" s="42">
        <f t="shared" si="6"/>
        <v>174</v>
      </c>
      <c r="O35" s="43" t="s">
        <v>273</v>
      </c>
      <c r="P35" s="43" t="s">
        <v>274</v>
      </c>
    </row>
    <row r="36" spans="1:16" ht="14.25" x14ac:dyDescent="0.25">
      <c r="A36" s="37"/>
      <c r="B36" s="38" t="s">
        <v>185</v>
      </c>
      <c r="C36" s="39">
        <v>30</v>
      </c>
      <c r="D36" s="72">
        <f t="shared" si="0"/>
        <v>70.09</v>
      </c>
      <c r="E36" s="38">
        <f t="shared" si="1"/>
        <v>41.550999999999995</v>
      </c>
      <c r="F36" s="38">
        <f t="shared" si="2"/>
        <v>48.909199999999998</v>
      </c>
      <c r="G36" s="70">
        <f t="shared" si="9"/>
        <v>45.965919999999997</v>
      </c>
      <c r="H36" s="70">
        <f t="shared" si="5"/>
        <v>33.94</v>
      </c>
      <c r="I36" s="71">
        <f t="shared" si="10"/>
        <v>24.124080000000006</v>
      </c>
      <c r="J36" s="40">
        <f t="shared" si="11"/>
        <v>104.03</v>
      </c>
      <c r="L36" s="42">
        <f t="shared" si="4"/>
        <v>60</v>
      </c>
      <c r="M36" s="42">
        <f t="shared" si="6"/>
        <v>180</v>
      </c>
      <c r="O36" s="43" t="s">
        <v>275</v>
      </c>
      <c r="P36" s="43" t="s">
        <v>276</v>
      </c>
    </row>
    <row r="37" spans="1:16" ht="14.25" x14ac:dyDescent="0.25">
      <c r="A37" s="37"/>
      <c r="B37" s="38" t="s">
        <v>186</v>
      </c>
      <c r="C37" s="39">
        <v>31</v>
      </c>
      <c r="D37" s="72">
        <f t="shared" si="0"/>
        <v>71.262299999999996</v>
      </c>
      <c r="E37" s="38">
        <f t="shared" si="1"/>
        <v>42.066599999999994</v>
      </c>
      <c r="F37" s="38">
        <f t="shared" si="2"/>
        <v>50.675600000000003</v>
      </c>
      <c r="G37" s="70">
        <f t="shared" si="9"/>
        <v>47.231999999999999</v>
      </c>
      <c r="H37" s="70">
        <f t="shared" si="5"/>
        <v>33.94</v>
      </c>
      <c r="I37" s="71">
        <f t="shared" si="10"/>
        <v>24.030299999999997</v>
      </c>
      <c r="J37" s="40">
        <f t="shared" si="11"/>
        <v>105.20229999999999</v>
      </c>
      <c r="L37" s="42">
        <f t="shared" si="4"/>
        <v>62</v>
      </c>
      <c r="M37" s="42">
        <f t="shared" si="6"/>
        <v>186</v>
      </c>
      <c r="O37" s="43" t="s">
        <v>277</v>
      </c>
      <c r="P37" s="43" t="s">
        <v>278</v>
      </c>
    </row>
    <row r="38" spans="1:16" ht="14.25" x14ac:dyDescent="0.25">
      <c r="A38" s="37"/>
      <c r="B38" s="38" t="s">
        <v>187</v>
      </c>
      <c r="C38" s="39">
        <v>32</v>
      </c>
      <c r="D38" s="72">
        <f t="shared" si="0"/>
        <v>72.434599999999989</v>
      </c>
      <c r="E38" s="38">
        <f t="shared" si="1"/>
        <v>42.5822</v>
      </c>
      <c r="F38" s="38">
        <f t="shared" si="2"/>
        <v>52.442</v>
      </c>
      <c r="G38" s="70">
        <f t="shared" si="9"/>
        <v>48.498080000000002</v>
      </c>
      <c r="H38" s="70">
        <f t="shared" si="5"/>
        <v>33.94</v>
      </c>
      <c r="I38" s="71">
        <f t="shared" si="10"/>
        <v>23.936519999999987</v>
      </c>
      <c r="J38" s="40">
        <f t="shared" si="11"/>
        <v>106.37459999999999</v>
      </c>
      <c r="L38" s="42">
        <f t="shared" si="4"/>
        <v>64</v>
      </c>
      <c r="M38" s="42">
        <f t="shared" si="6"/>
        <v>192</v>
      </c>
      <c r="O38" s="43" t="s">
        <v>279</v>
      </c>
      <c r="P38" s="43" t="s">
        <v>280</v>
      </c>
    </row>
    <row r="39" spans="1:16" ht="14.25" x14ac:dyDescent="0.25">
      <c r="A39" s="37"/>
      <c r="B39" s="38" t="s">
        <v>188</v>
      </c>
      <c r="C39" s="39">
        <v>33</v>
      </c>
      <c r="D39" s="72">
        <f t="shared" si="0"/>
        <v>73.606899999999996</v>
      </c>
      <c r="E39" s="38">
        <f t="shared" si="1"/>
        <v>43.097799999999992</v>
      </c>
      <c r="F39" s="38">
        <f t="shared" si="2"/>
        <v>54.208399999999997</v>
      </c>
      <c r="G39" s="70">
        <f t="shared" si="9"/>
        <v>49.76415999999999</v>
      </c>
      <c r="H39" s="70">
        <f t="shared" si="5"/>
        <v>33.94</v>
      </c>
      <c r="I39" s="71">
        <f t="shared" si="10"/>
        <v>23.842740000000006</v>
      </c>
      <c r="J39" s="40">
        <f t="shared" si="11"/>
        <v>107.54689999999999</v>
      </c>
      <c r="L39" s="42">
        <f t="shared" si="4"/>
        <v>66</v>
      </c>
      <c r="M39" s="42">
        <f t="shared" si="6"/>
        <v>198</v>
      </c>
      <c r="O39" s="43" t="s">
        <v>281</v>
      </c>
      <c r="P39" s="43" t="s">
        <v>282</v>
      </c>
    </row>
    <row r="40" spans="1:16" ht="14.25" x14ac:dyDescent="0.25">
      <c r="A40" s="37"/>
      <c r="B40" s="38" t="s">
        <v>189</v>
      </c>
      <c r="C40" s="39">
        <v>34</v>
      </c>
      <c r="D40" s="72">
        <f t="shared" si="0"/>
        <v>74.779200000000003</v>
      </c>
      <c r="E40" s="38">
        <f t="shared" si="1"/>
        <v>43.613399999999999</v>
      </c>
      <c r="F40" s="38">
        <f t="shared" si="2"/>
        <v>55.974800000000002</v>
      </c>
      <c r="G40" s="70">
        <f t="shared" si="9"/>
        <v>51.030239999999999</v>
      </c>
      <c r="H40" s="70">
        <f t="shared" si="5"/>
        <v>33.94</v>
      </c>
      <c r="I40" s="71">
        <f t="shared" si="10"/>
        <v>23.748960000000004</v>
      </c>
      <c r="J40" s="40">
        <f t="shared" si="11"/>
        <v>108.7192</v>
      </c>
      <c r="L40" s="42">
        <f t="shared" si="4"/>
        <v>68</v>
      </c>
      <c r="M40" s="42">
        <f t="shared" si="6"/>
        <v>204</v>
      </c>
      <c r="O40" s="43" t="s">
        <v>283</v>
      </c>
      <c r="P40" s="43" t="s">
        <v>284</v>
      </c>
    </row>
    <row r="41" spans="1:16" ht="14.25" x14ac:dyDescent="0.25">
      <c r="A41" s="37"/>
      <c r="B41" s="38" t="s">
        <v>190</v>
      </c>
      <c r="C41" s="39">
        <v>35</v>
      </c>
      <c r="D41" s="72">
        <f t="shared" si="0"/>
        <v>75.951499999999996</v>
      </c>
      <c r="E41" s="38">
        <f t="shared" si="1"/>
        <v>44.128999999999998</v>
      </c>
      <c r="F41" s="38">
        <f t="shared" si="2"/>
        <v>57.741199999999999</v>
      </c>
      <c r="G41" s="70">
        <f t="shared" si="9"/>
        <v>52.296319999999994</v>
      </c>
      <c r="H41" s="70">
        <f t="shared" si="5"/>
        <v>33.94</v>
      </c>
      <c r="I41" s="71">
        <f t="shared" si="10"/>
        <v>23.655180000000001</v>
      </c>
      <c r="J41" s="40">
        <f t="shared" si="11"/>
        <v>109.89149999999999</v>
      </c>
      <c r="L41" s="42">
        <f t="shared" si="4"/>
        <v>70</v>
      </c>
      <c r="M41" s="42">
        <f t="shared" si="6"/>
        <v>210</v>
      </c>
      <c r="O41" s="43" t="s">
        <v>285</v>
      </c>
      <c r="P41" s="43" t="s">
        <v>286</v>
      </c>
    </row>
    <row r="42" spans="1:16" ht="14.25" x14ac:dyDescent="0.25">
      <c r="A42" s="37"/>
      <c r="B42" s="38" t="s">
        <v>191</v>
      </c>
      <c r="C42" s="39">
        <v>36</v>
      </c>
      <c r="D42" s="72">
        <f t="shared" si="0"/>
        <v>77.123799999999989</v>
      </c>
      <c r="E42" s="38">
        <f t="shared" si="1"/>
        <v>44.644599999999997</v>
      </c>
      <c r="F42" s="38">
        <f t="shared" si="2"/>
        <v>59.507600000000004</v>
      </c>
      <c r="G42" s="70">
        <f t="shared" si="9"/>
        <v>53.562399999999997</v>
      </c>
      <c r="H42" s="70">
        <f t="shared" si="5"/>
        <v>33.94</v>
      </c>
      <c r="I42" s="71">
        <f t="shared" si="10"/>
        <v>23.561399999999992</v>
      </c>
      <c r="J42" s="40">
        <f t="shared" si="11"/>
        <v>111.06379999999999</v>
      </c>
      <c r="L42" s="42">
        <f t="shared" si="4"/>
        <v>72</v>
      </c>
      <c r="M42" s="42">
        <f t="shared" si="6"/>
        <v>216</v>
      </c>
      <c r="O42" s="43" t="s">
        <v>287</v>
      </c>
      <c r="P42" s="43" t="s">
        <v>288</v>
      </c>
    </row>
    <row r="43" spans="1:16" ht="14.25" x14ac:dyDescent="0.25">
      <c r="A43" s="37"/>
      <c r="B43" s="38" t="s">
        <v>192</v>
      </c>
      <c r="C43" s="39">
        <v>37</v>
      </c>
      <c r="D43" s="72">
        <f t="shared" si="0"/>
        <v>78.296099999999996</v>
      </c>
      <c r="E43" s="38">
        <f t="shared" si="1"/>
        <v>45.160199999999996</v>
      </c>
      <c r="F43" s="38">
        <f t="shared" si="2"/>
        <v>61.273999999999994</v>
      </c>
      <c r="G43" s="70">
        <f t="shared" si="9"/>
        <v>54.828479999999999</v>
      </c>
      <c r="H43" s="70">
        <f t="shared" si="5"/>
        <v>33.94</v>
      </c>
      <c r="I43" s="71">
        <f t="shared" si="10"/>
        <v>23.467619999999997</v>
      </c>
      <c r="J43" s="40">
        <f t="shared" si="11"/>
        <v>112.23609999999999</v>
      </c>
      <c r="L43" s="42">
        <f t="shared" si="4"/>
        <v>74</v>
      </c>
      <c r="M43" s="42">
        <f t="shared" si="6"/>
        <v>222</v>
      </c>
      <c r="O43" s="43" t="s">
        <v>289</v>
      </c>
      <c r="P43" s="43" t="s">
        <v>290</v>
      </c>
    </row>
    <row r="44" spans="1:16" ht="14.25" x14ac:dyDescent="0.25">
      <c r="A44" s="37"/>
      <c r="B44" s="38" t="s">
        <v>193</v>
      </c>
      <c r="C44" s="39">
        <v>38</v>
      </c>
      <c r="D44" s="72">
        <f t="shared" si="0"/>
        <v>79.468400000000003</v>
      </c>
      <c r="E44" s="38">
        <f t="shared" si="1"/>
        <v>45.675799999999995</v>
      </c>
      <c r="F44" s="38">
        <f t="shared" si="2"/>
        <v>63.040399999999998</v>
      </c>
      <c r="G44" s="70">
        <f t="shared" si="9"/>
        <v>56.094559999999994</v>
      </c>
      <c r="H44" s="70">
        <f t="shared" si="5"/>
        <v>33.94</v>
      </c>
      <c r="I44" s="71">
        <f t="shared" si="10"/>
        <v>23.373840000000008</v>
      </c>
      <c r="J44" s="40">
        <f t="shared" si="11"/>
        <v>113.4084</v>
      </c>
      <c r="L44" s="42">
        <f t="shared" si="4"/>
        <v>76</v>
      </c>
      <c r="M44" s="42">
        <f t="shared" si="6"/>
        <v>228</v>
      </c>
      <c r="O44" s="43" t="s">
        <v>291</v>
      </c>
      <c r="P44" s="43" t="s">
        <v>292</v>
      </c>
    </row>
    <row r="45" spans="1:16" ht="14.25" x14ac:dyDescent="0.25">
      <c r="A45" s="37"/>
      <c r="B45" s="38" t="s">
        <v>194</v>
      </c>
      <c r="C45" s="39">
        <v>39</v>
      </c>
      <c r="D45" s="72">
        <f t="shared" si="0"/>
        <v>80.640699999999995</v>
      </c>
      <c r="E45" s="38">
        <f t="shared" si="1"/>
        <v>46.191400000000002</v>
      </c>
      <c r="F45" s="38">
        <f t="shared" si="2"/>
        <v>64.806799999999996</v>
      </c>
      <c r="G45" s="70">
        <f t="shared" si="9"/>
        <v>57.360640000000004</v>
      </c>
      <c r="H45" s="70">
        <f t="shared" si="5"/>
        <v>33.94</v>
      </c>
      <c r="I45" s="71">
        <f t="shared" si="10"/>
        <v>23.280059999999992</v>
      </c>
      <c r="J45" s="40">
        <f t="shared" si="11"/>
        <v>114.58069999999999</v>
      </c>
      <c r="L45" s="42">
        <f t="shared" si="4"/>
        <v>78</v>
      </c>
      <c r="M45" s="42">
        <f t="shared" si="6"/>
        <v>234</v>
      </c>
      <c r="O45" s="43" t="s">
        <v>293</v>
      </c>
      <c r="P45" s="43" t="s">
        <v>294</v>
      </c>
    </row>
    <row r="46" spans="1:16" ht="14.25" x14ac:dyDescent="0.25">
      <c r="A46" s="37"/>
      <c r="B46" s="38" t="s">
        <v>195</v>
      </c>
      <c r="C46" s="39">
        <v>40</v>
      </c>
      <c r="D46" s="72">
        <f t="shared" si="0"/>
        <v>81.812999999999988</v>
      </c>
      <c r="E46" s="38">
        <f t="shared" si="1"/>
        <v>46.706999999999994</v>
      </c>
      <c r="F46" s="38">
        <f t="shared" si="2"/>
        <v>66.5732</v>
      </c>
      <c r="G46" s="70">
        <f t="shared" si="9"/>
        <v>58.626719999999992</v>
      </c>
      <c r="H46" s="70">
        <f t="shared" si="5"/>
        <v>33.94</v>
      </c>
      <c r="I46" s="71">
        <f t="shared" si="10"/>
        <v>23.186279999999996</v>
      </c>
      <c r="J46" s="40">
        <f t="shared" si="11"/>
        <v>115.75299999999999</v>
      </c>
      <c r="L46" s="42">
        <f t="shared" si="4"/>
        <v>80</v>
      </c>
      <c r="M46" s="42">
        <f t="shared" si="6"/>
        <v>240</v>
      </c>
      <c r="O46" s="43" t="s">
        <v>295</v>
      </c>
      <c r="P46" s="43" t="s">
        <v>296</v>
      </c>
    </row>
    <row r="51" spans="1:10" ht="14.25" x14ac:dyDescent="0.25">
      <c r="A51" s="66" t="s">
        <v>353</v>
      </c>
      <c r="B51" s="68"/>
      <c r="C51" s="68"/>
      <c r="D51" s="68"/>
      <c r="E51" s="68"/>
      <c r="F51" s="68"/>
      <c r="G51" s="68"/>
      <c r="H51" s="68"/>
      <c r="I51" s="68"/>
      <c r="J51" s="68"/>
    </row>
    <row r="52" spans="1:10" ht="14.25" x14ac:dyDescent="0.25">
      <c r="A52" s="68" t="s">
        <v>354</v>
      </c>
      <c r="B52" s="68" t="s">
        <v>355</v>
      </c>
      <c r="C52" s="69">
        <v>43466</v>
      </c>
      <c r="D52" s="68"/>
      <c r="E52" s="68">
        <v>0.91</v>
      </c>
      <c r="F52" s="68">
        <v>0.91</v>
      </c>
      <c r="G52" s="68" t="s">
        <v>356</v>
      </c>
      <c r="H52" s="68" t="s">
        <v>357</v>
      </c>
      <c r="I52" s="68" t="s">
        <v>358</v>
      </c>
      <c r="J52" s="68" t="s">
        <v>358</v>
      </c>
    </row>
  </sheetData>
  <conditionalFormatting sqref="B52">
    <cfRule type="colorScale" priority="1">
      <colorScale>
        <cfvo type="num" val="1"/>
        <cfvo type="percentile" val="50"/>
        <cfvo type="max"/>
        <color theme="5" tint="0.59999389629810485"/>
        <color rgb="FFFFEB84"/>
        <color theme="9" tint="0.59999389629810485"/>
      </colorScale>
    </cfRule>
  </conditionalFormatting>
  <conditionalFormatting sqref="B52">
    <cfRule type="colorScale" priority="2">
      <colorScale>
        <cfvo type="min"/>
        <cfvo type="percentile" val="50"/>
        <cfvo type="max"/>
        <color rgb="FFFF7128"/>
        <color rgb="FFFFEB84"/>
        <color theme="9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4"/>
  <sheetViews>
    <sheetView zoomScale="55" zoomScaleNormal="55" workbookViewId="0">
      <selection activeCell="V68" sqref="V68"/>
    </sheetView>
  </sheetViews>
  <sheetFormatPr defaultRowHeight="14.4" x14ac:dyDescent="0.3"/>
  <cols>
    <col min="1" max="1" width="25.6640625" customWidth="1"/>
    <col min="4" max="4" width="9.109375" customWidth="1"/>
    <col min="5" max="6" width="9" style="1" customWidth="1"/>
    <col min="7" max="7" width="9" customWidth="1"/>
    <col min="9" max="9" width="29.6640625" customWidth="1"/>
    <col min="10" max="10" width="89.44140625" customWidth="1"/>
    <col min="14" max="14" width="11" customWidth="1"/>
  </cols>
  <sheetData>
    <row r="1" spans="2:27" ht="14.25" x14ac:dyDescent="0.25">
      <c r="B1" t="s">
        <v>1</v>
      </c>
      <c r="C1" t="s">
        <v>2</v>
      </c>
      <c r="D1" t="s">
        <v>3</v>
      </c>
      <c r="E1" s="1" t="s">
        <v>4</v>
      </c>
      <c r="F1" s="1" t="s">
        <v>5</v>
      </c>
      <c r="G1" t="s">
        <v>6</v>
      </c>
      <c r="H1" t="s">
        <v>7</v>
      </c>
      <c r="I1" t="s">
        <v>8</v>
      </c>
      <c r="J1" t="s">
        <v>9</v>
      </c>
      <c r="L1" t="s">
        <v>107</v>
      </c>
      <c r="M1" t="s">
        <v>108</v>
      </c>
      <c r="N1" t="s">
        <v>109</v>
      </c>
      <c r="O1" t="s">
        <v>349</v>
      </c>
    </row>
    <row r="2" spans="2:27" ht="14.25" x14ac:dyDescent="0.25">
      <c r="B2" t="s">
        <v>40</v>
      </c>
      <c r="C2">
        <v>33</v>
      </c>
      <c r="D2">
        <v>3000</v>
      </c>
      <c r="E2" s="47">
        <f t="shared" ref="E2:E29" si="0">D2/C2</f>
        <v>90.909090909090907</v>
      </c>
      <c r="F2" s="1">
        <f>ROUND(C2*3,-1)</f>
        <v>100</v>
      </c>
      <c r="G2" t="s">
        <v>12</v>
      </c>
      <c r="H2" s="2">
        <v>64.650000000000006</v>
      </c>
      <c r="I2" t="s">
        <v>10</v>
      </c>
      <c r="J2" t="s">
        <v>11</v>
      </c>
      <c r="L2">
        <v>8</v>
      </c>
      <c r="M2">
        <f>COUNTIF(Table1[Watts],L2)</f>
        <v>2</v>
      </c>
      <c r="N2" s="20">
        <f>IFERROR(AVERAGEIFS(Table1[Price],Table1[Watts],$L2),"")</f>
        <v>54.97</v>
      </c>
      <c r="O2" s="20">
        <f>IFERROR(AVERAGEIFS(Table1[Lumens],Table1[Watts],$L2),"")</f>
        <v>490.5</v>
      </c>
      <c r="Z2" t="s">
        <v>0</v>
      </c>
      <c r="AA2">
        <f>COUNTIF(Table1[Type],Z2)</f>
        <v>33</v>
      </c>
    </row>
    <row r="3" spans="2:27" ht="14.25" x14ac:dyDescent="0.25">
      <c r="B3" t="s">
        <v>0</v>
      </c>
      <c r="C3">
        <v>21</v>
      </c>
      <c r="D3">
        <v>1450</v>
      </c>
      <c r="E3" s="47">
        <f t="shared" si="0"/>
        <v>69.047619047619051</v>
      </c>
      <c r="G3" t="s">
        <v>12</v>
      </c>
      <c r="H3" s="2">
        <f>113.88/4</f>
        <v>28.47</v>
      </c>
      <c r="I3" t="s">
        <v>13</v>
      </c>
      <c r="J3" t="s">
        <v>14</v>
      </c>
      <c r="L3">
        <v>9</v>
      </c>
      <c r="M3">
        <f>COUNTIF(Table1[Watts],L3)</f>
        <v>6</v>
      </c>
      <c r="N3" s="20">
        <f>IFERROR(AVERAGEIFS(Table1[Price],Table1[Watts],$L3),"")</f>
        <v>38.494999999999997</v>
      </c>
      <c r="O3" s="20">
        <f>IFERROR(AVERAGEIFS(Table1[Lumens],Table1[Watts],$L3),"")</f>
        <v>561.83333333333337</v>
      </c>
      <c r="Z3" t="s">
        <v>40</v>
      </c>
      <c r="AA3">
        <f>COUNTIF(Table1[Type],Z3)</f>
        <v>26</v>
      </c>
    </row>
    <row r="4" spans="2:27" ht="14.25" x14ac:dyDescent="0.25">
      <c r="B4" t="s">
        <v>0</v>
      </c>
      <c r="C4">
        <v>25</v>
      </c>
      <c r="D4">
        <v>1500</v>
      </c>
      <c r="E4" s="47">
        <f t="shared" si="0"/>
        <v>60</v>
      </c>
      <c r="H4" s="2">
        <v>59.83</v>
      </c>
      <c r="I4" t="s">
        <v>15</v>
      </c>
      <c r="J4" t="s">
        <v>16</v>
      </c>
      <c r="L4">
        <v>10</v>
      </c>
      <c r="M4">
        <f>COUNTIF(Table1[Watts],L4)</f>
        <v>3</v>
      </c>
      <c r="N4" s="20">
        <f>IFERROR(AVERAGEIFS(Table1[Price],Table1[Watts],$L4),"")</f>
        <v>59.99</v>
      </c>
      <c r="O4" s="20">
        <f>IFERROR(AVERAGEIFS(Table1[Lumens],Table1[Watts],$L4),"")</f>
        <v>700</v>
      </c>
    </row>
    <row r="5" spans="2:27" ht="14.25" x14ac:dyDescent="0.25">
      <c r="B5" t="s">
        <v>0</v>
      </c>
      <c r="C5">
        <v>12</v>
      </c>
      <c r="D5">
        <v>1300</v>
      </c>
      <c r="E5" s="47">
        <f t="shared" si="0"/>
        <v>108.33333333333333</v>
      </c>
      <c r="G5" t="s">
        <v>12</v>
      </c>
      <c r="H5" s="2">
        <v>86.45</v>
      </c>
      <c r="I5" t="s">
        <v>17</v>
      </c>
      <c r="J5" t="s">
        <v>18</v>
      </c>
      <c r="L5">
        <v>11</v>
      </c>
      <c r="M5">
        <f>COUNTIF(Table1[Watts],L5)</f>
        <v>3</v>
      </c>
      <c r="N5" s="20">
        <f>IFERROR(AVERAGEIFS(Table1[Price],Table1[Watts],$L5),"")</f>
        <v>52.223333333333336</v>
      </c>
      <c r="O5" s="20">
        <f>IFERROR(AVERAGEIFS(Table1[Lumens],Table1[Watts],$L5),"")</f>
        <v>810.66666666666663</v>
      </c>
    </row>
    <row r="6" spans="2:27" ht="14.25" x14ac:dyDescent="0.25">
      <c r="B6" t="s">
        <v>0</v>
      </c>
      <c r="C6">
        <v>14</v>
      </c>
      <c r="D6">
        <v>980</v>
      </c>
      <c r="E6" s="47">
        <f t="shared" si="0"/>
        <v>70</v>
      </c>
      <c r="G6" t="s">
        <v>12</v>
      </c>
      <c r="H6" s="2">
        <v>33.25</v>
      </c>
      <c r="I6" t="s">
        <v>19</v>
      </c>
      <c r="J6" t="s">
        <v>20</v>
      </c>
      <c r="L6">
        <v>12</v>
      </c>
      <c r="M6">
        <f>COUNTIF(Table1[Watts],L6)</f>
        <v>7</v>
      </c>
      <c r="N6" s="20">
        <f>IFERROR(AVERAGEIFS(Table1[Price],Table1[Watts],$L6),"")</f>
        <v>62.721428571428575</v>
      </c>
      <c r="O6" s="20">
        <f>IFERROR(AVERAGEIFS(Table1[Lumens],Table1[Watts],$L6),"")</f>
        <v>1017.7142857142857</v>
      </c>
    </row>
    <row r="7" spans="2:27" ht="14.25" x14ac:dyDescent="0.25">
      <c r="B7" t="s">
        <v>0</v>
      </c>
      <c r="C7">
        <v>11</v>
      </c>
      <c r="D7">
        <v>1000</v>
      </c>
      <c r="E7" s="47">
        <f t="shared" si="0"/>
        <v>90.909090909090907</v>
      </c>
      <c r="G7" t="s">
        <v>12</v>
      </c>
      <c r="H7" s="2">
        <v>54.63</v>
      </c>
      <c r="I7" t="s">
        <v>21</v>
      </c>
      <c r="J7" t="s">
        <v>22</v>
      </c>
      <c r="L7">
        <v>13</v>
      </c>
      <c r="M7">
        <f>COUNTIF(Table1[Watts],L7)</f>
        <v>2</v>
      </c>
      <c r="N7" s="20">
        <f>IFERROR(AVERAGEIFS(Table1[Price],Table1[Watts],$L7),"")</f>
        <v>28.490000000000002</v>
      </c>
      <c r="O7" s="20">
        <f>IFERROR(AVERAGEIFS(Table1[Lumens],Table1[Watts],$L7),"")</f>
        <v>900</v>
      </c>
    </row>
    <row r="8" spans="2:27" ht="14.25" x14ac:dyDescent="0.25">
      <c r="B8" t="s">
        <v>0</v>
      </c>
      <c r="C8">
        <v>15</v>
      </c>
      <c r="D8">
        <v>1030</v>
      </c>
      <c r="E8" s="47">
        <f t="shared" si="0"/>
        <v>68.666666666666671</v>
      </c>
      <c r="G8" t="s">
        <v>12</v>
      </c>
      <c r="H8" s="2">
        <v>89.5</v>
      </c>
      <c r="I8" t="s">
        <v>23</v>
      </c>
      <c r="J8" t="s">
        <v>24</v>
      </c>
      <c r="L8">
        <v>14</v>
      </c>
      <c r="M8">
        <f>COUNTIF(Table1[Watts],L8)</f>
        <v>2</v>
      </c>
      <c r="N8" s="20">
        <f>IFERROR(AVERAGEIFS(Table1[Price],Table1[Watts],$L8),"")</f>
        <v>34.620000000000005</v>
      </c>
      <c r="O8" s="20">
        <f>IFERROR(AVERAGEIFS(Table1[Lumens],Table1[Watts],$L8),"")</f>
        <v>1015</v>
      </c>
    </row>
    <row r="9" spans="2:27" ht="14.25" x14ac:dyDescent="0.25">
      <c r="B9" t="s">
        <v>0</v>
      </c>
      <c r="C9">
        <v>30</v>
      </c>
      <c r="D9">
        <v>1930</v>
      </c>
      <c r="E9" s="47">
        <f t="shared" si="0"/>
        <v>64.333333333333329</v>
      </c>
      <c r="H9" s="2">
        <v>159.30000000000001</v>
      </c>
      <c r="I9" t="s">
        <v>25</v>
      </c>
      <c r="J9" t="s">
        <v>26</v>
      </c>
      <c r="L9">
        <v>15</v>
      </c>
      <c r="M9">
        <f>COUNTIF(Table1[Watts],L9)</f>
        <v>4</v>
      </c>
      <c r="N9" s="20">
        <f>IFERROR(AVERAGEIFS(Table1[Price],Table1[Watts],$L9),"")</f>
        <v>44.59</v>
      </c>
      <c r="O9" s="20">
        <f>IFERROR(AVERAGEIFS(Table1[Lumens],Table1[Watts],$L9),"")</f>
        <v>1207.5</v>
      </c>
    </row>
    <row r="10" spans="2:27" ht="14.25" x14ac:dyDescent="0.25">
      <c r="B10" t="s">
        <v>0</v>
      </c>
      <c r="C10">
        <v>10</v>
      </c>
      <c r="D10">
        <v>700</v>
      </c>
      <c r="E10" s="47">
        <f t="shared" si="0"/>
        <v>70</v>
      </c>
      <c r="H10" s="2">
        <v>59.99</v>
      </c>
      <c r="I10" t="s">
        <v>27</v>
      </c>
      <c r="J10" t="s">
        <v>30</v>
      </c>
      <c r="L10">
        <v>16</v>
      </c>
      <c r="M10">
        <f>COUNTIF(Table1[Watts],L10)</f>
        <v>2</v>
      </c>
      <c r="N10" s="20">
        <f>IFERROR(AVERAGEIFS(Table1[Price],Table1[Watts],$L10),"")</f>
        <v>85.27000000000001</v>
      </c>
      <c r="O10" s="20">
        <f>IFERROR(AVERAGEIFS(Table1[Lumens],Table1[Watts],$L10),"")</f>
        <v>1180</v>
      </c>
    </row>
    <row r="11" spans="2:27" ht="14.25" x14ac:dyDescent="0.25">
      <c r="B11" t="s">
        <v>0</v>
      </c>
      <c r="C11">
        <v>20</v>
      </c>
      <c r="D11">
        <v>1400</v>
      </c>
      <c r="E11" s="47">
        <f t="shared" si="0"/>
        <v>70</v>
      </c>
      <c r="H11" s="2">
        <v>72.489999999999995</v>
      </c>
      <c r="I11" t="s">
        <v>28</v>
      </c>
      <c r="J11" t="s">
        <v>29</v>
      </c>
      <c r="L11">
        <v>17</v>
      </c>
      <c r="M11">
        <f>COUNTIF(Table1[Watts],L11)</f>
        <v>2</v>
      </c>
      <c r="N11" s="20">
        <f>IFERROR(AVERAGEIFS(Table1[Price],Table1[Watts],$L11),"")</f>
        <v>39.99</v>
      </c>
      <c r="O11" s="20">
        <f>IFERROR(AVERAGEIFS(Table1[Lumens],Table1[Watts],$L11),"")</f>
        <v>1150</v>
      </c>
    </row>
    <row r="12" spans="2:27" ht="14.25" x14ac:dyDescent="0.25">
      <c r="B12" t="s">
        <v>40</v>
      </c>
      <c r="C12">
        <v>13</v>
      </c>
      <c r="D12">
        <v>800</v>
      </c>
      <c r="E12" s="47">
        <f t="shared" si="0"/>
        <v>61.53846153846154</v>
      </c>
      <c r="G12" t="s">
        <v>12</v>
      </c>
      <c r="H12" s="2">
        <v>27</v>
      </c>
      <c r="I12" t="s">
        <v>41</v>
      </c>
      <c r="J12" t="s">
        <v>42</v>
      </c>
      <c r="L12">
        <v>18</v>
      </c>
      <c r="M12">
        <f>COUNTIF(Table1[Watts],L12)</f>
        <v>1</v>
      </c>
      <c r="N12" s="20">
        <f>IFERROR(AVERAGEIFS(Table1[Price],Table1[Watts],$L12),"")</f>
        <v>39.99</v>
      </c>
      <c r="O12" s="20">
        <f>IFERROR(AVERAGEIFS(Table1[Lumens],Table1[Watts],$L12),"")</f>
        <v>1380</v>
      </c>
    </row>
    <row r="13" spans="2:27" ht="14.25" x14ac:dyDescent="0.25">
      <c r="B13" t="s">
        <v>40</v>
      </c>
      <c r="C13">
        <v>14</v>
      </c>
      <c r="D13">
        <v>1050</v>
      </c>
      <c r="E13" s="47">
        <f t="shared" si="0"/>
        <v>75</v>
      </c>
      <c r="G13" t="s">
        <v>12</v>
      </c>
      <c r="H13" s="2">
        <v>35.99</v>
      </c>
      <c r="I13" t="s">
        <v>44</v>
      </c>
      <c r="J13" t="s">
        <v>43</v>
      </c>
      <c r="M13">
        <f>COUNTIF(Table1[Watts],L13)</f>
        <v>0</v>
      </c>
      <c r="N13" s="20" t="str">
        <f>IFERROR(AVERAGEIFS(Table1[Price],Table1[Watts],$L13),"")</f>
        <v/>
      </c>
      <c r="O13" s="20" t="str">
        <f>IFERROR(AVERAGEIFS(Table1[Lumens],Table1[Watts],$L13),"")</f>
        <v/>
      </c>
    </row>
    <row r="14" spans="2:27" ht="14.25" x14ac:dyDescent="0.25">
      <c r="B14" t="s">
        <v>40</v>
      </c>
      <c r="C14">
        <v>21</v>
      </c>
      <c r="D14">
        <v>1600</v>
      </c>
      <c r="E14" s="47">
        <f t="shared" si="0"/>
        <v>76.19047619047619</v>
      </c>
      <c r="G14" t="s">
        <v>12</v>
      </c>
      <c r="H14" s="2">
        <v>44.99</v>
      </c>
      <c r="I14" t="s">
        <v>46</v>
      </c>
      <c r="J14" t="s">
        <v>45</v>
      </c>
      <c r="L14">
        <v>20</v>
      </c>
      <c r="M14">
        <f>COUNTIF(Table1[Watts],L14)</f>
        <v>3</v>
      </c>
      <c r="N14" s="20">
        <f>IFERROR(AVERAGEIFS(Table1[Price],Table1[Watts],$L14),"")</f>
        <v>77.489999999999995</v>
      </c>
      <c r="O14" s="20">
        <f>IFERROR(AVERAGEIFS(Table1[Lumens],Table1[Watts],$L14),"")</f>
        <v>1400</v>
      </c>
    </row>
    <row r="15" spans="2:27" ht="14.25" x14ac:dyDescent="0.25">
      <c r="B15" t="s">
        <v>40</v>
      </c>
      <c r="C15">
        <v>30</v>
      </c>
      <c r="D15">
        <v>2350</v>
      </c>
      <c r="E15" s="47">
        <f t="shared" si="0"/>
        <v>78.333333333333329</v>
      </c>
      <c r="G15" t="s">
        <v>12</v>
      </c>
      <c r="H15" s="2">
        <v>59.99</v>
      </c>
      <c r="I15" t="s">
        <v>48</v>
      </c>
      <c r="J15" t="s">
        <v>47</v>
      </c>
      <c r="L15">
        <v>21</v>
      </c>
      <c r="M15">
        <f>COUNTIF(Table1[Watts],L15)</f>
        <v>2</v>
      </c>
      <c r="N15" s="20">
        <f>IFERROR(AVERAGEIFS(Table1[Price],Table1[Watts],$L15),"")</f>
        <v>36.730000000000004</v>
      </c>
      <c r="O15" s="20">
        <f>IFERROR(AVERAGEIFS(Table1[Lumens],Table1[Watts],$L15),"")</f>
        <v>1525</v>
      </c>
    </row>
    <row r="16" spans="2:27" ht="14.25" x14ac:dyDescent="0.25">
      <c r="B16" t="s">
        <v>40</v>
      </c>
      <c r="C16">
        <v>13</v>
      </c>
      <c r="D16">
        <v>1000</v>
      </c>
      <c r="E16" s="47">
        <f t="shared" si="0"/>
        <v>76.92307692307692</v>
      </c>
      <c r="G16" t="s">
        <v>12</v>
      </c>
      <c r="H16" s="2">
        <v>29.98</v>
      </c>
      <c r="I16" t="s">
        <v>50</v>
      </c>
      <c r="J16" t="s">
        <v>49</v>
      </c>
      <c r="L16">
        <v>22</v>
      </c>
      <c r="M16">
        <f>COUNTIF(Table1[Watts],L16)</f>
        <v>1</v>
      </c>
      <c r="N16" s="20">
        <f>IFERROR(AVERAGEIFS(Table1[Price],Table1[Watts],$L16),"")</f>
        <v>54.99</v>
      </c>
      <c r="O16" s="20">
        <f>IFERROR(AVERAGEIFS(Table1[Lumens],Table1[Watts],$L16),"")</f>
        <v>1540</v>
      </c>
    </row>
    <row r="17" spans="2:15" ht="14.25" x14ac:dyDescent="0.25">
      <c r="B17" t="s">
        <v>0</v>
      </c>
      <c r="C17">
        <v>11</v>
      </c>
      <c r="D17">
        <v>912</v>
      </c>
      <c r="E17" s="47">
        <f t="shared" si="0"/>
        <v>82.909090909090907</v>
      </c>
      <c r="G17" t="s">
        <v>12</v>
      </c>
      <c r="H17" s="2">
        <v>52.07</v>
      </c>
      <c r="I17" t="s">
        <v>52</v>
      </c>
      <c r="J17" t="s">
        <v>51</v>
      </c>
      <c r="L17">
        <v>23</v>
      </c>
      <c r="M17">
        <f>COUNTIF(Table1[Watts],L17)</f>
        <v>2</v>
      </c>
      <c r="N17" s="20">
        <f>IFERROR(AVERAGEIFS(Table1[Price],Table1[Watts],$L17),"")</f>
        <v>34.99</v>
      </c>
      <c r="O17" s="20">
        <f>IFERROR(AVERAGEIFS(Table1[Lumens],Table1[Watts],$L17),"")</f>
        <v>1425</v>
      </c>
    </row>
    <row r="18" spans="2:15" ht="14.25" x14ac:dyDescent="0.25">
      <c r="B18" t="s">
        <v>40</v>
      </c>
      <c r="C18">
        <v>15</v>
      </c>
      <c r="D18">
        <v>1050</v>
      </c>
      <c r="E18" s="47">
        <f t="shared" si="0"/>
        <v>70</v>
      </c>
      <c r="G18" t="s">
        <v>12</v>
      </c>
      <c r="H18" s="2">
        <v>31.38</v>
      </c>
      <c r="I18" t="s">
        <v>54</v>
      </c>
      <c r="J18" t="s">
        <v>53</v>
      </c>
      <c r="L18">
        <v>24</v>
      </c>
      <c r="M18">
        <f>COUNTIF(Table1[Watts],L18)</f>
        <v>2</v>
      </c>
      <c r="N18" s="20">
        <f>IFERROR(AVERAGEIFS(Table1[Price],Table1[Watts],$L18),"")</f>
        <v>99.47999999999999</v>
      </c>
      <c r="O18" s="20">
        <f>IFERROR(AVERAGEIFS(Table1[Lumens],Table1[Watts],$L18),"")</f>
        <v>1745</v>
      </c>
    </row>
    <row r="19" spans="2:15" ht="14.25" x14ac:dyDescent="0.25">
      <c r="B19" t="s">
        <v>40</v>
      </c>
      <c r="C19">
        <v>12</v>
      </c>
      <c r="D19">
        <v>840</v>
      </c>
      <c r="E19" s="47">
        <f t="shared" si="0"/>
        <v>70</v>
      </c>
      <c r="G19" t="s">
        <v>12</v>
      </c>
      <c r="H19" s="2">
        <v>14.1</v>
      </c>
      <c r="I19" t="s">
        <v>56</v>
      </c>
      <c r="J19" t="s">
        <v>55</v>
      </c>
      <c r="L19">
        <v>25</v>
      </c>
      <c r="M19">
        <f>COUNTIF(Table1[Watts],L19)</f>
        <v>1</v>
      </c>
      <c r="N19" s="20">
        <f>IFERROR(AVERAGEIFS(Table1[Price],Table1[Watts],$L19),"")</f>
        <v>59.83</v>
      </c>
      <c r="O19" s="20">
        <f>IFERROR(AVERAGEIFS(Table1[Lumens],Table1[Watts],$L19),"")</f>
        <v>1500</v>
      </c>
    </row>
    <row r="20" spans="2:15" ht="14.25" x14ac:dyDescent="0.25">
      <c r="B20" t="s">
        <v>40</v>
      </c>
      <c r="C20">
        <v>9</v>
      </c>
      <c r="D20">
        <v>680</v>
      </c>
      <c r="E20" s="47">
        <f t="shared" si="0"/>
        <v>75.555555555555557</v>
      </c>
      <c r="G20" t="s">
        <v>12</v>
      </c>
      <c r="H20" s="2">
        <v>15.74</v>
      </c>
      <c r="I20" t="s">
        <v>58</v>
      </c>
      <c r="J20" t="s">
        <v>57</v>
      </c>
      <c r="L20">
        <v>26</v>
      </c>
      <c r="M20">
        <f>COUNTIF(Table1[Watts],L20)</f>
        <v>1</v>
      </c>
      <c r="N20" s="20">
        <f>IFERROR(AVERAGEIFS(Table1[Price],Table1[Watts],$L20),"")</f>
        <v>76.150000000000006</v>
      </c>
      <c r="O20" s="20">
        <f>IFERROR(AVERAGEIFS(Table1[Lumens],Table1[Watts],$L20),"")</f>
        <v>1960</v>
      </c>
    </row>
    <row r="21" spans="2:15" ht="14.25" x14ac:dyDescent="0.25">
      <c r="B21" t="s">
        <v>0</v>
      </c>
      <c r="C21">
        <v>9</v>
      </c>
      <c r="D21">
        <v>500</v>
      </c>
      <c r="E21" s="47">
        <f t="shared" si="0"/>
        <v>55.555555555555557</v>
      </c>
      <c r="H21" s="2">
        <v>49.99</v>
      </c>
      <c r="I21" t="s">
        <v>60</v>
      </c>
      <c r="J21" t="s">
        <v>59</v>
      </c>
      <c r="N21" s="20" t="str">
        <f>IFERROR(AVERAGEIFS(Table1[Price],Table1[Watts],$L21),"")</f>
        <v/>
      </c>
      <c r="O21" s="20" t="str">
        <f>IFERROR(AVERAGEIFS(Table1[Lumens],Table1[Watts],$L21),"")</f>
        <v/>
      </c>
    </row>
    <row r="22" spans="2:15" ht="14.25" x14ac:dyDescent="0.25">
      <c r="B22" t="s">
        <v>0</v>
      </c>
      <c r="C22">
        <v>9</v>
      </c>
      <c r="D22">
        <v>500</v>
      </c>
      <c r="E22" s="47">
        <f t="shared" si="0"/>
        <v>55.555555555555557</v>
      </c>
      <c r="H22" s="2">
        <v>38.99</v>
      </c>
      <c r="I22" t="s">
        <v>61</v>
      </c>
      <c r="J22" t="s">
        <v>62</v>
      </c>
      <c r="L22">
        <v>28</v>
      </c>
      <c r="M22">
        <f>COUNTIF(Table1[Watts],L22)</f>
        <v>1</v>
      </c>
      <c r="N22" s="20">
        <f>IFERROR(AVERAGEIFS(Table1[Price],Table1[Watts],$L22),"")</f>
        <v>55.95</v>
      </c>
      <c r="O22" s="20">
        <f>IFERROR(AVERAGEIFS(Table1[Lumens],Table1[Watts],$L22),"")</f>
        <v>1900</v>
      </c>
    </row>
    <row r="23" spans="2:15" ht="14.25" x14ac:dyDescent="0.25">
      <c r="B23" s="3" t="s">
        <v>0</v>
      </c>
      <c r="C23">
        <v>16</v>
      </c>
      <c r="D23">
        <v>1260</v>
      </c>
      <c r="E23" s="47">
        <f t="shared" si="0"/>
        <v>78.75</v>
      </c>
      <c r="G23" t="s">
        <v>12</v>
      </c>
      <c r="H23" s="2">
        <v>78</v>
      </c>
      <c r="I23" t="s">
        <v>64</v>
      </c>
      <c r="J23" t="s">
        <v>63</v>
      </c>
      <c r="M23">
        <f>COUNTIF(Table1[Watts],L23)</f>
        <v>0</v>
      </c>
      <c r="N23" s="20" t="str">
        <f>IFERROR(AVERAGEIFS(Table1[Price],Table1[Watts],$L23),"")</f>
        <v/>
      </c>
      <c r="O23" s="20" t="str">
        <f>IFERROR(AVERAGEIFS(Table1[Lumens],Table1[Watts],$L23),"")</f>
        <v/>
      </c>
    </row>
    <row r="24" spans="2:15" ht="14.25" x14ac:dyDescent="0.25">
      <c r="B24" s="4" t="s">
        <v>40</v>
      </c>
      <c r="C24" s="5">
        <v>28</v>
      </c>
      <c r="D24" s="5">
        <v>1900</v>
      </c>
      <c r="E24" s="48">
        <f t="shared" si="0"/>
        <v>67.857142857142861</v>
      </c>
      <c r="F24" s="6"/>
      <c r="G24" s="5"/>
      <c r="H24" s="7">
        <v>55.95</v>
      </c>
      <c r="I24" s="5" t="s">
        <v>66</v>
      </c>
      <c r="J24" s="5" t="s">
        <v>65</v>
      </c>
      <c r="L24">
        <v>30</v>
      </c>
      <c r="M24">
        <f>COUNTIF(Table1[Watts],L24)</f>
        <v>3</v>
      </c>
      <c r="N24" s="20">
        <f>IFERROR(AVERAGEIFS(Table1[Price],Table1[Watts],$L24),"")</f>
        <v>107.49666666666667</v>
      </c>
      <c r="O24" s="20">
        <f>IFERROR(AVERAGEIFS(Table1[Lumens],Table1[Watts],$L24),"")</f>
        <v>2760</v>
      </c>
    </row>
    <row r="25" spans="2:15" x14ac:dyDescent="0.3">
      <c r="B25" s="4" t="s">
        <v>40</v>
      </c>
      <c r="C25">
        <v>17</v>
      </c>
      <c r="D25">
        <v>1100</v>
      </c>
      <c r="E25" s="47">
        <f t="shared" si="0"/>
        <v>64.705882352941174</v>
      </c>
      <c r="H25" s="2">
        <v>39.99</v>
      </c>
      <c r="I25" t="s">
        <v>68</v>
      </c>
      <c r="J25" t="s">
        <v>67</v>
      </c>
      <c r="M25">
        <f>COUNTIF(Table1[Watts],L25)</f>
        <v>0</v>
      </c>
      <c r="N25" s="20" t="str">
        <f>IFERROR(AVERAGEIFS(Table1[Price],Table1[Watts],$L25),"")</f>
        <v/>
      </c>
      <c r="O25" s="20" t="str">
        <f>IFERROR(AVERAGEIFS(Table1[Lumens],Table1[Watts],$L25),"")</f>
        <v/>
      </c>
    </row>
    <row r="26" spans="2:15" ht="14.25" x14ac:dyDescent="0.25">
      <c r="B26" s="4" t="s">
        <v>40</v>
      </c>
      <c r="C26">
        <v>23</v>
      </c>
      <c r="D26">
        <v>1650</v>
      </c>
      <c r="E26" s="47">
        <f t="shared" si="0"/>
        <v>71.739130434782609</v>
      </c>
      <c r="H26" s="2">
        <v>34.99</v>
      </c>
      <c r="I26" t="s">
        <v>70</v>
      </c>
      <c r="J26" t="s">
        <v>69</v>
      </c>
      <c r="L26">
        <v>32</v>
      </c>
      <c r="M26">
        <f>COUNTIF(Table1[Watts],L26)</f>
        <v>1</v>
      </c>
      <c r="N26" s="20">
        <f>IFERROR(AVERAGEIFS(Table1[Price],Table1[Watts],$L26),"")</f>
        <v>59.98</v>
      </c>
      <c r="O26" s="20">
        <f>IFERROR(AVERAGEIFS(Table1[Lumens],Table1[Watts],$L26),"")</f>
        <v>2250</v>
      </c>
    </row>
    <row r="27" spans="2:15" ht="14.25" x14ac:dyDescent="0.25">
      <c r="B27" t="s">
        <v>0</v>
      </c>
      <c r="C27">
        <v>15</v>
      </c>
      <c r="D27">
        <v>1050</v>
      </c>
      <c r="E27" s="47">
        <f t="shared" si="0"/>
        <v>70</v>
      </c>
      <c r="H27" s="2">
        <v>29.99</v>
      </c>
      <c r="I27" t="s">
        <v>72</v>
      </c>
      <c r="J27" t="s">
        <v>71</v>
      </c>
      <c r="L27">
        <v>33</v>
      </c>
      <c r="M27">
        <f>COUNTIF(Table1[Watts],L27)</f>
        <v>2</v>
      </c>
      <c r="N27" s="20">
        <f>IFERROR(AVERAGEIFS(Table1[Price],Table1[Watts],$L27),"")</f>
        <v>64.650000000000006</v>
      </c>
      <c r="O27" s="20">
        <f>IFERROR(AVERAGEIFS(Table1[Lumens],Table1[Watts],$L27),"")</f>
        <v>3000</v>
      </c>
    </row>
    <row r="28" spans="2:15" ht="14.25" x14ac:dyDescent="0.25">
      <c r="B28" t="s">
        <v>0</v>
      </c>
      <c r="C28">
        <v>23</v>
      </c>
      <c r="D28">
        <v>1200</v>
      </c>
      <c r="E28" s="47">
        <f t="shared" si="0"/>
        <v>52.173913043478258</v>
      </c>
      <c r="H28" s="2">
        <v>34.99</v>
      </c>
      <c r="I28" t="s">
        <v>74</v>
      </c>
      <c r="J28" t="s">
        <v>73</v>
      </c>
      <c r="L28">
        <v>34</v>
      </c>
      <c r="M28">
        <f>COUNTIF(Table1[Watts],L28)</f>
        <v>1</v>
      </c>
      <c r="N28" s="20">
        <f>IFERROR(AVERAGEIFS(Table1[Price],Table1[Watts],$L28),"")</f>
        <v>65.92</v>
      </c>
      <c r="O28" s="20">
        <f>IFERROR(AVERAGEIFS(Table1[Lumens],Table1[Watts],$L28),"")</f>
        <v>2700</v>
      </c>
    </row>
    <row r="29" spans="2:15" ht="14.25" x14ac:dyDescent="0.25">
      <c r="B29" t="s">
        <v>40</v>
      </c>
      <c r="C29">
        <v>17</v>
      </c>
      <c r="D29">
        <v>1200</v>
      </c>
      <c r="E29" s="47">
        <f t="shared" si="0"/>
        <v>70.588235294117652</v>
      </c>
      <c r="H29" s="2">
        <v>39.99</v>
      </c>
      <c r="I29" t="s">
        <v>76</v>
      </c>
      <c r="J29" t="s">
        <v>75</v>
      </c>
      <c r="L29">
        <v>35</v>
      </c>
      <c r="M29">
        <f>COUNTIF(Table1[Watts],L29)</f>
        <v>1</v>
      </c>
      <c r="N29" s="20">
        <f>IFERROR(AVERAGEIFS(Table1[Price],Table1[Watts],$L29),"")</f>
        <v>84.19</v>
      </c>
      <c r="O29" s="20">
        <f>IFERROR(AVERAGEIFS(Table1[Lumens],Table1[Watts],$L29),"")</f>
        <v>3000</v>
      </c>
    </row>
    <row r="30" spans="2:15" ht="14.25" x14ac:dyDescent="0.25">
      <c r="B30" t="s">
        <v>40</v>
      </c>
      <c r="C30">
        <v>18</v>
      </c>
      <c r="D30">
        <v>1380</v>
      </c>
      <c r="E30" s="47">
        <f t="shared" ref="E30:E59" si="1">D30/C30</f>
        <v>76.666666666666671</v>
      </c>
      <c r="H30" s="2">
        <v>39.99</v>
      </c>
      <c r="I30" t="s">
        <v>78</v>
      </c>
      <c r="J30" t="s">
        <v>77</v>
      </c>
      <c r="L30">
        <v>36</v>
      </c>
      <c r="M30">
        <f>COUNTIF(Table1[Watts],L30)</f>
        <v>2</v>
      </c>
      <c r="N30" s="20">
        <f>IFERROR(AVERAGEIFS(Table1[Price],Table1[Watts],$L30),"")</f>
        <v>77.484999999999999</v>
      </c>
      <c r="O30" s="20">
        <f>IFERROR(AVERAGEIFS(Table1[Lumens],Table1[Watts],$L30),"")</f>
        <v>3000</v>
      </c>
    </row>
    <row r="31" spans="2:15" x14ac:dyDescent="0.3">
      <c r="B31" t="s">
        <v>40</v>
      </c>
      <c r="C31">
        <v>22</v>
      </c>
      <c r="D31">
        <v>1540</v>
      </c>
      <c r="E31" s="47">
        <f t="shared" si="1"/>
        <v>70</v>
      </c>
      <c r="H31" s="2">
        <v>54.99</v>
      </c>
      <c r="I31" t="s">
        <v>80</v>
      </c>
      <c r="J31" t="s">
        <v>79</v>
      </c>
      <c r="M31">
        <f>COUNTIF(Table1[Watts],L31)</f>
        <v>0</v>
      </c>
      <c r="N31" s="20" t="str">
        <f>IFERROR(AVERAGEIFS(Table1[Price],Table1[Watts],$L31),"")</f>
        <v/>
      </c>
      <c r="O31" s="20" t="str">
        <f>IFERROR(AVERAGEIFS(Table1[Lumens],Table1[Watts],$L31),"")</f>
        <v/>
      </c>
    </row>
    <row r="32" spans="2:15" x14ac:dyDescent="0.3">
      <c r="B32" t="s">
        <v>40</v>
      </c>
      <c r="C32">
        <v>26</v>
      </c>
      <c r="D32">
        <v>1960</v>
      </c>
      <c r="E32" s="47">
        <f t="shared" si="1"/>
        <v>75.384615384615387</v>
      </c>
      <c r="H32" s="2">
        <v>76.150000000000006</v>
      </c>
      <c r="I32" t="s">
        <v>81</v>
      </c>
      <c r="J32" t="s">
        <v>82</v>
      </c>
      <c r="M32">
        <f>COUNTIF(Table1[Watts],L32)</f>
        <v>0</v>
      </c>
      <c r="N32" s="20" t="str">
        <f>IFERROR(AVERAGEIFS(Table1[Price],Table1[Watts],$L32),"")</f>
        <v/>
      </c>
      <c r="O32" s="20" t="str">
        <f>IFERROR(AVERAGEIFS(Table1[Lumens],Table1[Watts],$L32),"")</f>
        <v/>
      </c>
    </row>
    <row r="33" spans="2:15" ht="14.25" x14ac:dyDescent="0.25">
      <c r="B33" t="s">
        <v>0</v>
      </c>
      <c r="C33">
        <v>24</v>
      </c>
      <c r="D33">
        <v>1890</v>
      </c>
      <c r="E33" s="47">
        <f t="shared" si="1"/>
        <v>78.75</v>
      </c>
      <c r="H33" s="2">
        <v>81</v>
      </c>
      <c r="I33" t="s">
        <v>84</v>
      </c>
      <c r="J33" t="s">
        <v>83</v>
      </c>
      <c r="M33">
        <f>COUNTIF(Table1[Watts],L33)</f>
        <v>0</v>
      </c>
      <c r="N33" s="20" t="str">
        <f>IFERROR(AVERAGEIFS(Table1[Price],Table1[Watts],$L33),"")</f>
        <v/>
      </c>
      <c r="O33" s="20" t="str">
        <f>IFERROR(AVERAGEIFS(Table1[Lumens],Table1[Watts],$L33),"")</f>
        <v/>
      </c>
    </row>
    <row r="34" spans="2:15" ht="14.25" x14ac:dyDescent="0.25">
      <c r="B34" t="s">
        <v>40</v>
      </c>
      <c r="C34">
        <v>15</v>
      </c>
      <c r="D34">
        <v>1700</v>
      </c>
      <c r="E34" s="47">
        <f t="shared" si="1"/>
        <v>113.33333333333333</v>
      </c>
      <c r="H34" s="2">
        <v>27.49</v>
      </c>
      <c r="I34" t="s">
        <v>85</v>
      </c>
      <c r="J34" t="s">
        <v>86</v>
      </c>
      <c r="L34">
        <v>40</v>
      </c>
      <c r="M34">
        <f>COUNTIF(Table1[Watts],L34)</f>
        <v>2</v>
      </c>
      <c r="N34" s="20">
        <f>IFERROR(AVERAGEIFS(Table1[Price],Table1[Watts],$L34),"")</f>
        <v>99.384999999999991</v>
      </c>
      <c r="O34" s="20">
        <f>IFERROR(AVERAGEIFS(Table1[Lumens],Table1[Watts],$L34),"")</f>
        <v>3250</v>
      </c>
    </row>
    <row r="35" spans="2:15" ht="14.25" x14ac:dyDescent="0.25">
      <c r="B35" t="s">
        <v>40</v>
      </c>
      <c r="C35">
        <v>32</v>
      </c>
      <c r="D35">
        <v>2250</v>
      </c>
      <c r="E35" s="47">
        <f t="shared" si="1"/>
        <v>70.3125</v>
      </c>
      <c r="H35" s="2">
        <v>59.98</v>
      </c>
      <c r="I35" t="s">
        <v>87</v>
      </c>
      <c r="J35" t="s">
        <v>88</v>
      </c>
    </row>
    <row r="36" spans="2:15" ht="14.25" x14ac:dyDescent="0.25">
      <c r="B36" t="s">
        <v>40</v>
      </c>
      <c r="C36">
        <v>36</v>
      </c>
      <c r="D36">
        <v>3000</v>
      </c>
      <c r="E36" s="47">
        <f t="shared" si="1"/>
        <v>83.333333333333329</v>
      </c>
      <c r="H36" s="2">
        <v>69.98</v>
      </c>
      <c r="I36" t="s">
        <v>90</v>
      </c>
      <c r="J36" t="s">
        <v>89</v>
      </c>
    </row>
    <row r="37" spans="2:15" ht="14.25" x14ac:dyDescent="0.25">
      <c r="B37" t="s">
        <v>40</v>
      </c>
      <c r="C37">
        <v>40</v>
      </c>
      <c r="D37">
        <v>3600</v>
      </c>
      <c r="E37" s="47">
        <f t="shared" si="1"/>
        <v>90</v>
      </c>
      <c r="H37" s="2">
        <v>99</v>
      </c>
      <c r="I37" t="s">
        <v>92</v>
      </c>
      <c r="J37" t="s">
        <v>91</v>
      </c>
    </row>
    <row r="38" spans="2:15" ht="14.25" x14ac:dyDescent="0.25">
      <c r="B38" t="s">
        <v>0</v>
      </c>
      <c r="C38">
        <v>33</v>
      </c>
      <c r="D38">
        <v>3000</v>
      </c>
      <c r="E38" s="47">
        <f t="shared" si="1"/>
        <v>90.909090909090907</v>
      </c>
      <c r="H38" s="2">
        <v>64.650000000000006</v>
      </c>
      <c r="I38" t="s">
        <v>93</v>
      </c>
      <c r="J38" t="s">
        <v>94</v>
      </c>
    </row>
    <row r="39" spans="2:15" x14ac:dyDescent="0.3">
      <c r="B39" t="s">
        <v>40</v>
      </c>
      <c r="C39">
        <v>40</v>
      </c>
      <c r="D39">
        <v>2900</v>
      </c>
      <c r="E39" s="47">
        <f t="shared" si="1"/>
        <v>72.5</v>
      </c>
      <c r="H39" s="2">
        <v>99.77</v>
      </c>
      <c r="I39" t="s">
        <v>95</v>
      </c>
      <c r="J39" t="s">
        <v>96</v>
      </c>
    </row>
    <row r="40" spans="2:15" x14ac:dyDescent="0.3">
      <c r="B40" t="s">
        <v>40</v>
      </c>
      <c r="C40">
        <v>34</v>
      </c>
      <c r="D40">
        <v>2700</v>
      </c>
      <c r="E40" s="47">
        <f t="shared" si="1"/>
        <v>79.411764705882348</v>
      </c>
      <c r="H40" s="2">
        <v>65.92</v>
      </c>
      <c r="I40" t="s">
        <v>98</v>
      </c>
      <c r="J40" t="s">
        <v>97</v>
      </c>
    </row>
    <row r="41" spans="2:15" ht="14.25" x14ac:dyDescent="0.25">
      <c r="B41" t="s">
        <v>0</v>
      </c>
      <c r="C41">
        <v>36</v>
      </c>
      <c r="D41">
        <v>3000</v>
      </c>
      <c r="E41" s="47">
        <f t="shared" si="1"/>
        <v>83.333333333333329</v>
      </c>
      <c r="H41" s="2">
        <v>84.99</v>
      </c>
      <c r="I41" t="s">
        <v>100</v>
      </c>
      <c r="J41" t="s">
        <v>99</v>
      </c>
    </row>
    <row r="42" spans="2:15" x14ac:dyDescent="0.3">
      <c r="B42" t="s">
        <v>0</v>
      </c>
      <c r="C42">
        <v>35</v>
      </c>
      <c r="D42">
        <v>3000</v>
      </c>
      <c r="E42" s="47">
        <f t="shared" si="1"/>
        <v>85.714285714285708</v>
      </c>
      <c r="H42" s="2">
        <v>84.19</v>
      </c>
      <c r="I42" t="s">
        <v>105</v>
      </c>
      <c r="J42" t="s">
        <v>106</v>
      </c>
    </row>
    <row r="43" spans="2:15" ht="14.25" x14ac:dyDescent="0.25">
      <c r="B43" t="s">
        <v>0</v>
      </c>
      <c r="C43">
        <v>10</v>
      </c>
      <c r="D43">
        <v>700</v>
      </c>
      <c r="E43" s="47">
        <f t="shared" si="1"/>
        <v>70</v>
      </c>
      <c r="G43" t="s">
        <v>12</v>
      </c>
      <c r="H43" s="2">
        <v>59.99</v>
      </c>
      <c r="I43" s="21" t="s">
        <v>110</v>
      </c>
      <c r="J43" t="s">
        <v>111</v>
      </c>
    </row>
    <row r="44" spans="2:15" ht="14.25" x14ac:dyDescent="0.25">
      <c r="B44" t="s">
        <v>0</v>
      </c>
      <c r="C44">
        <v>10</v>
      </c>
      <c r="D44">
        <v>700</v>
      </c>
      <c r="E44" s="47">
        <f t="shared" si="1"/>
        <v>70</v>
      </c>
      <c r="G44" t="s">
        <v>12</v>
      </c>
      <c r="H44" s="2">
        <v>59.99</v>
      </c>
      <c r="I44" s="21" t="s">
        <v>112</v>
      </c>
      <c r="J44" t="s">
        <v>113</v>
      </c>
    </row>
    <row r="45" spans="2:15" ht="14.25" x14ac:dyDescent="0.25">
      <c r="B45" t="s">
        <v>0</v>
      </c>
      <c r="C45">
        <v>12</v>
      </c>
      <c r="D45">
        <v>919</v>
      </c>
      <c r="E45" s="47">
        <f t="shared" si="1"/>
        <v>76.583333333333329</v>
      </c>
      <c r="G45" t="s">
        <v>12</v>
      </c>
      <c r="H45" s="2">
        <v>63</v>
      </c>
      <c r="I45" s="21" t="s">
        <v>115</v>
      </c>
      <c r="J45" t="s">
        <v>114</v>
      </c>
    </row>
    <row r="46" spans="2:15" ht="14.25" x14ac:dyDescent="0.25">
      <c r="B46" t="s">
        <v>0</v>
      </c>
      <c r="C46">
        <v>12</v>
      </c>
      <c r="D46">
        <v>917</v>
      </c>
      <c r="E46" s="47">
        <f t="shared" si="1"/>
        <v>76.416666666666671</v>
      </c>
      <c r="G46" t="s">
        <v>12</v>
      </c>
      <c r="H46" s="2">
        <v>63</v>
      </c>
      <c r="I46" s="21" t="s">
        <v>117</v>
      </c>
      <c r="J46" t="s">
        <v>116</v>
      </c>
    </row>
    <row r="47" spans="2:15" ht="14.25" x14ac:dyDescent="0.25">
      <c r="B47" t="s">
        <v>0</v>
      </c>
      <c r="C47">
        <v>20</v>
      </c>
      <c r="D47">
        <v>1400</v>
      </c>
      <c r="E47" s="47">
        <f t="shared" si="1"/>
        <v>70</v>
      </c>
      <c r="G47" t="s">
        <v>12</v>
      </c>
      <c r="H47" s="2">
        <v>79.989999999999995</v>
      </c>
      <c r="I47" s="21" t="s">
        <v>118</v>
      </c>
      <c r="J47" t="s">
        <v>119</v>
      </c>
    </row>
    <row r="48" spans="2:15" ht="14.25" x14ac:dyDescent="0.25">
      <c r="B48" t="s">
        <v>0</v>
      </c>
      <c r="C48">
        <v>20</v>
      </c>
      <c r="D48">
        <v>1400</v>
      </c>
      <c r="E48" s="47">
        <f t="shared" si="1"/>
        <v>70</v>
      </c>
      <c r="G48" t="s">
        <v>12</v>
      </c>
      <c r="H48" s="2">
        <v>79.989999999999995</v>
      </c>
      <c r="I48" s="21" t="s">
        <v>120</v>
      </c>
      <c r="J48" t="s">
        <v>121</v>
      </c>
    </row>
    <row r="49" spans="2:10" ht="14.25" x14ac:dyDescent="0.25">
      <c r="B49" t="s">
        <v>0</v>
      </c>
      <c r="C49">
        <v>12</v>
      </c>
      <c r="D49">
        <v>936</v>
      </c>
      <c r="E49" s="47">
        <f t="shared" si="1"/>
        <v>78</v>
      </c>
      <c r="G49" t="s">
        <v>12</v>
      </c>
      <c r="H49" s="2">
        <v>63</v>
      </c>
      <c r="I49" s="21" t="s">
        <v>123</v>
      </c>
      <c r="J49" t="s">
        <v>122</v>
      </c>
    </row>
    <row r="50" spans="2:10" ht="14.25" x14ac:dyDescent="0.25">
      <c r="B50" t="s">
        <v>0</v>
      </c>
      <c r="C50">
        <v>12</v>
      </c>
      <c r="D50">
        <v>912</v>
      </c>
      <c r="E50" s="47">
        <f t="shared" si="1"/>
        <v>76</v>
      </c>
      <c r="G50" t="s">
        <v>12</v>
      </c>
      <c r="H50" s="2">
        <v>63</v>
      </c>
      <c r="I50" t="s">
        <v>124</v>
      </c>
      <c r="J50" t="s">
        <v>125</v>
      </c>
    </row>
    <row r="51" spans="2:10" ht="14.25" x14ac:dyDescent="0.25">
      <c r="B51" t="s">
        <v>40</v>
      </c>
      <c r="C51">
        <v>24</v>
      </c>
      <c r="D51">
        <v>1600</v>
      </c>
      <c r="E51" s="47">
        <f t="shared" si="1"/>
        <v>66.666666666666671</v>
      </c>
      <c r="G51" t="s">
        <v>12</v>
      </c>
      <c r="H51" s="2">
        <v>117.96</v>
      </c>
      <c r="I51" s="21" t="s">
        <v>127</v>
      </c>
      <c r="J51" t="s">
        <v>126</v>
      </c>
    </row>
    <row r="52" spans="2:10" ht="14.25" x14ac:dyDescent="0.25">
      <c r="B52" t="s">
        <v>40</v>
      </c>
      <c r="C52">
        <v>16</v>
      </c>
      <c r="D52">
        <v>1100</v>
      </c>
      <c r="E52" s="47">
        <f t="shared" si="1"/>
        <v>68.75</v>
      </c>
      <c r="F52" s="1">
        <v>100</v>
      </c>
      <c r="G52" t="s">
        <v>12</v>
      </c>
      <c r="H52" s="2">
        <v>92.54</v>
      </c>
      <c r="I52" s="21" t="s">
        <v>129</v>
      </c>
      <c r="J52" t="s">
        <v>128</v>
      </c>
    </row>
    <row r="53" spans="2:10" ht="14.25" x14ac:dyDescent="0.25">
      <c r="B53" t="s">
        <v>40</v>
      </c>
      <c r="C53">
        <v>9</v>
      </c>
      <c r="D53">
        <v>642</v>
      </c>
      <c r="E53" s="47">
        <f t="shared" si="1"/>
        <v>71.333333333333329</v>
      </c>
      <c r="G53" t="s">
        <v>12</v>
      </c>
      <c r="H53" s="2">
        <v>37.47</v>
      </c>
      <c r="I53" s="21" t="s">
        <v>148</v>
      </c>
      <c r="J53" t="s">
        <v>147</v>
      </c>
    </row>
    <row r="54" spans="2:10" ht="14.25" x14ac:dyDescent="0.25">
      <c r="B54" t="s">
        <v>40</v>
      </c>
      <c r="C54">
        <v>9</v>
      </c>
      <c r="D54">
        <v>642</v>
      </c>
      <c r="E54" s="47">
        <f t="shared" si="1"/>
        <v>71.333333333333329</v>
      </c>
      <c r="G54" t="s">
        <v>12</v>
      </c>
      <c r="H54" s="2">
        <v>38.81</v>
      </c>
      <c r="I54" s="21" t="s">
        <v>149</v>
      </c>
      <c r="J54" t="s">
        <v>150</v>
      </c>
    </row>
    <row r="55" spans="2:10" ht="14.25" x14ac:dyDescent="0.25">
      <c r="B55" t="s">
        <v>0</v>
      </c>
      <c r="C55">
        <v>12</v>
      </c>
      <c r="D55">
        <v>1300</v>
      </c>
      <c r="E55" s="47">
        <f t="shared" si="1"/>
        <v>108.33333333333333</v>
      </c>
      <c r="G55" t="s">
        <v>12</v>
      </c>
      <c r="H55" s="2">
        <v>86.5</v>
      </c>
      <c r="I55" s="21" t="s">
        <v>152</v>
      </c>
      <c r="J55" t="s">
        <v>151</v>
      </c>
    </row>
    <row r="56" spans="2:10" ht="14.25" x14ac:dyDescent="0.25">
      <c r="B56" t="s">
        <v>0</v>
      </c>
      <c r="C56">
        <v>30</v>
      </c>
      <c r="D56">
        <v>4000</v>
      </c>
      <c r="E56" s="47">
        <f t="shared" si="1"/>
        <v>133.33333333333334</v>
      </c>
      <c r="G56" t="s">
        <v>12</v>
      </c>
      <c r="H56" s="2">
        <v>103.2</v>
      </c>
      <c r="I56" s="21" t="s">
        <v>154</v>
      </c>
      <c r="J56" t="s">
        <v>153</v>
      </c>
    </row>
    <row r="57" spans="2:10" ht="14.25" x14ac:dyDescent="0.25">
      <c r="B57" t="s">
        <v>0</v>
      </c>
      <c r="C57">
        <v>8</v>
      </c>
      <c r="D57">
        <v>600</v>
      </c>
      <c r="E57" s="47">
        <f t="shared" si="1"/>
        <v>75</v>
      </c>
      <c r="F57" s="1">
        <v>60</v>
      </c>
      <c r="G57" t="s">
        <v>12</v>
      </c>
      <c r="H57" s="2">
        <v>49.97</v>
      </c>
      <c r="I57" s="21" t="s">
        <v>155</v>
      </c>
      <c r="J57" t="s">
        <v>156</v>
      </c>
    </row>
    <row r="58" spans="2:10" ht="14.25" x14ac:dyDescent="0.25">
      <c r="B58" t="s">
        <v>0</v>
      </c>
      <c r="C58">
        <v>9</v>
      </c>
      <c r="D58">
        <v>407</v>
      </c>
      <c r="E58" s="47">
        <f t="shared" si="1"/>
        <v>45.222222222222221</v>
      </c>
      <c r="F58" s="1">
        <v>60</v>
      </c>
      <c r="G58" t="s">
        <v>12</v>
      </c>
      <c r="H58" s="2">
        <v>49.97</v>
      </c>
      <c r="I58" s="21" t="s">
        <v>157</v>
      </c>
      <c r="J58" t="s">
        <v>158</v>
      </c>
    </row>
    <row r="59" spans="2:10" ht="14.25" x14ac:dyDescent="0.25">
      <c r="B59" t="s">
        <v>0</v>
      </c>
      <c r="C59">
        <v>11</v>
      </c>
      <c r="D59">
        <v>520</v>
      </c>
      <c r="E59" s="47">
        <f t="shared" si="1"/>
        <v>47.272727272727273</v>
      </c>
      <c r="F59" s="1">
        <v>60</v>
      </c>
      <c r="G59" t="s">
        <v>12</v>
      </c>
      <c r="H59" s="2">
        <v>49.97</v>
      </c>
      <c r="I59" s="21" t="s">
        <v>159</v>
      </c>
      <c r="J59" t="s">
        <v>160</v>
      </c>
    </row>
    <row r="60" spans="2:10" ht="14.25" x14ac:dyDescent="0.25">
      <c r="B60" t="s">
        <v>0</v>
      </c>
      <c r="C60">
        <v>8</v>
      </c>
      <c r="D60">
        <v>381</v>
      </c>
      <c r="E60" s="47">
        <f t="shared" ref="E60" si="2">D60/C60</f>
        <v>47.625</v>
      </c>
      <c r="G60" t="s">
        <v>12</v>
      </c>
      <c r="H60" s="2">
        <v>59.97</v>
      </c>
      <c r="I60" s="21" t="s">
        <v>161</v>
      </c>
      <c r="J60" t="s">
        <v>162</v>
      </c>
    </row>
    <row r="61" spans="2:10" ht="14.25" x14ac:dyDescent="0.25">
      <c r="E61" s="47"/>
      <c r="H61" s="2"/>
    </row>
    <row r="62" spans="2:10" ht="14.25" x14ac:dyDescent="0.25">
      <c r="H62" s="2"/>
    </row>
    <row r="63" spans="2:10" ht="14.25" x14ac:dyDescent="0.25">
      <c r="H63" s="2"/>
    </row>
    <row r="64" spans="2:10" ht="14.25" x14ac:dyDescent="0.25">
      <c r="H64" s="2"/>
    </row>
  </sheetData>
  <autoFilter ref="L1:N32"/>
  <hyperlinks>
    <hyperlink ref="I43" r:id="rId1"/>
    <hyperlink ref="I45" r:id="rId2"/>
    <hyperlink ref="I46" r:id="rId3"/>
    <hyperlink ref="I47" r:id="rId4"/>
    <hyperlink ref="I48" r:id="rId5"/>
    <hyperlink ref="I49" r:id="rId6"/>
    <hyperlink ref="I51" r:id="rId7"/>
    <hyperlink ref="I52" r:id="rId8"/>
    <hyperlink ref="I53" r:id="rId9"/>
    <hyperlink ref="I54" r:id="rId10"/>
    <hyperlink ref="I55" r:id="rId11"/>
    <hyperlink ref="I56" r:id="rId12"/>
    <hyperlink ref="I57" r:id="rId13"/>
    <hyperlink ref="I58" r:id="rId14"/>
    <hyperlink ref="I59" r:id="rId15"/>
    <hyperlink ref="I60" r:id="rId16"/>
  </hyperlinks>
  <pageMargins left="0.7" right="0.7" top="0.75" bottom="0.75" header="0.3" footer="0.3"/>
  <pageSetup orientation="portrait" r:id="rId17"/>
  <drawing r:id="rId18"/>
  <tableParts count="1">
    <tablePart r:id="rId19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0"/>
  <sheetViews>
    <sheetView topLeftCell="L1" workbookViewId="0">
      <selection activeCell="E36" sqref="E36:E43"/>
    </sheetView>
  </sheetViews>
  <sheetFormatPr defaultRowHeight="14.4" x14ac:dyDescent="0.3"/>
  <cols>
    <col min="1" max="1" width="8.77734375" customWidth="1"/>
    <col min="2" max="2" width="13.88671875" bestFit="1" customWidth="1"/>
    <col min="3" max="3" width="15.33203125" bestFit="1" customWidth="1"/>
    <col min="4" max="4" width="18" bestFit="1" customWidth="1"/>
    <col min="5" max="5" width="9.109375" customWidth="1"/>
    <col min="6" max="6" width="12.44140625" style="50" bestFit="1" customWidth="1"/>
    <col min="7" max="7" width="14.77734375" style="50" bestFit="1" customWidth="1"/>
    <col min="8" max="8" width="9" customWidth="1"/>
    <col min="10" max="10" width="29.6640625" customWidth="1"/>
    <col min="11" max="11" width="89.44140625" customWidth="1"/>
  </cols>
  <sheetData>
    <row r="1" spans="2:11" ht="14.25" x14ac:dyDescent="0.25">
      <c r="B1" t="s">
        <v>216</v>
      </c>
      <c r="C1" t="s">
        <v>1</v>
      </c>
      <c r="D1" t="s">
        <v>2</v>
      </c>
      <c r="E1" t="s">
        <v>3</v>
      </c>
      <c r="F1" s="1" t="s">
        <v>4</v>
      </c>
      <c r="G1" s="1" t="s">
        <v>5</v>
      </c>
      <c r="H1" t="s">
        <v>229</v>
      </c>
      <c r="I1" t="s">
        <v>7</v>
      </c>
      <c r="J1" t="s">
        <v>8</v>
      </c>
      <c r="K1" t="s">
        <v>9</v>
      </c>
    </row>
    <row r="2" spans="2:11" ht="14.25" x14ac:dyDescent="0.25">
      <c r="B2" t="s">
        <v>141</v>
      </c>
      <c r="C2" t="s">
        <v>0</v>
      </c>
      <c r="D2">
        <v>13</v>
      </c>
      <c r="F2" s="49">
        <f t="shared" ref="F2:F11" si="0">E2/D2</f>
        <v>0</v>
      </c>
      <c r="G2" s="59">
        <f>IF(Table13[[#This Row],[Lamp]]="Fluorescent",Table13[[#This Row],[Watts]]/2,Table13[[#This Row],[Watts]]/6)</f>
        <v>6.5</v>
      </c>
      <c r="I2" s="2">
        <v>13.72</v>
      </c>
      <c r="J2" t="s">
        <v>201</v>
      </c>
      <c r="K2" t="s">
        <v>143</v>
      </c>
    </row>
    <row r="3" spans="2:11" ht="14.25" x14ac:dyDescent="0.25">
      <c r="B3" t="s">
        <v>141</v>
      </c>
      <c r="C3" t="s">
        <v>0</v>
      </c>
      <c r="D3">
        <v>13</v>
      </c>
      <c r="F3" s="49">
        <f t="shared" si="0"/>
        <v>0</v>
      </c>
      <c r="G3" s="59">
        <f>IF(Table13[[#This Row],[Lamp]]="Fluorescent",Table13[[#This Row],[Watts]]/2,Table13[[#This Row],[Watts]]/6)</f>
        <v>6.5</v>
      </c>
      <c r="I3" s="2">
        <v>15.99</v>
      </c>
      <c r="J3" t="s">
        <v>198</v>
      </c>
      <c r="K3" t="s">
        <v>197</v>
      </c>
    </row>
    <row r="4" spans="2:11" ht="14.25" x14ac:dyDescent="0.25">
      <c r="B4" t="s">
        <v>141</v>
      </c>
      <c r="C4" t="s">
        <v>0</v>
      </c>
      <c r="D4">
        <v>26</v>
      </c>
      <c r="F4" s="49">
        <f t="shared" si="0"/>
        <v>0</v>
      </c>
      <c r="G4" s="59">
        <f>IF(Table13[[#This Row],[Lamp]]="Fluorescent",Table13[[#This Row],[Watts]]/2,Table13[[#This Row],[Watts]]/6)</f>
        <v>13</v>
      </c>
      <c r="I4" s="2">
        <v>28.33</v>
      </c>
      <c r="J4" t="s">
        <v>200</v>
      </c>
      <c r="K4" t="s">
        <v>199</v>
      </c>
    </row>
    <row r="5" spans="2:11" ht="14.25" x14ac:dyDescent="0.25">
      <c r="B5" t="s">
        <v>141</v>
      </c>
      <c r="C5" t="s">
        <v>0</v>
      </c>
      <c r="D5">
        <v>42</v>
      </c>
      <c r="F5" s="49">
        <f t="shared" si="0"/>
        <v>0</v>
      </c>
      <c r="G5" s="59">
        <f>IF(Table13[[#This Row],[Lamp]]="Fluorescent",Table13[[#This Row],[Watts]]/2,Table13[[#This Row],[Watts]]/6)</f>
        <v>21</v>
      </c>
      <c r="I5" s="2">
        <v>44.97</v>
      </c>
      <c r="J5" t="s">
        <v>203</v>
      </c>
      <c r="K5" t="s">
        <v>202</v>
      </c>
    </row>
    <row r="6" spans="2:11" ht="14.25" x14ac:dyDescent="0.25">
      <c r="B6" t="s">
        <v>141</v>
      </c>
      <c r="C6" t="s">
        <v>0</v>
      </c>
      <c r="D6">
        <v>100</v>
      </c>
      <c r="F6" s="49">
        <f t="shared" si="0"/>
        <v>0</v>
      </c>
      <c r="G6" s="59">
        <f>IF(Table13[[#This Row],[Lamp]]="Fluorescent",Table13[[#This Row],[Watts]]/2,Table13[[#This Row],[Watts]]/6)</f>
        <v>50</v>
      </c>
      <c r="I6" s="2">
        <v>37.82</v>
      </c>
      <c r="J6" t="s">
        <v>215</v>
      </c>
      <c r="K6" t="s">
        <v>214</v>
      </c>
    </row>
    <row r="7" spans="2:11" ht="14.25" x14ac:dyDescent="0.25">
      <c r="B7" t="s">
        <v>141</v>
      </c>
      <c r="C7" t="s">
        <v>0</v>
      </c>
      <c r="D7">
        <v>100</v>
      </c>
      <c r="F7" s="49">
        <f t="shared" si="0"/>
        <v>0</v>
      </c>
      <c r="G7" s="59">
        <f>IF(Table13[[#This Row],[Lamp]]="Fluorescent",Table13[[#This Row],[Watts]]/2,Table13[[#This Row],[Watts]]/6)</f>
        <v>50</v>
      </c>
      <c r="I7" s="2">
        <v>57.6</v>
      </c>
      <c r="J7" t="s">
        <v>221</v>
      </c>
      <c r="K7" t="s">
        <v>144</v>
      </c>
    </row>
    <row r="8" spans="2:11" ht="14.25" x14ac:dyDescent="0.25">
      <c r="B8" t="s">
        <v>141</v>
      </c>
      <c r="C8" t="s">
        <v>40</v>
      </c>
      <c r="D8">
        <v>42</v>
      </c>
      <c r="F8" s="49">
        <f t="shared" si="0"/>
        <v>0</v>
      </c>
      <c r="G8" s="59">
        <f>IF(Table13[[#This Row],[Lamp]]="Fluorescent",Table13[[#This Row],[Watts]]/2,Table13[[#This Row],[Watts]]/6)</f>
        <v>21</v>
      </c>
      <c r="I8" s="2">
        <v>39</v>
      </c>
      <c r="J8" t="s">
        <v>224</v>
      </c>
      <c r="K8" t="s">
        <v>225</v>
      </c>
    </row>
    <row r="9" spans="2:11" ht="14.25" x14ac:dyDescent="0.25">
      <c r="B9" t="s">
        <v>141</v>
      </c>
      <c r="C9" t="s">
        <v>40</v>
      </c>
      <c r="D9">
        <v>13</v>
      </c>
      <c r="F9" s="49">
        <f t="shared" si="0"/>
        <v>0</v>
      </c>
      <c r="G9" s="59">
        <f>IF(Table13[[#This Row],[Lamp]]="Fluorescent",Table13[[#This Row],[Watts]]/2,Table13[[#This Row],[Watts]]/6)</f>
        <v>6.5</v>
      </c>
      <c r="I9" s="2">
        <v>41.99</v>
      </c>
      <c r="J9" t="s">
        <v>217</v>
      </c>
      <c r="K9" t="s">
        <v>146</v>
      </c>
    </row>
    <row r="10" spans="2:11" ht="14.25" x14ac:dyDescent="0.25">
      <c r="B10" t="s">
        <v>141</v>
      </c>
      <c r="C10" t="s">
        <v>40</v>
      </c>
      <c r="D10">
        <v>65</v>
      </c>
      <c r="F10" s="49">
        <f t="shared" si="0"/>
        <v>0</v>
      </c>
      <c r="G10" s="59">
        <f>IF(Table13[[#This Row],[Lamp]]="Fluorescent",Table13[[#This Row],[Watts]]/2,Table13[[#This Row],[Watts]]/6)</f>
        <v>32.5</v>
      </c>
      <c r="I10" s="2">
        <v>39.97</v>
      </c>
      <c r="J10" t="s">
        <v>222</v>
      </c>
      <c r="K10" t="s">
        <v>223</v>
      </c>
    </row>
    <row r="11" spans="2:11" ht="14.25" x14ac:dyDescent="0.25">
      <c r="B11" t="s">
        <v>141</v>
      </c>
      <c r="C11" t="s">
        <v>40</v>
      </c>
      <c r="D11">
        <v>13</v>
      </c>
      <c r="F11" s="49">
        <f t="shared" si="0"/>
        <v>0</v>
      </c>
      <c r="G11" s="59">
        <f>IF(Table13[[#This Row],[Lamp]]="Fluorescent",Table13[[#This Row],[Watts]]/2,Table13[[#This Row],[Watts]]/6)</f>
        <v>6.5</v>
      </c>
      <c r="I11" s="2">
        <v>48.4</v>
      </c>
      <c r="J11" t="s">
        <v>218</v>
      </c>
      <c r="K11" t="s">
        <v>145</v>
      </c>
    </row>
    <row r="12" spans="2:11" ht="14.25" x14ac:dyDescent="0.25">
      <c r="B12" t="s">
        <v>141</v>
      </c>
      <c r="C12" t="s">
        <v>0</v>
      </c>
      <c r="D12">
        <v>26</v>
      </c>
      <c r="F12" s="49">
        <f t="shared" ref="F12:F30" si="1">E12/D12</f>
        <v>0</v>
      </c>
      <c r="G12" s="59">
        <f>IF(Table13[[#This Row],[Lamp]]="Fluorescent",Table13[[#This Row],[Watts]]/2,Table13[[#This Row],[Watts]]/6)</f>
        <v>13</v>
      </c>
      <c r="I12" s="2">
        <v>28.32</v>
      </c>
      <c r="J12" t="s">
        <v>220</v>
      </c>
      <c r="K12" t="s">
        <v>219</v>
      </c>
    </row>
    <row r="13" spans="2:11" ht="14.25" x14ac:dyDescent="0.25">
      <c r="B13" t="s">
        <v>141</v>
      </c>
      <c r="C13" t="s">
        <v>0</v>
      </c>
      <c r="D13">
        <v>60</v>
      </c>
      <c r="F13" s="49">
        <f t="shared" si="1"/>
        <v>0</v>
      </c>
      <c r="G13" s="59">
        <f>IF(Table13[[#This Row],[Lamp]]="Fluorescent",Table13[[#This Row],[Watts]]/2,Table13[[#This Row],[Watts]]/6)</f>
        <v>30</v>
      </c>
      <c r="I13" s="2">
        <v>37.14</v>
      </c>
      <c r="J13" t="s">
        <v>297</v>
      </c>
      <c r="K13" t="s">
        <v>298</v>
      </c>
    </row>
    <row r="14" spans="2:11" ht="14.25" x14ac:dyDescent="0.25">
      <c r="B14" t="s">
        <v>141</v>
      </c>
      <c r="C14" t="s">
        <v>0</v>
      </c>
      <c r="D14">
        <v>80</v>
      </c>
      <c r="F14" s="49">
        <f t="shared" si="1"/>
        <v>0</v>
      </c>
      <c r="G14" s="59">
        <f>IF(Table13[[#This Row],[Lamp]]="Fluorescent",Table13[[#This Row],[Watts]]/2,Table13[[#This Row],[Watts]]/6)</f>
        <v>40</v>
      </c>
      <c r="I14" s="2">
        <v>50.9</v>
      </c>
      <c r="J14" t="s">
        <v>305</v>
      </c>
      <c r="K14" t="s">
        <v>304</v>
      </c>
    </row>
    <row r="15" spans="2:11" ht="14.25" x14ac:dyDescent="0.25">
      <c r="B15" t="s">
        <v>141</v>
      </c>
      <c r="C15" t="s">
        <v>0</v>
      </c>
      <c r="D15">
        <v>72</v>
      </c>
      <c r="F15" s="49">
        <f t="shared" si="1"/>
        <v>0</v>
      </c>
      <c r="G15" s="59">
        <f>IF(Table13[[#This Row],[Lamp]]="Fluorescent",Table13[[#This Row],[Watts]]/2,Table13[[#This Row],[Watts]]/6)</f>
        <v>36</v>
      </c>
      <c r="I15" s="2">
        <v>49.99</v>
      </c>
      <c r="J15" t="s">
        <v>307</v>
      </c>
      <c r="K15" t="s">
        <v>306</v>
      </c>
    </row>
    <row r="16" spans="2:11" ht="14.25" x14ac:dyDescent="0.25">
      <c r="B16" t="s">
        <v>141</v>
      </c>
      <c r="C16" t="s">
        <v>40</v>
      </c>
      <c r="D16">
        <v>60</v>
      </c>
      <c r="F16" s="49">
        <f t="shared" si="1"/>
        <v>0</v>
      </c>
      <c r="G16" s="59">
        <f>IF(Table13[[#This Row],[Lamp]]="Fluorescent",Table13[[#This Row],[Watts]]/2,Table13[[#This Row],[Watts]]/6)</f>
        <v>30</v>
      </c>
      <c r="I16" s="2">
        <v>38.549999999999997</v>
      </c>
      <c r="J16" t="s">
        <v>310</v>
      </c>
      <c r="K16" t="s">
        <v>311</v>
      </c>
    </row>
    <row r="17" spans="2:11" ht="14.25" x14ac:dyDescent="0.25">
      <c r="B17" t="s">
        <v>206</v>
      </c>
      <c r="C17" t="s">
        <v>0</v>
      </c>
      <c r="D17">
        <v>100</v>
      </c>
      <c r="F17" s="49">
        <f t="shared" si="1"/>
        <v>0</v>
      </c>
      <c r="G17" s="59">
        <f>IF(Table13[[#This Row],[Lamp]]="Fluorescent",Table13[[#This Row],[Watts]]/2,Table13[[#This Row],[Watts]]/6)</f>
        <v>16.666666666666668</v>
      </c>
      <c r="I17" s="2">
        <v>4.97</v>
      </c>
      <c r="J17" t="s">
        <v>205</v>
      </c>
      <c r="K17" t="s">
        <v>204</v>
      </c>
    </row>
    <row r="18" spans="2:11" ht="14.25" x14ac:dyDescent="0.25">
      <c r="B18" t="s">
        <v>206</v>
      </c>
      <c r="C18" t="s">
        <v>0</v>
      </c>
      <c r="D18">
        <v>100</v>
      </c>
      <c r="F18" s="49">
        <f t="shared" si="1"/>
        <v>0</v>
      </c>
      <c r="G18" s="59">
        <f>IF(Table13[[#This Row],[Lamp]]="Fluorescent",Table13[[#This Row],[Watts]]/2,Table13[[#This Row],[Watts]]/6)</f>
        <v>16.666666666666668</v>
      </c>
      <c r="I18" s="2">
        <v>6.05</v>
      </c>
      <c r="J18" t="s">
        <v>208</v>
      </c>
      <c r="K18" t="s">
        <v>207</v>
      </c>
    </row>
    <row r="19" spans="2:11" ht="14.25" x14ac:dyDescent="0.25">
      <c r="B19" t="s">
        <v>206</v>
      </c>
      <c r="C19" t="s">
        <v>0</v>
      </c>
      <c r="D19">
        <v>60</v>
      </c>
      <c r="F19" s="49">
        <f t="shared" si="1"/>
        <v>0</v>
      </c>
      <c r="G19" s="59">
        <f>IF(Table13[[#This Row],[Lamp]]="Fluorescent",Table13[[#This Row],[Watts]]/2,Table13[[#This Row],[Watts]]/6)</f>
        <v>10</v>
      </c>
      <c r="I19" s="2">
        <v>7.91</v>
      </c>
      <c r="J19" t="s">
        <v>210</v>
      </c>
      <c r="K19" t="s">
        <v>209</v>
      </c>
    </row>
    <row r="20" spans="2:11" ht="14.25" x14ac:dyDescent="0.25">
      <c r="B20" t="s">
        <v>206</v>
      </c>
      <c r="C20" t="s">
        <v>0</v>
      </c>
      <c r="D20">
        <v>75</v>
      </c>
      <c r="F20" s="49">
        <f t="shared" si="1"/>
        <v>0</v>
      </c>
      <c r="G20" s="59">
        <f>IF(Table13[[#This Row],[Lamp]]="Fluorescent",Table13[[#This Row],[Watts]]/2,Table13[[#This Row],[Watts]]/6)</f>
        <v>12.5</v>
      </c>
      <c r="I20" s="2">
        <v>9.69</v>
      </c>
      <c r="J20" t="s">
        <v>212</v>
      </c>
      <c r="K20" t="s">
        <v>211</v>
      </c>
    </row>
    <row r="21" spans="2:11" ht="14.25" x14ac:dyDescent="0.25">
      <c r="B21" t="s">
        <v>206</v>
      </c>
      <c r="C21" t="s">
        <v>0</v>
      </c>
      <c r="D21">
        <v>75</v>
      </c>
      <c r="F21" s="49">
        <f t="shared" si="1"/>
        <v>0</v>
      </c>
      <c r="G21" s="59">
        <f>IF(Table13[[#This Row],[Lamp]]="Fluorescent",Table13[[#This Row],[Watts]]/2,Table13[[#This Row],[Watts]]/6)</f>
        <v>12.5</v>
      </c>
      <c r="I21" s="2">
        <v>10.8</v>
      </c>
      <c r="J21" t="s">
        <v>213</v>
      </c>
      <c r="K21" t="s">
        <v>142</v>
      </c>
    </row>
    <row r="22" spans="2:11" ht="14.25" x14ac:dyDescent="0.25">
      <c r="B22" t="s">
        <v>206</v>
      </c>
      <c r="C22" t="s">
        <v>40</v>
      </c>
      <c r="D22">
        <v>200</v>
      </c>
      <c r="F22" s="49">
        <f t="shared" si="1"/>
        <v>0</v>
      </c>
      <c r="G22" s="59">
        <f>IF(Table13[[#This Row],[Lamp]]="Fluorescent",Table13[[#This Row],[Watts]]/2,Table13[[#This Row],[Watts]]/6)</f>
        <v>33.333333333333336</v>
      </c>
      <c r="I22" s="2">
        <v>34.07</v>
      </c>
      <c r="J22" t="s">
        <v>319</v>
      </c>
      <c r="K22" t="s">
        <v>318</v>
      </c>
    </row>
    <row r="23" spans="2:11" ht="14.25" x14ac:dyDescent="0.25">
      <c r="B23" t="s">
        <v>206</v>
      </c>
      <c r="C23" t="s">
        <v>40</v>
      </c>
      <c r="D23">
        <v>150</v>
      </c>
      <c r="F23" s="49">
        <f t="shared" si="1"/>
        <v>0</v>
      </c>
      <c r="G23" s="59">
        <f>IF(Table13[[#This Row],[Lamp]]="Fluorescent",Table13[[#This Row],[Watts]]/2,Table13[[#This Row],[Watts]]/6)</f>
        <v>25</v>
      </c>
      <c r="I23" s="2">
        <v>26.79</v>
      </c>
      <c r="J23" t="s">
        <v>299</v>
      </c>
      <c r="K23" t="s">
        <v>300</v>
      </c>
    </row>
    <row r="24" spans="2:11" ht="14.25" x14ac:dyDescent="0.25">
      <c r="B24" t="s">
        <v>206</v>
      </c>
      <c r="C24" t="s">
        <v>40</v>
      </c>
      <c r="D24">
        <v>100</v>
      </c>
      <c r="F24" s="49">
        <f t="shared" si="1"/>
        <v>0</v>
      </c>
      <c r="G24" s="59">
        <f>IF(Table13[[#This Row],[Lamp]]="Fluorescent",Table13[[#This Row],[Watts]]/2,Table13[[#This Row],[Watts]]/6)</f>
        <v>16.666666666666668</v>
      </c>
      <c r="I24" s="2">
        <v>18.350000000000001</v>
      </c>
      <c r="J24" t="s">
        <v>302</v>
      </c>
      <c r="K24" t="s">
        <v>301</v>
      </c>
    </row>
    <row r="25" spans="2:11" ht="14.25" x14ac:dyDescent="0.25">
      <c r="B25" t="s">
        <v>206</v>
      </c>
      <c r="C25" t="s">
        <v>0</v>
      </c>
      <c r="D25">
        <v>200</v>
      </c>
      <c r="F25" s="49">
        <f t="shared" si="1"/>
        <v>0</v>
      </c>
      <c r="G25" s="59">
        <f>IF(Table13[[#This Row],[Lamp]]="Fluorescent",Table13[[#This Row],[Watts]]/2,Table13[[#This Row],[Watts]]/6)</f>
        <v>33.333333333333336</v>
      </c>
      <c r="I25" s="2">
        <v>70.400000000000006</v>
      </c>
      <c r="J25" t="s">
        <v>303</v>
      </c>
    </row>
    <row r="26" spans="2:11" ht="14.25" x14ac:dyDescent="0.25">
      <c r="B26" t="s">
        <v>206</v>
      </c>
      <c r="C26" t="s">
        <v>0</v>
      </c>
      <c r="D26">
        <v>100</v>
      </c>
      <c r="F26" s="49">
        <f t="shared" si="1"/>
        <v>0</v>
      </c>
      <c r="G26" s="59">
        <f>IF(Table13[[#This Row],[Lamp]]="Fluorescent",Table13[[#This Row],[Watts]]/2,Table13[[#This Row],[Watts]]/6)</f>
        <v>16.666666666666668</v>
      </c>
      <c r="I26" s="2">
        <v>34.909999999999997</v>
      </c>
      <c r="J26" t="s">
        <v>308</v>
      </c>
      <c r="K26" t="s">
        <v>309</v>
      </c>
    </row>
    <row r="27" spans="2:11" ht="14.25" x14ac:dyDescent="0.25">
      <c r="B27" t="s">
        <v>206</v>
      </c>
      <c r="C27" t="s">
        <v>40</v>
      </c>
      <c r="D27">
        <v>60</v>
      </c>
      <c r="F27" s="49">
        <f t="shared" si="1"/>
        <v>0</v>
      </c>
      <c r="G27" s="59">
        <f>IF(Table13[[#This Row],[Lamp]]="Fluorescent",Table13[[#This Row],[Watts]]/2,Table13[[#This Row],[Watts]]/6)</f>
        <v>10</v>
      </c>
      <c r="I27" s="2">
        <v>18.07</v>
      </c>
      <c r="J27" t="s">
        <v>313</v>
      </c>
      <c r="K27" t="s">
        <v>312</v>
      </c>
    </row>
    <row r="28" spans="2:11" ht="14.25" x14ac:dyDescent="0.25">
      <c r="B28" t="s">
        <v>206</v>
      </c>
      <c r="C28" t="s">
        <v>40</v>
      </c>
      <c r="D28">
        <v>150</v>
      </c>
      <c r="F28" s="49">
        <f t="shared" si="1"/>
        <v>0</v>
      </c>
      <c r="G28" s="59">
        <f>IF(Table13[[#This Row],[Lamp]]="Fluorescent",Table13[[#This Row],[Watts]]/2,Table13[[#This Row],[Watts]]/6)</f>
        <v>25</v>
      </c>
      <c r="I28" s="7">
        <v>31.01</v>
      </c>
      <c r="J28" s="5" t="s">
        <v>315</v>
      </c>
      <c r="K28" s="5" t="s">
        <v>314</v>
      </c>
    </row>
    <row r="29" spans="2:11" ht="14.25" x14ac:dyDescent="0.25">
      <c r="B29" t="s">
        <v>206</v>
      </c>
      <c r="C29" t="s">
        <v>40</v>
      </c>
      <c r="D29">
        <v>180</v>
      </c>
      <c r="F29" s="49">
        <f t="shared" si="1"/>
        <v>0</v>
      </c>
      <c r="G29" s="59">
        <f>IF(Table13[[#This Row],[Lamp]]="Fluorescent",Table13[[#This Row],[Watts]]/2,Table13[[#This Row],[Watts]]/6)</f>
        <v>30</v>
      </c>
      <c r="I29" s="2">
        <v>52</v>
      </c>
      <c r="J29" t="s">
        <v>317</v>
      </c>
      <c r="K29" t="s">
        <v>316</v>
      </c>
    </row>
    <row r="30" spans="2:11" ht="14.25" x14ac:dyDescent="0.25">
      <c r="B30" t="s">
        <v>206</v>
      </c>
      <c r="C30" t="s">
        <v>0</v>
      </c>
      <c r="D30">
        <v>60</v>
      </c>
      <c r="F30" s="49">
        <f t="shared" si="1"/>
        <v>0</v>
      </c>
      <c r="G30" s="59">
        <f>IF(Table13[[#This Row],[Lamp]]="Fluorescent",Table13[[#This Row],[Watts]]/2,Table13[[#This Row],[Watts]]/6)</f>
        <v>10</v>
      </c>
      <c r="I30" s="2">
        <v>23.74</v>
      </c>
      <c r="J30" t="s">
        <v>321</v>
      </c>
      <c r="K30" t="s">
        <v>320</v>
      </c>
    </row>
    <row r="31" spans="2:11" ht="14.25" x14ac:dyDescent="0.25">
      <c r="B31" t="s">
        <v>206</v>
      </c>
      <c r="C31" t="s">
        <v>40</v>
      </c>
      <c r="D31">
        <v>120</v>
      </c>
      <c r="F31" s="49">
        <f>E31/D31</f>
        <v>0</v>
      </c>
      <c r="G31" s="59">
        <f>IF(Table13[[#This Row],[Lamp]]="Fluorescent",Table13[[#This Row],[Watts]]/2,Table13[[#This Row],[Watts]]/6)</f>
        <v>20</v>
      </c>
      <c r="I31" s="2">
        <v>55.95</v>
      </c>
      <c r="J31" t="s">
        <v>322</v>
      </c>
      <c r="K31" t="s">
        <v>323</v>
      </c>
    </row>
    <row r="32" spans="2:11" ht="14.25" x14ac:dyDescent="0.25">
      <c r="B32" t="s">
        <v>206</v>
      </c>
      <c r="C32" t="s">
        <v>40</v>
      </c>
      <c r="D32">
        <v>180</v>
      </c>
      <c r="F32" s="49">
        <f>E32/D32</f>
        <v>0</v>
      </c>
      <c r="G32" s="50">
        <f>IF(Table13[[#This Row],[Lamp]]="Fluorescent",Table13[[#This Row],[Watts]]/2,Table13[[#This Row],[Watts]]/6)</f>
        <v>30</v>
      </c>
      <c r="I32" s="2">
        <v>52</v>
      </c>
      <c r="J32" t="s">
        <v>324</v>
      </c>
      <c r="K32" t="s">
        <v>316</v>
      </c>
    </row>
    <row r="33" spans="2:22" ht="14.25" x14ac:dyDescent="0.25">
      <c r="I33" s="55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</row>
    <row r="34" spans="2:22" ht="14.25" x14ac:dyDescent="0.25">
      <c r="B34" s="52" t="s">
        <v>226</v>
      </c>
      <c r="C34" t="s">
        <v>228</v>
      </c>
      <c r="I34" s="2"/>
    </row>
    <row r="35" spans="2:22" ht="14.25" x14ac:dyDescent="0.25">
      <c r="B35" s="53" t="s">
        <v>141</v>
      </c>
      <c r="C35" s="54">
        <v>38.179333333333339</v>
      </c>
      <c r="E35" s="57" t="s">
        <v>141</v>
      </c>
      <c r="F35" s="58">
        <v>38.179333333333339</v>
      </c>
      <c r="I35" s="2"/>
    </row>
    <row r="36" spans="2:22" ht="14.25" x14ac:dyDescent="0.25">
      <c r="B36" s="56">
        <v>13</v>
      </c>
      <c r="C36" s="54">
        <v>30.024999999999999</v>
      </c>
      <c r="E36" s="56">
        <v>13</v>
      </c>
      <c r="F36" s="54">
        <v>30.024999999999999</v>
      </c>
      <c r="I36" s="2"/>
    </row>
    <row r="37" spans="2:22" ht="14.25" x14ac:dyDescent="0.25">
      <c r="B37" s="56">
        <v>26</v>
      </c>
      <c r="C37" s="54">
        <v>28.324999999999999</v>
      </c>
      <c r="E37" s="56">
        <v>26</v>
      </c>
      <c r="F37" s="54">
        <v>28.324999999999999</v>
      </c>
      <c r="I37" s="2"/>
    </row>
    <row r="38" spans="2:22" ht="14.25" x14ac:dyDescent="0.25">
      <c r="B38" s="56">
        <v>42</v>
      </c>
      <c r="C38" s="54">
        <v>41.984999999999999</v>
      </c>
      <c r="E38" s="56">
        <v>42</v>
      </c>
      <c r="F38" s="54">
        <v>41.984999999999999</v>
      </c>
      <c r="I38" s="2"/>
    </row>
    <row r="39" spans="2:22" ht="14.25" x14ac:dyDescent="0.25">
      <c r="B39" s="56">
        <v>60</v>
      </c>
      <c r="C39" s="54">
        <v>37.844999999999999</v>
      </c>
      <c r="E39" s="56">
        <v>60</v>
      </c>
      <c r="F39" s="54">
        <v>37.844999999999999</v>
      </c>
      <c r="I39" s="2"/>
    </row>
    <row r="40" spans="2:22" ht="14.25" x14ac:dyDescent="0.25">
      <c r="B40" s="56">
        <v>65</v>
      </c>
      <c r="C40" s="54">
        <v>39.97</v>
      </c>
      <c r="E40" s="56">
        <v>65</v>
      </c>
      <c r="F40" s="54">
        <v>39.97</v>
      </c>
      <c r="I40" s="2"/>
    </row>
    <row r="41" spans="2:22" ht="14.25" x14ac:dyDescent="0.25">
      <c r="B41" s="56">
        <v>72</v>
      </c>
      <c r="C41" s="54">
        <v>49.99</v>
      </c>
      <c r="E41" s="56">
        <v>72</v>
      </c>
      <c r="F41" s="54">
        <v>49.99</v>
      </c>
      <c r="I41" s="2"/>
    </row>
    <row r="42" spans="2:22" ht="14.25" x14ac:dyDescent="0.25">
      <c r="B42" s="56">
        <v>80</v>
      </c>
      <c r="C42" s="54">
        <v>50.9</v>
      </c>
      <c r="E42" s="56">
        <v>80</v>
      </c>
      <c r="F42" s="54">
        <v>50.9</v>
      </c>
      <c r="I42" s="2"/>
    </row>
    <row r="43" spans="2:22" ht="14.25" x14ac:dyDescent="0.25">
      <c r="B43" s="56">
        <v>100</v>
      </c>
      <c r="C43" s="54">
        <v>47.71</v>
      </c>
      <c r="E43" s="56">
        <v>100</v>
      </c>
      <c r="F43" s="54">
        <v>47.71</v>
      </c>
      <c r="I43" s="2"/>
    </row>
    <row r="44" spans="2:22" ht="14.25" x14ac:dyDescent="0.25">
      <c r="B44" s="53" t="s">
        <v>206</v>
      </c>
      <c r="C44" s="54">
        <v>28.544375000000002</v>
      </c>
      <c r="E44" s="57" t="s">
        <v>206</v>
      </c>
      <c r="F44" s="58">
        <v>28.544375000000002</v>
      </c>
      <c r="I44" s="2"/>
    </row>
    <row r="45" spans="2:22" ht="14.25" x14ac:dyDescent="0.25">
      <c r="B45" s="56">
        <v>60</v>
      </c>
      <c r="C45" s="54">
        <v>16.573333333333334</v>
      </c>
      <c r="E45" s="56">
        <v>60</v>
      </c>
      <c r="F45" s="54">
        <v>16.573333333333334</v>
      </c>
      <c r="G45"/>
      <c r="I45" s="2"/>
    </row>
    <row r="46" spans="2:22" ht="14.25" x14ac:dyDescent="0.25">
      <c r="B46" s="56">
        <v>75</v>
      </c>
      <c r="C46" s="54">
        <v>10.245000000000001</v>
      </c>
      <c r="E46" s="56">
        <v>75</v>
      </c>
      <c r="F46" s="54">
        <v>10.245000000000001</v>
      </c>
      <c r="G46" s="51"/>
      <c r="H46" s="5"/>
    </row>
    <row r="47" spans="2:22" ht="14.25" x14ac:dyDescent="0.25">
      <c r="B47" s="56">
        <v>100</v>
      </c>
      <c r="C47" s="54">
        <v>16.07</v>
      </c>
      <c r="E47" s="56">
        <v>100</v>
      </c>
      <c r="F47" s="54">
        <v>16.07</v>
      </c>
      <c r="G47" s="57"/>
      <c r="H47" s="58"/>
    </row>
    <row r="48" spans="2:22" ht="14.25" x14ac:dyDescent="0.25">
      <c r="B48" s="56">
        <v>120</v>
      </c>
      <c r="C48" s="54">
        <v>55.95</v>
      </c>
      <c r="E48" s="56">
        <v>120</v>
      </c>
      <c r="F48" s="54">
        <v>55.95</v>
      </c>
      <c r="G48" s="56"/>
      <c r="H48" s="54"/>
      <c r="I48" s="2"/>
    </row>
    <row r="49" spans="2:10" x14ac:dyDescent="0.3">
      <c r="B49" s="56">
        <v>150</v>
      </c>
      <c r="C49" s="54">
        <v>28.9</v>
      </c>
      <c r="E49" s="56">
        <v>150</v>
      </c>
      <c r="F49" s="54">
        <v>28.9</v>
      </c>
      <c r="G49" s="56"/>
      <c r="H49" s="54"/>
      <c r="I49" s="2"/>
      <c r="J49" s="21"/>
    </row>
    <row r="50" spans="2:10" x14ac:dyDescent="0.3">
      <c r="B50" s="56">
        <v>180</v>
      </c>
      <c r="C50" s="54">
        <v>52</v>
      </c>
      <c r="E50" s="56">
        <v>180</v>
      </c>
      <c r="F50" s="54">
        <v>52</v>
      </c>
      <c r="G50" s="56"/>
      <c r="H50" s="54"/>
      <c r="I50" s="2"/>
      <c r="J50" s="21"/>
    </row>
    <row r="51" spans="2:10" x14ac:dyDescent="0.3">
      <c r="B51" s="56">
        <v>200</v>
      </c>
      <c r="C51" s="54">
        <v>52.234999999999999</v>
      </c>
      <c r="E51" s="56">
        <v>200</v>
      </c>
      <c r="F51" s="54">
        <v>52.234999999999999</v>
      </c>
      <c r="G51" s="56"/>
      <c r="H51" s="54"/>
      <c r="I51" s="2"/>
      <c r="J51" s="21"/>
    </row>
    <row r="52" spans="2:10" x14ac:dyDescent="0.3">
      <c r="B52" s="53" t="s">
        <v>227</v>
      </c>
      <c r="C52" s="54">
        <v>33.20645161290323</v>
      </c>
      <c r="G52" s="56"/>
      <c r="H52" s="54"/>
      <c r="I52" s="2"/>
      <c r="J52" s="21"/>
    </row>
    <row r="53" spans="2:10" x14ac:dyDescent="0.3">
      <c r="G53" s="56"/>
      <c r="H53" s="54"/>
      <c r="I53" s="2"/>
      <c r="J53" s="21"/>
    </row>
    <row r="54" spans="2:10" x14ac:dyDescent="0.3">
      <c r="G54" s="57"/>
      <c r="H54" s="58"/>
      <c r="I54" s="2"/>
      <c r="J54" s="21"/>
    </row>
    <row r="55" spans="2:10" x14ac:dyDescent="0.3">
      <c r="G55" s="56"/>
      <c r="H55" s="54"/>
      <c r="I55" s="2"/>
      <c r="J55" s="21"/>
    </row>
    <row r="56" spans="2:10" x14ac:dyDescent="0.3">
      <c r="G56" s="56"/>
      <c r="H56" s="54"/>
      <c r="I56" s="2"/>
    </row>
    <row r="57" spans="2:10" x14ac:dyDescent="0.3">
      <c r="G57" s="56"/>
      <c r="H57" s="54"/>
      <c r="I57" s="2"/>
      <c r="J57" s="21"/>
    </row>
    <row r="58" spans="2:10" x14ac:dyDescent="0.3">
      <c r="G58" s="56"/>
      <c r="H58" s="54"/>
      <c r="I58" s="2"/>
      <c r="J58" s="21"/>
    </row>
    <row r="59" spans="2:10" x14ac:dyDescent="0.3">
      <c r="G59" s="56"/>
      <c r="H59" s="54"/>
      <c r="I59" s="2"/>
      <c r="J59" s="21"/>
    </row>
    <row r="60" spans="2:10" x14ac:dyDescent="0.3">
      <c r="G60" s="56"/>
      <c r="H60" s="54"/>
      <c r="I60" s="2"/>
      <c r="J60" s="21"/>
    </row>
    <row r="61" spans="2:10" x14ac:dyDescent="0.3">
      <c r="F61"/>
      <c r="G61"/>
      <c r="I61" s="2"/>
      <c r="J61" s="21"/>
    </row>
    <row r="62" spans="2:10" x14ac:dyDescent="0.3">
      <c r="F62"/>
      <c r="G62"/>
      <c r="I62" s="2"/>
      <c r="J62" s="21"/>
    </row>
    <row r="63" spans="2:10" x14ac:dyDescent="0.3">
      <c r="F63" s="49"/>
      <c r="I63" s="2"/>
      <c r="J63" s="21"/>
    </row>
    <row r="64" spans="2:10" x14ac:dyDescent="0.3">
      <c r="F64" s="49"/>
      <c r="I64" s="2"/>
      <c r="J64" s="21"/>
    </row>
    <row r="65" spans="6:10" x14ac:dyDescent="0.3">
      <c r="F65" s="49"/>
      <c r="I65" s="2"/>
      <c r="J65" s="21"/>
    </row>
    <row r="66" spans="6:10" x14ac:dyDescent="0.3">
      <c r="F66" s="49"/>
      <c r="I66" s="2"/>
      <c r="J66" s="21"/>
    </row>
    <row r="67" spans="6:10" x14ac:dyDescent="0.3">
      <c r="F67" s="49"/>
      <c r="I67" s="2"/>
    </row>
    <row r="68" spans="6:10" x14ac:dyDescent="0.3">
      <c r="I68" s="2"/>
    </row>
    <row r="69" spans="6:10" x14ac:dyDescent="0.3">
      <c r="I69" s="2"/>
    </row>
    <row r="70" spans="6:10" x14ac:dyDescent="0.3">
      <c r="I70" s="2"/>
    </row>
  </sheetData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11"/>
  <sheetViews>
    <sheetView workbookViewId="0">
      <selection activeCell="J24" sqref="J24"/>
    </sheetView>
  </sheetViews>
  <sheetFormatPr defaultRowHeight="14.4" x14ac:dyDescent="0.3"/>
  <sheetData>
    <row r="5" spans="2:10" x14ac:dyDescent="0.25">
      <c r="B5" s="8" t="s">
        <v>1</v>
      </c>
      <c r="C5" s="9" t="s">
        <v>2</v>
      </c>
      <c r="D5" s="9" t="s">
        <v>3</v>
      </c>
      <c r="E5" s="10" t="s">
        <v>4</v>
      </c>
      <c r="F5" s="10" t="s">
        <v>5</v>
      </c>
      <c r="G5" s="9" t="s">
        <v>6</v>
      </c>
      <c r="H5" s="9" t="s">
        <v>7</v>
      </c>
      <c r="I5" s="9" t="s">
        <v>8</v>
      </c>
      <c r="J5" s="11" t="s">
        <v>9</v>
      </c>
    </row>
    <row r="6" spans="2:10" x14ac:dyDescent="0.25">
      <c r="B6" s="3" t="s">
        <v>33</v>
      </c>
      <c r="C6" s="12">
        <v>13</v>
      </c>
      <c r="D6" s="12">
        <v>1040</v>
      </c>
      <c r="E6" s="13"/>
      <c r="F6" s="13"/>
      <c r="G6" s="12"/>
      <c r="H6" s="14">
        <v>41.43</v>
      </c>
      <c r="I6" s="12" t="s">
        <v>31</v>
      </c>
      <c r="J6" s="15" t="s">
        <v>32</v>
      </c>
    </row>
    <row r="7" spans="2:10" x14ac:dyDescent="0.25">
      <c r="B7" s="16" t="s">
        <v>33</v>
      </c>
      <c r="C7" s="17">
        <v>10</v>
      </c>
      <c r="D7" s="17">
        <v>800</v>
      </c>
      <c r="E7" s="13"/>
      <c r="F7" s="13"/>
      <c r="G7" s="17" t="s">
        <v>12</v>
      </c>
      <c r="H7" s="18">
        <v>128.69999999999999</v>
      </c>
      <c r="I7" s="17" t="s">
        <v>35</v>
      </c>
      <c r="J7" s="19" t="s">
        <v>34</v>
      </c>
    </row>
    <row r="8" spans="2:10" x14ac:dyDescent="0.25">
      <c r="B8" s="3" t="s">
        <v>33</v>
      </c>
      <c r="C8" s="12">
        <v>9</v>
      </c>
      <c r="D8" s="12">
        <v>750</v>
      </c>
      <c r="E8" s="13"/>
      <c r="F8" s="13"/>
      <c r="G8" s="12" t="s">
        <v>12</v>
      </c>
      <c r="H8" s="14">
        <v>195.5</v>
      </c>
      <c r="I8" s="12" t="s">
        <v>37</v>
      </c>
      <c r="J8" s="15" t="s">
        <v>36</v>
      </c>
    </row>
    <row r="9" spans="2:10" x14ac:dyDescent="0.25">
      <c r="B9" s="3" t="s">
        <v>33</v>
      </c>
      <c r="C9" s="12">
        <v>17</v>
      </c>
      <c r="D9" s="12">
        <v>1070</v>
      </c>
      <c r="E9" s="13"/>
      <c r="F9" s="13"/>
      <c r="G9" s="12"/>
      <c r="H9" s="14">
        <v>207</v>
      </c>
      <c r="I9" s="12" t="s">
        <v>102</v>
      </c>
      <c r="J9" s="15" t="s">
        <v>101</v>
      </c>
    </row>
    <row r="10" spans="2:10" x14ac:dyDescent="0.25">
      <c r="B10" s="16" t="s">
        <v>33</v>
      </c>
      <c r="C10" s="17">
        <v>10</v>
      </c>
      <c r="D10" s="17">
        <v>800</v>
      </c>
      <c r="E10" s="13"/>
      <c r="F10" s="13"/>
      <c r="G10" s="17"/>
      <c r="H10" s="18">
        <v>128.69999999999999</v>
      </c>
      <c r="I10" s="17" t="s">
        <v>103</v>
      </c>
      <c r="J10" s="19" t="s">
        <v>104</v>
      </c>
    </row>
    <row r="11" spans="2:10" x14ac:dyDescent="0.25">
      <c r="B11" s="16" t="s">
        <v>40</v>
      </c>
      <c r="C11" s="17">
        <v>27</v>
      </c>
      <c r="D11" s="17">
        <v>2250</v>
      </c>
      <c r="E11" s="13"/>
      <c r="F11" s="13"/>
      <c r="G11" s="17" t="s">
        <v>12</v>
      </c>
      <c r="H11" s="18">
        <v>176.8</v>
      </c>
      <c r="I11" s="17" t="s">
        <v>38</v>
      </c>
      <c r="J11" s="19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Cost Summary</vt:lpstr>
      <vt:lpstr>2018 LED Fixtures</vt:lpstr>
      <vt:lpstr>2018 Base Fixtures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Reno, Stephen</dc:creator>
  <cp:lastModifiedBy>Ajay Wadhera</cp:lastModifiedBy>
  <dcterms:created xsi:type="dcterms:W3CDTF">2018-10-12T16:18:14Z</dcterms:created>
  <dcterms:modified xsi:type="dcterms:W3CDTF">2018-11-01T17:42:05Z</dcterms:modified>
</cp:coreProperties>
</file>