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240" yWindow="120" windowWidth="11556" windowHeight="6240" activeTab="2"/>
  </bookViews>
  <sheets>
    <sheet name="Energy Savings" sheetId="1" r:id="rId1"/>
    <sheet name="Cost" sheetId="2" state="hidden" r:id="rId2"/>
    <sheet name="2016 Cost Update" sheetId="4" r:id="rId3"/>
    <sheet name="Check Sheet" sheetId="5" state="hidden" r:id="rId4"/>
    <sheet name="Lumens" sheetId="3" r:id="rId5"/>
  </sheets>
  <definedNames>
    <definedName name="_xlnm._FilterDatabase" localSheetId="3" hidden="1">'Check Sheet'!$M$2:$X$34</definedName>
  </definedNames>
  <calcPr calcId="152511"/>
</workbook>
</file>

<file path=xl/calcChain.xml><?xml version="1.0" encoding="utf-8"?>
<calcChain xmlns="http://schemas.openxmlformats.org/spreadsheetml/2006/main">
  <c r="I18" i="3" l="1"/>
  <c r="E18" i="3"/>
  <c r="I17" i="3"/>
  <c r="E17" i="3"/>
  <c r="I16" i="3"/>
  <c r="G16" i="3"/>
  <c r="E16" i="3"/>
  <c r="F15" i="3"/>
  <c r="E15" i="3"/>
  <c r="D15" i="3" s="1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Q34" i="5"/>
  <c r="Q30" i="5"/>
  <c r="Q28" i="5"/>
  <c r="Q20" i="5"/>
  <c r="K18" i="5"/>
  <c r="K17" i="5"/>
  <c r="K16" i="5"/>
  <c r="K15" i="5"/>
  <c r="K14" i="5"/>
  <c r="K13" i="5"/>
  <c r="Q12" i="5"/>
  <c r="R12" i="5" s="1"/>
  <c r="K12" i="5"/>
  <c r="K11" i="5"/>
  <c r="K10" i="5"/>
  <c r="K9" i="5"/>
  <c r="Q8" i="5"/>
  <c r="R8" i="5" s="1"/>
  <c r="K8" i="5"/>
  <c r="K7" i="5"/>
  <c r="K6" i="5"/>
  <c r="U5" i="5"/>
  <c r="V5" i="5" s="1"/>
  <c r="K5" i="5"/>
  <c r="Q4" i="5"/>
  <c r="R4" i="5" s="1"/>
  <c r="K4" i="5"/>
  <c r="U3" i="5"/>
  <c r="V3" i="5" s="1"/>
  <c r="K3" i="5"/>
  <c r="H70" i="4"/>
  <c r="B70" i="4"/>
  <c r="K68" i="4"/>
  <c r="H68" i="4"/>
  <c r="Q29" i="5" s="1"/>
  <c r="E68" i="4"/>
  <c r="B68" i="4"/>
  <c r="H56" i="4"/>
  <c r="E56" i="4"/>
  <c r="K54" i="4"/>
  <c r="K56" i="4" s="1"/>
  <c r="H54" i="4"/>
  <c r="E54" i="4"/>
  <c r="O54" i="4" s="1"/>
  <c r="B54" i="4"/>
  <c r="U19" i="5" s="1"/>
  <c r="V19" i="5" s="1"/>
  <c r="K32" i="4"/>
  <c r="Q15" i="5" s="1"/>
  <c r="H32" i="4"/>
  <c r="Q11" i="5" s="1"/>
  <c r="E32" i="4"/>
  <c r="B32" i="4"/>
  <c r="Q3" i="5" s="1"/>
  <c r="K8" i="4"/>
  <c r="B8" i="4"/>
  <c r="K6" i="4"/>
  <c r="H6" i="4"/>
  <c r="H8" i="4" s="1"/>
  <c r="E6" i="4"/>
  <c r="E8" i="4" s="1"/>
  <c r="B6" i="4"/>
  <c r="U4" i="5" s="1"/>
  <c r="V4" i="5" s="1"/>
  <c r="B28" i="2"/>
  <c r="D27" i="2"/>
  <c r="D26" i="2"/>
  <c r="H25" i="2"/>
  <c r="D25" i="2"/>
  <c r="D21" i="2"/>
  <c r="H16" i="2"/>
  <c r="H18" i="2" s="1"/>
  <c r="C28" i="2" s="1"/>
  <c r="D28" i="2" s="1"/>
  <c r="E16" i="2"/>
  <c r="E15" i="2"/>
  <c r="D11" i="2"/>
  <c r="D10" i="2"/>
  <c r="E10" i="2" s="1"/>
  <c r="C14" i="2" s="1"/>
  <c r="E14" i="2" s="1"/>
  <c r="H9" i="2"/>
  <c r="H7" i="2"/>
  <c r="H17" i="2" s="1"/>
  <c r="B32" i="1"/>
  <c r="D32" i="1" s="1"/>
  <c r="F32" i="1" s="1"/>
  <c r="I31" i="1"/>
  <c r="B30" i="1" s="1"/>
  <c r="D30" i="1" s="1"/>
  <c r="F30" i="1" s="1"/>
  <c r="B31" i="1"/>
  <c r="D31" i="1" s="1"/>
  <c r="F31" i="1" s="1"/>
  <c r="F29" i="1"/>
  <c r="D29" i="1"/>
  <c r="D28" i="1"/>
  <c r="F28" i="1" s="1"/>
  <c r="F27" i="1"/>
  <c r="D27" i="1"/>
  <c r="D26" i="1"/>
  <c r="F26" i="1" s="1"/>
  <c r="F25" i="1"/>
  <c r="D25" i="1"/>
  <c r="D24" i="1"/>
  <c r="F24" i="1" s="1"/>
  <c r="F23" i="1"/>
  <c r="D23" i="1"/>
  <c r="D22" i="1"/>
  <c r="F22" i="1" s="1"/>
  <c r="F21" i="1"/>
  <c r="D21" i="1"/>
  <c r="D18" i="1"/>
  <c r="D17" i="1"/>
  <c r="D16" i="1"/>
  <c r="G6" i="1"/>
  <c r="F6" i="1"/>
  <c r="G5" i="1"/>
  <c r="F5" i="1"/>
  <c r="G4" i="1"/>
  <c r="C4" i="1"/>
  <c r="F4" i="1" s="1"/>
  <c r="X3" i="5" l="1"/>
  <c r="G19" i="5" s="1"/>
  <c r="J19" i="5" s="1"/>
  <c r="R3" i="5"/>
  <c r="W3" i="5"/>
  <c r="X11" i="5"/>
  <c r="G27" i="5" s="1"/>
  <c r="J27" i="5" s="1"/>
  <c r="R11" i="5"/>
  <c r="X15" i="5"/>
  <c r="G31" i="5" s="1"/>
  <c r="J31" i="5" s="1"/>
  <c r="R15" i="5"/>
  <c r="U29" i="5"/>
  <c r="V29" i="5" s="1"/>
  <c r="U25" i="5"/>
  <c r="V25" i="5" s="1"/>
  <c r="U34" i="5"/>
  <c r="V34" i="5" s="1"/>
  <c r="U32" i="5"/>
  <c r="V32" i="5" s="1"/>
  <c r="U30" i="5"/>
  <c r="V30" i="5" s="1"/>
  <c r="U28" i="5"/>
  <c r="V28" i="5" s="1"/>
  <c r="U24" i="5"/>
  <c r="V24" i="5" s="1"/>
  <c r="U33" i="5"/>
  <c r="V33" i="5" s="1"/>
  <c r="U31" i="5"/>
  <c r="V31" i="5" s="1"/>
  <c r="U26" i="5"/>
  <c r="V26" i="5" s="1"/>
  <c r="U23" i="5"/>
  <c r="V23" i="5" s="1"/>
  <c r="O56" i="4"/>
  <c r="U27" i="5"/>
  <c r="V27" i="5" s="1"/>
  <c r="K34" i="4"/>
  <c r="Q26" i="5"/>
  <c r="Q25" i="5"/>
  <c r="X30" i="5"/>
  <c r="G62" i="5" s="1"/>
  <c r="J62" i="5" s="1"/>
  <c r="R30" i="5"/>
  <c r="Q9" i="5"/>
  <c r="Q10" i="5"/>
  <c r="E34" i="4"/>
  <c r="B56" i="4"/>
  <c r="Q33" i="5"/>
  <c r="Q31" i="5"/>
  <c r="W4" i="5"/>
  <c r="Q7" i="5"/>
  <c r="Q24" i="5"/>
  <c r="Q32" i="5"/>
  <c r="Q17" i="5"/>
  <c r="Q18" i="5"/>
  <c r="X28" i="5"/>
  <c r="G60" i="5" s="1"/>
  <c r="J60" i="5" s="1"/>
  <c r="R28" i="5"/>
  <c r="O6" i="4"/>
  <c r="Q13" i="5"/>
  <c r="Q14" i="5"/>
  <c r="H34" i="4"/>
  <c r="Q22" i="5"/>
  <c r="Q21" i="5"/>
  <c r="Q19" i="5"/>
  <c r="O68" i="4"/>
  <c r="O70" i="4" s="1"/>
  <c r="K70" i="4"/>
  <c r="X4" i="5"/>
  <c r="G20" i="5" s="1"/>
  <c r="J20" i="5" s="1"/>
  <c r="X8" i="5"/>
  <c r="G24" i="5" s="1"/>
  <c r="J24" i="5" s="1"/>
  <c r="X12" i="5"/>
  <c r="G28" i="5" s="1"/>
  <c r="J28" i="5" s="1"/>
  <c r="Q27" i="5"/>
  <c r="Q16" i="5"/>
  <c r="X20" i="5"/>
  <c r="G52" i="5" s="1"/>
  <c r="J52" i="5" s="1"/>
  <c r="R20" i="5"/>
  <c r="X34" i="5"/>
  <c r="G66" i="5" s="1"/>
  <c r="J66" i="5" s="1"/>
  <c r="R34" i="5"/>
  <c r="W34" i="5"/>
  <c r="Q5" i="5"/>
  <c r="Q6" i="5"/>
  <c r="B34" i="4"/>
  <c r="U21" i="5"/>
  <c r="V21" i="5" s="1"/>
  <c r="U20" i="5"/>
  <c r="V20" i="5" s="1"/>
  <c r="X29" i="5"/>
  <c r="G61" i="5" s="1"/>
  <c r="J61" i="5" s="1"/>
  <c r="R29" i="5"/>
  <c r="E70" i="4"/>
  <c r="U6" i="5"/>
  <c r="V6" i="5" s="1"/>
  <c r="W20" i="5"/>
  <c r="U22" i="5"/>
  <c r="V22" i="5" s="1"/>
  <c r="Q23" i="5"/>
  <c r="W28" i="5"/>
  <c r="R16" i="5" l="1"/>
  <c r="X16" i="5"/>
  <c r="G32" i="5" s="1"/>
  <c r="J32" i="5" s="1"/>
  <c r="X21" i="5"/>
  <c r="G53" i="5" s="1"/>
  <c r="J53" i="5" s="1"/>
  <c r="R21" i="5"/>
  <c r="W21" i="5"/>
  <c r="X18" i="5"/>
  <c r="G34" i="5" s="1"/>
  <c r="J34" i="5" s="1"/>
  <c r="R18" i="5"/>
  <c r="X31" i="5"/>
  <c r="G63" i="5" s="1"/>
  <c r="J63" i="5" s="1"/>
  <c r="R31" i="5"/>
  <c r="W31" i="5"/>
  <c r="H19" i="5"/>
  <c r="K19" i="5" s="1"/>
  <c r="F3" i="5"/>
  <c r="I3" i="5" s="1"/>
  <c r="F19" i="5"/>
  <c r="I19" i="5" s="1"/>
  <c r="G3" i="5"/>
  <c r="J3" i="5" s="1"/>
  <c r="X23" i="5"/>
  <c r="G55" i="5" s="1"/>
  <c r="J55" i="5" s="1"/>
  <c r="R23" i="5"/>
  <c r="W23" i="5"/>
  <c r="H66" i="5"/>
  <c r="K66" i="5" s="1"/>
  <c r="G50" i="5"/>
  <c r="J50" i="5" s="1"/>
  <c r="F50" i="5"/>
  <c r="I50" i="5" s="1"/>
  <c r="F66" i="5"/>
  <c r="I66" i="5" s="1"/>
  <c r="X19" i="5"/>
  <c r="G51" i="5" s="1"/>
  <c r="J51" i="5" s="1"/>
  <c r="R19" i="5"/>
  <c r="W19" i="5"/>
  <c r="X14" i="5"/>
  <c r="G30" i="5" s="1"/>
  <c r="J30" i="5" s="1"/>
  <c r="R14" i="5"/>
  <c r="X24" i="5"/>
  <c r="G56" i="5" s="1"/>
  <c r="J56" i="5" s="1"/>
  <c r="R24" i="5"/>
  <c r="W24" i="5"/>
  <c r="F4" i="5"/>
  <c r="I4" i="5" s="1"/>
  <c r="H20" i="5"/>
  <c r="K20" i="5" s="1"/>
  <c r="F20" i="5"/>
  <c r="I20" i="5" s="1"/>
  <c r="G4" i="5"/>
  <c r="J4" i="5" s="1"/>
  <c r="W29" i="5"/>
  <c r="F36" i="5"/>
  <c r="I36" i="5" s="1"/>
  <c r="H52" i="5"/>
  <c r="K52" i="5" s="1"/>
  <c r="G36" i="5"/>
  <c r="J36" i="5" s="1"/>
  <c r="F52" i="5"/>
  <c r="I52" i="5" s="1"/>
  <c r="X27" i="5"/>
  <c r="G59" i="5" s="1"/>
  <c r="J59" i="5" s="1"/>
  <c r="R27" i="5"/>
  <c r="W27" i="5"/>
  <c r="X22" i="5"/>
  <c r="G54" i="5" s="1"/>
  <c r="J54" i="5" s="1"/>
  <c r="R22" i="5"/>
  <c r="W22" i="5"/>
  <c r="U15" i="5"/>
  <c r="U11" i="5"/>
  <c r="U7" i="5"/>
  <c r="V7" i="5" s="1"/>
  <c r="U16" i="5"/>
  <c r="V16" i="5" s="1"/>
  <c r="U12" i="5"/>
  <c r="U8" i="5"/>
  <c r="U18" i="5"/>
  <c r="V18" i="5" s="1"/>
  <c r="U14" i="5"/>
  <c r="V14" i="5" s="1"/>
  <c r="U10" i="5"/>
  <c r="V10" i="5" s="1"/>
  <c r="U17" i="5"/>
  <c r="V17" i="5" s="1"/>
  <c r="U9" i="5"/>
  <c r="V9" i="5" s="1"/>
  <c r="O8" i="4"/>
  <c r="U13" i="5"/>
  <c r="V13" i="5" s="1"/>
  <c r="W17" i="5"/>
  <c r="X17" i="5"/>
  <c r="G33" i="5" s="1"/>
  <c r="J33" i="5" s="1"/>
  <c r="R17" i="5"/>
  <c r="X33" i="5"/>
  <c r="G65" i="5" s="1"/>
  <c r="J65" i="5" s="1"/>
  <c r="R33" i="5"/>
  <c r="W33" i="5"/>
  <c r="W9" i="5"/>
  <c r="X9" i="5"/>
  <c r="G25" i="5" s="1"/>
  <c r="J25" i="5" s="1"/>
  <c r="R9" i="5"/>
  <c r="X25" i="5"/>
  <c r="G57" i="5" s="1"/>
  <c r="J57" i="5" s="1"/>
  <c r="R25" i="5"/>
  <c r="W25" i="5"/>
  <c r="W13" i="5"/>
  <c r="X13" i="5"/>
  <c r="G29" i="5" s="1"/>
  <c r="J29" i="5" s="1"/>
  <c r="R13" i="5"/>
  <c r="X10" i="5"/>
  <c r="G26" i="5" s="1"/>
  <c r="J26" i="5" s="1"/>
  <c r="R10" i="5"/>
  <c r="W10" i="5"/>
  <c r="X6" i="5"/>
  <c r="G22" i="5" s="1"/>
  <c r="J22" i="5" s="1"/>
  <c r="R6" i="5"/>
  <c r="W6" i="5"/>
  <c r="F44" i="5"/>
  <c r="I44" i="5" s="1"/>
  <c r="H60" i="5"/>
  <c r="K60" i="5" s="1"/>
  <c r="F60" i="5"/>
  <c r="I60" i="5" s="1"/>
  <c r="G44" i="5"/>
  <c r="J44" i="5" s="1"/>
  <c r="W5" i="5"/>
  <c r="X5" i="5"/>
  <c r="G21" i="5" s="1"/>
  <c r="J21" i="5" s="1"/>
  <c r="R5" i="5"/>
  <c r="X32" i="5"/>
  <c r="G64" i="5" s="1"/>
  <c r="J64" i="5" s="1"/>
  <c r="R32" i="5"/>
  <c r="W32" i="5"/>
  <c r="X7" i="5"/>
  <c r="G23" i="5" s="1"/>
  <c r="J23" i="5" s="1"/>
  <c r="R7" i="5"/>
  <c r="W7" i="5"/>
  <c r="W30" i="5"/>
  <c r="X26" i="5"/>
  <c r="G58" i="5" s="1"/>
  <c r="J58" i="5" s="1"/>
  <c r="R26" i="5"/>
  <c r="W26" i="5"/>
  <c r="H54" i="5" l="1"/>
  <c r="K54" i="5" s="1"/>
  <c r="F38" i="5"/>
  <c r="I38" i="5" s="1"/>
  <c r="F54" i="5"/>
  <c r="I54" i="5" s="1"/>
  <c r="G38" i="5"/>
  <c r="J38" i="5" s="1"/>
  <c r="G39" i="5"/>
  <c r="J39" i="5" s="1"/>
  <c r="F55" i="5"/>
  <c r="I55" i="5" s="1"/>
  <c r="F39" i="5"/>
  <c r="I39" i="5" s="1"/>
  <c r="H55" i="5"/>
  <c r="K55" i="5" s="1"/>
  <c r="F57" i="5"/>
  <c r="I57" i="5" s="1"/>
  <c r="G41" i="5"/>
  <c r="J41" i="5" s="1"/>
  <c r="F41" i="5"/>
  <c r="I41" i="5" s="1"/>
  <c r="H57" i="5"/>
  <c r="K57" i="5" s="1"/>
  <c r="V12" i="5"/>
  <c r="W12" i="5"/>
  <c r="V15" i="5"/>
  <c r="W15" i="5"/>
  <c r="G43" i="5"/>
  <c r="J43" i="5" s="1"/>
  <c r="F59" i="5"/>
  <c r="I59" i="5" s="1"/>
  <c r="F43" i="5"/>
  <c r="I43" i="5" s="1"/>
  <c r="H59" i="5"/>
  <c r="K59" i="5" s="1"/>
  <c r="F40" i="5"/>
  <c r="I40" i="5" s="1"/>
  <c r="H56" i="5"/>
  <c r="K56" i="5" s="1"/>
  <c r="G40" i="5"/>
  <c r="J40" i="5" s="1"/>
  <c r="F56" i="5"/>
  <c r="I56" i="5" s="1"/>
  <c r="G47" i="5"/>
  <c r="J47" i="5" s="1"/>
  <c r="F63" i="5"/>
  <c r="I63" i="5" s="1"/>
  <c r="F47" i="5"/>
  <c r="I47" i="5" s="1"/>
  <c r="H63" i="5"/>
  <c r="K63" i="5" s="1"/>
  <c r="H62" i="5"/>
  <c r="K62" i="5" s="1"/>
  <c r="G46" i="5"/>
  <c r="J46" i="5" s="1"/>
  <c r="F46" i="5"/>
  <c r="I46" i="5" s="1"/>
  <c r="F62" i="5"/>
  <c r="I62" i="5" s="1"/>
  <c r="F23" i="5"/>
  <c r="I23" i="5" s="1"/>
  <c r="H23" i="5"/>
  <c r="K23" i="5" s="1"/>
  <c r="G7" i="5"/>
  <c r="J7" i="5" s="1"/>
  <c r="F7" i="5"/>
  <c r="I7" i="5" s="1"/>
  <c r="G35" i="5"/>
  <c r="J35" i="5" s="1"/>
  <c r="F51" i="5"/>
  <c r="I51" i="5" s="1"/>
  <c r="H51" i="5"/>
  <c r="K51" i="5" s="1"/>
  <c r="F35" i="5"/>
  <c r="I35" i="5" s="1"/>
  <c r="F53" i="5"/>
  <c r="I53" i="5" s="1"/>
  <c r="G37" i="5"/>
  <c r="J37" i="5" s="1"/>
  <c r="H53" i="5"/>
  <c r="K53" i="5" s="1"/>
  <c r="F37" i="5"/>
  <c r="I37" i="5" s="1"/>
  <c r="F48" i="5"/>
  <c r="I48" i="5" s="1"/>
  <c r="H64" i="5"/>
  <c r="K64" i="5" s="1"/>
  <c r="F64" i="5"/>
  <c r="I64" i="5" s="1"/>
  <c r="G48" i="5"/>
  <c r="J48" i="5" s="1"/>
  <c r="H25" i="5"/>
  <c r="K25" i="5" s="1"/>
  <c r="G9" i="5"/>
  <c r="J9" i="5" s="1"/>
  <c r="F9" i="5"/>
  <c r="I9" i="5" s="1"/>
  <c r="F25" i="5"/>
  <c r="I25" i="5" s="1"/>
  <c r="W16" i="5"/>
  <c r="H58" i="5"/>
  <c r="K58" i="5" s="1"/>
  <c r="G42" i="5"/>
  <c r="J42" i="5" s="1"/>
  <c r="F42" i="5"/>
  <c r="I42" i="5" s="1"/>
  <c r="F58" i="5"/>
  <c r="I58" i="5" s="1"/>
  <c r="H21" i="5"/>
  <c r="K21" i="5" s="1"/>
  <c r="G5" i="5"/>
  <c r="J5" i="5" s="1"/>
  <c r="F5" i="5"/>
  <c r="I5" i="5" s="1"/>
  <c r="F21" i="5"/>
  <c r="I21" i="5" s="1"/>
  <c r="F26" i="5"/>
  <c r="I26" i="5" s="1"/>
  <c r="G10" i="5"/>
  <c r="J10" i="5" s="1"/>
  <c r="H26" i="5"/>
  <c r="K26" i="5" s="1"/>
  <c r="F10" i="5"/>
  <c r="I10" i="5" s="1"/>
  <c r="F65" i="5"/>
  <c r="I65" i="5" s="1"/>
  <c r="G49" i="5"/>
  <c r="J49" i="5" s="1"/>
  <c r="F49" i="5"/>
  <c r="I49" i="5" s="1"/>
  <c r="H65" i="5"/>
  <c r="K65" i="5" s="1"/>
  <c r="F22" i="5"/>
  <c r="I22" i="5" s="1"/>
  <c r="G6" i="5"/>
  <c r="J6" i="5" s="1"/>
  <c r="H22" i="5"/>
  <c r="K22" i="5" s="1"/>
  <c r="F6" i="5"/>
  <c r="I6" i="5" s="1"/>
  <c r="H29" i="5"/>
  <c r="K29" i="5" s="1"/>
  <c r="G13" i="5"/>
  <c r="J13" i="5" s="1"/>
  <c r="F13" i="5"/>
  <c r="I13" i="5" s="1"/>
  <c r="F29" i="5"/>
  <c r="I29" i="5" s="1"/>
  <c r="G17" i="5"/>
  <c r="J17" i="5" s="1"/>
  <c r="F17" i="5"/>
  <c r="I17" i="5" s="1"/>
  <c r="H33" i="5"/>
  <c r="K33" i="5" s="1"/>
  <c r="F33" i="5"/>
  <c r="I33" i="5" s="1"/>
  <c r="V8" i="5"/>
  <c r="W8" i="5"/>
  <c r="V11" i="5"/>
  <c r="W11" i="5"/>
  <c r="F61" i="5"/>
  <c r="I61" i="5" s="1"/>
  <c r="G45" i="5"/>
  <c r="J45" i="5" s="1"/>
  <c r="F45" i="5"/>
  <c r="I45" i="5" s="1"/>
  <c r="H61" i="5"/>
  <c r="K61" i="5" s="1"/>
  <c r="W14" i="5"/>
  <c r="W18" i="5"/>
  <c r="F31" i="5" l="1"/>
  <c r="I31" i="5" s="1"/>
  <c r="G15" i="5"/>
  <c r="J15" i="5" s="1"/>
  <c r="F15" i="5"/>
  <c r="I15" i="5" s="1"/>
  <c r="H31" i="5"/>
  <c r="K31" i="5" s="1"/>
  <c r="F12" i="5"/>
  <c r="I12" i="5" s="1"/>
  <c r="H28" i="5"/>
  <c r="K28" i="5" s="1"/>
  <c r="F28" i="5"/>
  <c r="I28" i="5" s="1"/>
  <c r="G12" i="5"/>
  <c r="J12" i="5" s="1"/>
  <c r="H34" i="5"/>
  <c r="K34" i="5" s="1"/>
  <c r="F34" i="5"/>
  <c r="I34" i="5" s="1"/>
  <c r="G18" i="5"/>
  <c r="J18" i="5" s="1"/>
  <c r="F18" i="5"/>
  <c r="I18" i="5" s="1"/>
  <c r="F8" i="5"/>
  <c r="I8" i="5" s="1"/>
  <c r="H24" i="5"/>
  <c r="K24" i="5" s="1"/>
  <c r="G8" i="5"/>
  <c r="J8" i="5" s="1"/>
  <c r="F24" i="5"/>
  <c r="I24" i="5" s="1"/>
  <c r="H30" i="5"/>
  <c r="K30" i="5" s="1"/>
  <c r="F30" i="5"/>
  <c r="I30" i="5" s="1"/>
  <c r="G14" i="5"/>
  <c r="J14" i="5" s="1"/>
  <c r="F14" i="5"/>
  <c r="I14" i="5" s="1"/>
  <c r="F27" i="5"/>
  <c r="I27" i="5" s="1"/>
  <c r="F11" i="5"/>
  <c r="I11" i="5" s="1"/>
  <c r="G11" i="5"/>
  <c r="J11" i="5" s="1"/>
  <c r="H27" i="5"/>
  <c r="K27" i="5" s="1"/>
  <c r="H32" i="5"/>
  <c r="K32" i="5" s="1"/>
  <c r="F16" i="5"/>
  <c r="I16" i="5" s="1"/>
  <c r="F32" i="5"/>
  <c r="I32" i="5" s="1"/>
  <c r="G16" i="5"/>
  <c r="J16" i="5" s="1"/>
</calcChain>
</file>

<file path=xl/sharedStrings.xml><?xml version="1.0" encoding="utf-8"?>
<sst xmlns="http://schemas.openxmlformats.org/spreadsheetml/2006/main" count="572" uniqueCount="279">
  <si>
    <t>LED Luminaire A</t>
  </si>
  <si>
    <t>LED Luminaire B</t>
  </si>
  <si>
    <t>LED Luminaire C</t>
  </si>
  <si>
    <t>LED Luminaire D</t>
  </si>
  <si>
    <t>LED Luminaire E</t>
  </si>
  <si>
    <t>N/A</t>
  </si>
  <si>
    <t>LED W</t>
  </si>
  <si>
    <t>Inc. W</t>
  </si>
  <si>
    <t>Life (hrs)</t>
  </si>
  <si>
    <t>Avg. LED W</t>
  </si>
  <si>
    <t>Life (yrs)</t>
  </si>
  <si>
    <t>Dusk to Dawn</t>
  </si>
  <si>
    <t>Dusk to Close</t>
  </si>
  <si>
    <t>Residential</t>
  </si>
  <si>
    <t>Operating Hours (hrs)</t>
  </si>
  <si>
    <t>LED Pool Lighting (Dusk to Dawn)</t>
  </si>
  <si>
    <t>LED Pool Lighting (Dusk to Close)</t>
  </si>
  <si>
    <t>LED Pool Lighting (Residential)</t>
  </si>
  <si>
    <t>hrs</t>
  </si>
  <si>
    <t>base</t>
  </si>
  <si>
    <t>measure</t>
  </si>
  <si>
    <t>savings</t>
  </si>
  <si>
    <t>Delta</t>
  </si>
  <si>
    <t>Base Cost</t>
  </si>
  <si>
    <t>Lamp</t>
  </si>
  <si>
    <t>Gasket</t>
  </si>
  <si>
    <t>Labor</t>
  </si>
  <si>
    <t>Total</t>
  </si>
  <si>
    <t>300W</t>
  </si>
  <si>
    <t>400W</t>
  </si>
  <si>
    <t>500W</t>
  </si>
  <si>
    <t>RETROFIT</t>
  </si>
  <si>
    <t>NEW</t>
  </si>
  <si>
    <t>Fixture</t>
  </si>
  <si>
    <t>Measure</t>
  </si>
  <si>
    <t>300W F.</t>
  </si>
  <si>
    <t>300W avg.</t>
  </si>
  <si>
    <t>Average</t>
  </si>
  <si>
    <t>300W L.</t>
  </si>
  <si>
    <t>NEW/ROB GMC</t>
  </si>
  <si>
    <t>Base</t>
  </si>
  <si>
    <t>GMC</t>
  </si>
  <si>
    <t>Small Diameter</t>
  </si>
  <si>
    <t>J&amp;J</t>
  </si>
  <si>
    <t>Pentair</t>
  </si>
  <si>
    <t>100W</t>
  </si>
  <si>
    <t>6" Diameter New Base Fixture</t>
  </si>
  <si>
    <t>6" LED lamp replacement</t>
  </si>
  <si>
    <t>6" LED fixture</t>
  </si>
  <si>
    <t>http://www.inyopools.com/lights_pentair_intellibrite_white.aspx</t>
  </si>
  <si>
    <t>http://www.poolpartsonline.com/p-84105-pentair-intellibrite-5g-white-led-spa-lights.aspx</t>
  </si>
  <si>
    <t>http://www.poolplaza.com/P-PEN-640141-3638.html</t>
  </si>
  <si>
    <t>http://www.poolsupplyunlimited.com/bestprice/JandJElectronicsPureWhiteLEDRetrofitLightBulbforMiniSpaLights12VLPLM1WHT12/53395</t>
  </si>
  <si>
    <t>Average Lamp</t>
  </si>
  <si>
    <t>Small Diameter LED Pool Lighting (Dusk to Dawn)</t>
  </si>
  <si>
    <t>Small Diameter LED Pool Lighting (Dusk to Close)</t>
  </si>
  <si>
    <t>Small Diameter LED Pool Lighting (Residential)</t>
  </si>
  <si>
    <t>labor</t>
  </si>
  <si>
    <t>LED Screw</t>
  </si>
  <si>
    <t>LED Fixt</t>
  </si>
  <si>
    <t>Lumens</t>
  </si>
  <si>
    <t>Watts</t>
  </si>
  <si>
    <t>Inc lumens</t>
  </si>
  <si>
    <t>Inc efficacy</t>
  </si>
  <si>
    <t>LED screw-in lumens</t>
  </si>
  <si>
    <t>LED fixture lumens</t>
  </si>
  <si>
    <t>LED screw-in efficacy</t>
  </si>
  <si>
    <t>LED fixture efficacy</t>
  </si>
  <si>
    <t xml:space="preserve">http://www.poolsupplyworld.com/poolsupplies/poollights/jjelectronics/purewhite/products/LPL-M1-WHT-120.htm </t>
  </si>
  <si>
    <t xml:space="preserve">http://www.yourpoolparts.com/store/product9373.html </t>
  </si>
  <si>
    <t xml:space="preserve">http://www.yourpoolhq.com/pentair-spa-brite-60w-light-120v-50-foot-cord-78106100.html </t>
  </si>
  <si>
    <t xml:space="preserve">http://www.swimmingpoolsetc.com/pentair-spabright120v50-spalight.htm </t>
  </si>
  <si>
    <t xml:space="preserve">http://www.aquasupercenter.com/productdetails/pentair-spabrite-spa-light-120v-60w-50ft-cord~3426.html </t>
  </si>
  <si>
    <t>100W Fixture - 50 ft cord</t>
  </si>
  <si>
    <t xml:space="preserve">http://www.yourpoolhq.com/jandy-white-spa-light-50ft.html </t>
  </si>
  <si>
    <t xml:space="preserve">http://www.yourpoolhq.com/hayward-astrolite-sp058050-light.html </t>
  </si>
  <si>
    <t xml:space="preserve">http://www.yourpoolhq.com/pentair-aqualight-77118100-light.html </t>
  </si>
  <si>
    <t xml:space="preserve">http://www.yourpoolhq.com/pentair-amerlite-78418100-pool-light.html </t>
  </si>
  <si>
    <t xml:space="preserve">http://www.poolsupplyworld.com/Pentair-78418100-Amerlite-12V-100W-50-Cord-with-Stainless-Steel-Face-Ring-Pool-Light/78418100.htm </t>
  </si>
  <si>
    <t xml:space="preserve">http://www.poolsupplyworld.com/Hayward-SP0580S50-AstroLite-12V-100W-50-Cord-with-Stainless-Steel-Face-Ring-Pool-Light/SP0580S50.htm </t>
  </si>
  <si>
    <t xml:space="preserve">http://www.poolsupplyworld.com/Jandy-WPLV100WS50-White-12V-100W-50-Cord-with-Stainless-Steel-Face-Ring-Pool-Light/WPLV100WS50.htm </t>
  </si>
  <si>
    <t xml:space="preserve">http://www.poolsupplyworld.com/Hayward-SP058050-AstroLite-12V-100W-50-Cord-with-Thermoplastic-Face-Ring-Pool-Light/SP058050.htm </t>
  </si>
  <si>
    <t>300W Fixture - 50 ft cord</t>
  </si>
  <si>
    <t xml:space="preserve">http://www.yourpoolhq.com/hayward-astrolite-sp058150-light.html </t>
  </si>
  <si>
    <t xml:space="preserve">http://www.yourpoolhq.com/hayward-astrolite-sp0581s50-light.html </t>
  </si>
  <si>
    <t xml:space="preserve">http://www.yourpoolhq.com/hayward-astrolite-sp0582l50-light.html </t>
  </si>
  <si>
    <t xml:space="preserve">http://www.yourpoolhq.com/hayward-astrolite-sp0582sl50-light.html </t>
  </si>
  <si>
    <t xml:space="preserve">http://www.yourpoolhq.com/pentair-amerlite-78428100-pool-light.html </t>
  </si>
  <si>
    <t xml:space="preserve">http://www.yourpoolhq.com/pentair-amerlite-78438100-pool-light.html </t>
  </si>
  <si>
    <t xml:space="preserve">http://www.poolsupplyworld.com/Pentair-78428100-Amerlite-120V-300W-50-Cord-with-Stainless-Steel-Face-Ring-Pool-Light/78428100.htm </t>
  </si>
  <si>
    <t xml:space="preserve">http://www.poolsupplyworld.com/Pentair-78438100-Amerlite-12V-300W-50-Cord-with-Stainless-Steel-Face-Ring-Pool-Light/78438100.htm </t>
  </si>
  <si>
    <t xml:space="preserve">http://www.poolsupplyworld.com/Hayward-SP0582L50-AstroLite-120V-300W-50-Cord-with-Thermoplastic-Face-Ring-Pool-Light/SP0582L50.htm </t>
  </si>
  <si>
    <t xml:space="preserve">http://www.poolsupplyworld.com/Hayward-SP058150-AstroLite-12V-300W-50-Cord-with-Thermoplastic-Face-Ring-Pool-Light/SP058150.htm </t>
  </si>
  <si>
    <t xml:space="preserve">http://www.poolsupplyworld.com/Jandy-WPHV300WS50-White-120V-300W-50-Cord-with-Stainless-Steel-Face-Ring-Pool-Light/WPHV300WS50.htm </t>
  </si>
  <si>
    <t xml:space="preserve">http://www.poolsupplyworld.com/Hayward-SP0582SL50-AstroLite-120V-300W-50-Cord-with-Stainless-Steel-Face-Ring-Pool-Light/SP0582SL50.htm </t>
  </si>
  <si>
    <t>400W Fixture - 50 ft cord</t>
  </si>
  <si>
    <t xml:space="preserve">http://www.yourpoolhq.com/hayward-astrolite-sp0584sl50-pool-light.html </t>
  </si>
  <si>
    <t xml:space="preserve">http://www.yourpoolhq.com/pentair-amerlite-78448100-pool-light.html </t>
  </si>
  <si>
    <t xml:space="preserve">http://www.yourpoolhq.com/pentair-amerlite-78448200-blue-light.html </t>
  </si>
  <si>
    <t xml:space="preserve">http://www.poolsupplyworld.com/Pentair-78448100-Amerlite-120V-400W-50-Cord-with-Stainless-Steel-Face-Ring-Pool-Light/78448100.htm </t>
  </si>
  <si>
    <t xml:space="preserve">http://www.poolsupplyworld.com/Hayward-SP0584SL50-AstroLite-120V-400W-50-Cord-with-Stainless-Steel-Face-Ring-Pool-Light/SP0584SL50.htm </t>
  </si>
  <si>
    <t xml:space="preserve">http://www.poolsupplyworld.com/Hayward-SP0584SLB50-AstroLite-120V-400W-50-Cord-with-Stainless-Steel-Face-Ring-Blue-Lens-Pool-Light/SP0584SLB50.htm </t>
  </si>
  <si>
    <t>500W Fixture - 50 ft cord</t>
  </si>
  <si>
    <t xml:space="preserve">http://www.yourpoolhq.com/hayward-sp0573ln50-duralite.html </t>
  </si>
  <si>
    <t xml:space="preserve">http://www.yourpoolhq.com/hayward-astrolite-sp0583l50-light.html </t>
  </si>
  <si>
    <t xml:space="preserve">http://www.yourpoolhq.com/hayward-astrolite-sp0583sl50-light.html </t>
  </si>
  <si>
    <t xml:space="preserve">http://www.yourpoolhq.com/pentair-amerlite-78458100-pool-light.html </t>
  </si>
  <si>
    <t xml:space="preserve">http://www.yourpoolhq.com/sta-rite-swimquip-light-05086-0050.html </t>
  </si>
  <si>
    <t xml:space="preserve">http://www.poolsupplyworld.com/Pentair-78458100-Amerlite-120V-500W-50-Cord-with-Stainless-Steel-Face-Ring-Pool-Light/78458100.htm </t>
  </si>
  <si>
    <t xml:space="preserve">http://www.poolsupplyworld.com/Pentair-05086-0050-Sta-Rite-SwimQuip-120V-500W-50-Cord-Underwater-Pool-Light/05086-0050.htm </t>
  </si>
  <si>
    <t xml:space="preserve">http://www.poolsupplyworld.com/Hayward-SP0583L50-AstroLite-120V-500W-50-Cord-with-Thermoplastic-Face-Ring-Pool-Light/SP0583L50.htm </t>
  </si>
  <si>
    <t xml:space="preserve">http://www.poolsupplyworld.com/Jandy-WPHV500WS50-White-120V-500W-50-Cord-with-Stainless-Steel-Face-Ring-Pool-Light/WPHV500WS50.htm </t>
  </si>
  <si>
    <t xml:space="preserve">http://www.yourpoolhq.com/pentair-intellibrite-640141-spa-led-light.html </t>
  </si>
  <si>
    <t xml:space="preserve">http://www.poolsupplyworld.com/Pentair-601301-IntelliBrite-5G-White-LED-120V-55W-50-with-Stainless-Steel-Face-Ring-Pool-Light/601301.htm </t>
  </si>
  <si>
    <t xml:space="preserve">http://www.poolsupplyworld.com/Pentair-601101-IntelliBrite-5G-White-LED-120V-40W-50-with-Stainless-Steel-Face-Ring-Pool-Light/601101.htm </t>
  </si>
  <si>
    <t xml:space="preserve">http://www.poolsupplyworld.com/Pentair-601106-IntelliBrite-5G-White-LED-12V-40W-50-with-Stainless-Steel-Face-Ring-Pool-Light/601106.htm </t>
  </si>
  <si>
    <t xml:space="preserve">http://www.poolsupplyworld.com/Pentair-601306-IntelliBrite-5G-White-LED-12V-55W-50-with-Stainless-Steel-Face-Ring-Pool-Light/601306.htm </t>
  </si>
  <si>
    <t xml:space="preserve">http://www.poolsupplyworld.com/Pentair-601201-IntelliBrite-5G-White-LED-120V-48W-50-with-Stainless-Steel-Face-Ring-Pool-Light/601201.htm </t>
  </si>
  <si>
    <t xml:space="preserve">http://www.poolsupplyworld.com/Pentair-601206-IntelliBrite-5G-White-LED-12V-48W-50-with-Stainless-Steel-Face-Ring-Pool-Light/601206.htm </t>
  </si>
  <si>
    <t xml:space="preserve">http://www.yourpoolhq.com/pentair-intellibrite-601101-white-led-light.html </t>
  </si>
  <si>
    <t xml:space="preserve">http://www.yourpoolhq.com/pentair-intellibrite-601106-white-led-light.html </t>
  </si>
  <si>
    <t xml:space="preserve">http://www.yourpoolhq.com/hayward-lplus11050-crystalogic-light.html </t>
  </si>
  <si>
    <t>100W eq. LED Fixt. (15.5W)</t>
  </si>
  <si>
    <t>300W eq. LED Fixt. (45.8W)</t>
  </si>
  <si>
    <t>400W eq. LED Fixt. (52.4W)</t>
  </si>
  <si>
    <t>500W eq. LED Fixt. (67.4W)</t>
  </si>
  <si>
    <t xml:space="preserve">https://www.poolsupplyunlimited.com/pentair-640141-intellibrite-white-spa-light/136284p1 </t>
  </si>
  <si>
    <t xml:space="preserve">https://www.poolsupplyunlimited.com/pentair-640151-intellibrite-5g-white-spa-light/136289p1 </t>
  </si>
  <si>
    <t xml:space="preserve">https://www.poolsupplyunlimited.com/pentair-601306-intellibrite-5g-white-pool-light/136276p1 </t>
  </si>
  <si>
    <t xml:space="preserve">https://www.poolsupplyunlimited.com/pentair-601206-intellibrite-5g-white-pool-light/136266p1 </t>
  </si>
  <si>
    <t xml:space="preserve">https://www.poolsupplyunlimited.com/pentair-601106-intellibrite-white-pool-light/136251p1 </t>
  </si>
  <si>
    <t xml:space="preserve">https://www.poolsupplyunlimited.com/pentair-601301-intellibrite-white-pool-light/136271p1 </t>
  </si>
  <si>
    <t xml:space="preserve">https://www.poolsupplyunlimited.com/pentair-601201-intellibrite-white-pool-light/136260p1 </t>
  </si>
  <si>
    <t xml:space="preserve">https://www.poolsupplyunlimited.com/pentair-601101-intellibritewhite-pool-light/136241p1 </t>
  </si>
  <si>
    <t xml:space="preserve">https://www.poolsupplyunlimited.com/hayward-lplus11050-pool-light/140889p1 </t>
  </si>
  <si>
    <t xml:space="preserve">https://www.poolsupplyunlimited.com/hayward-lslus11050-spa-light/140886p1 </t>
  </si>
  <si>
    <t xml:space="preserve">https://www.poolsupplyunlimited.com/jandj-electronics-lpl-f3w-120-50-p-pool-light/143290p1 </t>
  </si>
  <si>
    <t xml:space="preserve">https://www.poolsupplyunlimited.com/jandj-electronics-lpl-f1w-120-50-p-pool-light/143302p1 </t>
  </si>
  <si>
    <t xml:space="preserve">https://www.poolsupplyunlimited.com/jandj-electronics-lpl-f1w-12-50-p-pool-light/143318p1 </t>
  </si>
  <si>
    <t xml:space="preserve">https://www.poolsupplyunlimited.com/jandj-electronics-lpl-s1w-120-50-p-spa-light/143305p1 </t>
  </si>
  <si>
    <t xml:space="preserve">https://www.poolsupplyunlimited.com/jandj-electronics-lpl-s1w-12-50-p-spa-light/143310p1 </t>
  </si>
  <si>
    <t xml:space="preserve">https://www.poolsupplyunlimited.com/jandj-electronics-lpl-f3w-12-50-p-pool-light/143298p1 </t>
  </si>
  <si>
    <t xml:space="preserve">https://www.poolsupplyunlimited.com/jandj-electronics-lpl-f3w-120-50-psq-light-fixture/152061p1 </t>
  </si>
  <si>
    <t xml:space="preserve">https://www.poolsupplyunlimited.com/jandj-electronics-lpl-f3w-12-50-psq-light-fixture/152092p1 </t>
  </si>
  <si>
    <t>300W, 400W, 500W eq. Average</t>
  </si>
  <si>
    <t xml:space="preserve">https://www.poolsupplyunlimited.com/pentair-78448100-amerlite-pool-light/4086p1 </t>
  </si>
  <si>
    <t xml:space="preserve">https://www.poolsupplyunlimited.com/pentair-78428100-amerlite-pool-light/4111p1 </t>
  </si>
  <si>
    <t xml:space="preserve">https://www.poolsupplyunlimited.com/pentair-78458100-amerlite-pool-light/4046p1 </t>
  </si>
  <si>
    <t xml:space="preserve">https://www.poolsupplyunlimited.com/pentair-78418100-amerlite-pool-light/4116p1 </t>
  </si>
  <si>
    <t xml:space="preserve">https://www.poolsupplyunlimited.com/pentair-78438100-amerlite-pool-light/4042p1 </t>
  </si>
  <si>
    <t xml:space="preserve">https://www.poolsupplyunlimited.com/pentair-78108200-spabrite-spa-light/4075p1 </t>
  </si>
  <si>
    <t xml:space="preserve">https://www.poolsupplyunlimited.com/pentair-05086-0050-swimquip-pool-light/97218p1 </t>
  </si>
  <si>
    <t xml:space="preserve">https://www.poolsupplyunlimited.com/hayward-sp0583sl50-astrolite-pool-light/45490p1 </t>
  </si>
  <si>
    <t xml:space="preserve">https://www.poolsupplyunlimited.com/hayward-sp0584sl50-astrolite-pool-light/45588p1 </t>
  </si>
  <si>
    <t xml:space="preserve">https://www.poolsupplyunlimited.com/hayward-sp0582sl50-astrolite-pool-light/45537p1 </t>
  </si>
  <si>
    <t xml:space="preserve">https://www.poolsupplyunlimited.com/hayward-sp0583l50-astrolite-pool-light/45542p1 </t>
  </si>
  <si>
    <t xml:space="preserve">https://www.poolsupplyunlimited.com/hayward-sp0582l50-astrolite-pool-light/45553p1 </t>
  </si>
  <si>
    <t xml:space="preserve">https://www.poolsupplyunlimited.com/hayward-sp0591sl50-astrolite-ii-spa-light/45512p1 </t>
  </si>
  <si>
    <t xml:space="preserve">https://www.poolsupplyunlimited.com/jandy-wphv500ws50-white-pool-light/52839p1 </t>
  </si>
  <si>
    <t xml:space="preserve">https://www.poolsupplyunlimited.com/jandy-wphv300ws50-white-pool-light/52834p1 </t>
  </si>
  <si>
    <t xml:space="preserve">https://www.poolsupplyunlimited.com/jandy-wshv100ws50-white-pool-light/52850p1 </t>
  </si>
  <si>
    <t>100W Lamp</t>
  </si>
  <si>
    <t>300W Lamp</t>
  </si>
  <si>
    <t>400W Lamp</t>
  </si>
  <si>
    <t>500W Lamp</t>
  </si>
  <si>
    <t>300W, 400W, 500W Average</t>
  </si>
  <si>
    <t xml:space="preserve">https://www.poolsupplyunlimited.com/jandj-electronics-pure-white-led-retrofit-light-bulb-for-mini-spa-lights-12v-lpl-m1-wht-12/53395p1 </t>
  </si>
  <si>
    <t>http://www.poolsupplyworld.com/JJ-Electronics-LPL-M1-WHT-120-PureWhite-2-LED-120V-13W-White-LED-Pool-and-Spa-Light-Fixture/LPL-M1-WHT-120.htm?</t>
  </si>
  <si>
    <t>100W eq. Lamp</t>
  </si>
  <si>
    <t>300W eq. Lamp</t>
  </si>
  <si>
    <t>400W eq. Lamp</t>
  </si>
  <si>
    <t>500W eq. Lamp</t>
  </si>
  <si>
    <t xml:space="preserve">http://www.poolsupplyworld.com/SmartPool-NLK8-Replacement-Bulb-Kit-with-Gasket-100-Watts-for-NL100-Model/NLK8.htm </t>
  </si>
  <si>
    <t xml:space="preserve">http://www.inyopools.com/Products/00100001005417.htm </t>
  </si>
  <si>
    <t xml:space="preserve">http://www.inyopools.com/Products/00100001005428.htm </t>
  </si>
  <si>
    <t>https://www.poolpartsonline.com/p-500-bulbs-replacement-pool-spa-light-bulbs.aspx</t>
  </si>
  <si>
    <t>http://www.inyopools.com/Products/00100001005424.htm</t>
  </si>
  <si>
    <t>http://www.inyopools.com/Products/00100001005425.htm</t>
  </si>
  <si>
    <t>http://www.inyopools.com/Products/00100001005426.htm</t>
  </si>
  <si>
    <t>http://www.inyopools.com/Products/00100001005427.htm</t>
  </si>
  <si>
    <t>http://www.poolsupplyworld.com/JJ-Electronics-LPL-M1-WHT-12-PureWhite-2-LED-12V-10W-White-LED-Pool-and-Spa-Light-Fixture/LPL-M1-WHT-12.htm</t>
  </si>
  <si>
    <t>http://www.inyopools.com/Products/03500015075918.htm</t>
  </si>
  <si>
    <t>http://www.inyopools.com/Products/03500015075919.htm</t>
  </si>
  <si>
    <t>http://www.poolsupplyworld.com/JJ-Electronics-LPL-P2-WHT-120-PureWhite-2-White-LED-Replacement-Bulb-45W-120V/LPL-P2-WHT-120.htm</t>
  </si>
  <si>
    <t>http://www.poolsupplyworld.com/JJ-Electronics-LPL-P2-WHT-12-PureWhite-2-LED-12V-40W-White-LED-Pool-and-Spa-Light-Fixture/LPL-P2-WHT-12.htm</t>
  </si>
  <si>
    <t>http://www.poolsupplyworld.com/JJ-Electronics-LPL-P2-WHT-120-S-PureWhite-2-LED-120V-41W-White-LED-Pool-and-Spa-Light-Fixture/LPL-P2-WHT-120-S.htm</t>
  </si>
  <si>
    <t>http://www.poolsupplyworld.com/JJ-Electronics-LPL-P2-WHT-12-SQ-S-PureWhite-2-LED-12V-36W-White-LED-Pool-and-Spa-Light-Fixture-StaRite-SwimQuip/LPL-P2-WHT-12-SQ-S.htm</t>
  </si>
  <si>
    <t>http://www.poolsupplyworld.com/JJ-Electronics-LPL-P2-WHT-12-S-PureWhite-2-LED-12V-36W-White-LED-Pool-and-Spa-Light-Fixture/LPL-P2-WHT-12-S.htm</t>
  </si>
  <si>
    <t>http://www.inyopools.com/Products/03500015075920.htm</t>
  </si>
  <si>
    <t>http://www.inyopools.com/Products/03500015075922.htm</t>
  </si>
  <si>
    <t>http://www.inyopools.com/Products/03500015075921.htm</t>
  </si>
  <si>
    <t>http://www.inyopools.com/Products/03500015075923.htm</t>
  </si>
  <si>
    <t>LT-97531</t>
  </si>
  <si>
    <t>ROB</t>
  </si>
  <si>
    <t>LT-60864</t>
  </si>
  <si>
    <t>LT-18465</t>
  </si>
  <si>
    <t>LT-79642</t>
  </si>
  <si>
    <t>LT-19365</t>
  </si>
  <si>
    <t>LT-28111</t>
  </si>
  <si>
    <t>LT-34888</t>
  </si>
  <si>
    <t>LT-42086</t>
  </si>
  <si>
    <t>LT-47665</t>
  </si>
  <si>
    <t>LT-59777</t>
  </si>
  <si>
    <t>LT-69385</t>
  </si>
  <si>
    <t>LT-50864</t>
  </si>
  <si>
    <t>LT-78882</t>
  </si>
  <si>
    <t>LT-88786</t>
  </si>
  <si>
    <t>LT-95643</t>
  </si>
  <si>
    <t>LT-80864</t>
  </si>
  <si>
    <t>RET</t>
  </si>
  <si>
    <t>LT-18635</t>
  </si>
  <si>
    <t>LT-18643</t>
  </si>
  <si>
    <t>LT-18646</t>
  </si>
  <si>
    <t>LT-18650</t>
  </si>
  <si>
    <t>LT-18636</t>
  </si>
  <si>
    <t>LT-18637</t>
  </si>
  <si>
    <t>LT-18638</t>
  </si>
  <si>
    <t>LT-18639</t>
  </si>
  <si>
    <t>LT-18640</t>
  </si>
  <si>
    <t>LT-18641</t>
  </si>
  <si>
    <t>LT-18644</t>
  </si>
  <si>
    <t>LT-18642</t>
  </si>
  <si>
    <t>LT-18645</t>
  </si>
  <si>
    <t>LT-18647</t>
  </si>
  <si>
    <t>LT-18648</t>
  </si>
  <si>
    <t>LT-18663</t>
  </si>
  <si>
    <t xml:space="preserve">15.5 Watt Pool Light (Dusk to Close) LED </t>
  </si>
  <si>
    <t>15.5 Watt Pool Light (Dusk to Dawn) LED</t>
  </si>
  <si>
    <t>15.5 Watt Pool Light (Res) LED</t>
  </si>
  <si>
    <t>15.5 Watt Spa Light (Res) LED</t>
  </si>
  <si>
    <t>45.8 Watt Pool Light (Dusk to Close) LED</t>
  </si>
  <si>
    <t>45.8 Watt Pool Light (Dusk to Dawn) LED</t>
  </si>
  <si>
    <t>45.8 Watt Pool Light (Res) LED</t>
  </si>
  <si>
    <t>45.8 Watt Spa Light (Res) LED</t>
  </si>
  <si>
    <t xml:space="preserve">52.4 Watt Pool Light (Dusk to Close) LED </t>
  </si>
  <si>
    <t>52.4 Watt Pool Light (Dusk to Dawn) LED</t>
  </si>
  <si>
    <t>52.4 Watt Pool Light (Res) LED</t>
  </si>
  <si>
    <t>52.4 Watt Spa Light (Res) LED</t>
  </si>
  <si>
    <t>67.4 Watt Pool Light (Dusk to Close) LED</t>
  </si>
  <si>
    <t>67.4 Watt Pool Light (Dusk to Dawn) LED</t>
  </si>
  <si>
    <t xml:space="preserve">67.4 Watt Pool Light (Res) LED </t>
  </si>
  <si>
    <t xml:space="preserve">67.4 Watt Spa Light (Res) LED </t>
  </si>
  <si>
    <t>15.5 Watt Pool Lamp (Res) LED replacing 100 Watt Incandescent</t>
  </si>
  <si>
    <t>15.5 Watt Pool Lamp (Dusk to Dawn) LED replacing 100 Watt Incandescent</t>
  </si>
  <si>
    <t>15.5 Watt Spa Lamp (Res) LED replacing 100 Watt Incandescent</t>
  </si>
  <si>
    <t>15.5 Watt Pool Lamp (Dusk to Close) LED replacing 100 Watt Incandescent</t>
  </si>
  <si>
    <t>45.8 Watt Pool Lamp (Dusk to Close) LED replacing 300 Watt Incandescent</t>
  </si>
  <si>
    <t>45.8 Watt Pool Lamp (Dusk to Dawn) LED replacing 300 Watt Incandescent</t>
  </si>
  <si>
    <t>45.8 Watt Pool Lamp (Res) LED replacing 300 Watt Incandescent</t>
  </si>
  <si>
    <t>45.8 Watt Spa Lamp (Res) LED replacing 300 Watt Incandescent</t>
  </si>
  <si>
    <t>52.4 Watt Pool Lamp (Dusk to Close) LED replacing 400 Watt Incandescent</t>
  </si>
  <si>
    <t>52.4 Watt Spa Lamp (Res) LED replacing 400 Watt Incandescent</t>
  </si>
  <si>
    <t>52.4 Watt Pool Lamp (Res) LED replacing 400 Watt Incandescent</t>
  </si>
  <si>
    <t>52.4 Watt Pool Lamp (Dusk to Dawn) LED replacing 400 Watt Incandescent</t>
  </si>
  <si>
    <t>67.4 Watt Pool Lamp (Dusk to Close) LED replacing 500 Watt Incandescent</t>
  </si>
  <si>
    <t>67.4 Watt Spa Lamp (Res) LED replacing 500 Watt Incandescent</t>
  </si>
  <si>
    <t>67.4 Watt Pool Lamp (Dusk to Dawn) LED replacing 500 Watt Incandescent</t>
  </si>
  <si>
    <t>67.4 Watt Pool Lamp (Res) LED replacing 500 Watt Incandescent</t>
  </si>
  <si>
    <t>MeasMatlCost</t>
  </si>
  <si>
    <t>MeasLaborCost</t>
  </si>
  <si>
    <t>SolutionCode</t>
  </si>
  <si>
    <t>MeasIndex</t>
  </si>
  <si>
    <t>Sol Code</t>
  </si>
  <si>
    <t>type</t>
  </si>
  <si>
    <t>IMC</t>
  </si>
  <si>
    <t>1st BL</t>
  </si>
  <si>
    <t>2nd BL</t>
  </si>
  <si>
    <t>WP StdMatlCost</t>
  </si>
  <si>
    <t>WP StdLaborCost</t>
  </si>
  <si>
    <t>Cost Sheet</t>
  </si>
  <si>
    <t>Material</t>
  </si>
  <si>
    <t>Check</t>
  </si>
  <si>
    <t>Paste from WP</t>
  </si>
  <si>
    <t>Matching?</t>
  </si>
  <si>
    <t>Work Paper Calc</t>
  </si>
  <si>
    <t>Baseline Luminaire Costs</t>
  </si>
  <si>
    <t>Measure Luminaire Costs</t>
  </si>
  <si>
    <t>Baseline Lamp Costs</t>
  </si>
  <si>
    <t>Measure Lamp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</si>
</sst>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/>
    <xf numFmtId="0" fontId="2" fillId="4" borderId="0" xfId="0" applyFont="1" applyFill="1"/>
    <xf numFmtId="0" fontId="2" fillId="0" borderId="0" xfId="0" applyFont="1"/>
    <xf numFmtId="0" fontId="2" fillId="3" borderId="0" xfId="0" applyFont="1" applyFill="1"/>
    <xf numFmtId="0" fontId="3" fillId="0" borderId="0" xfId="0" applyFont="1"/>
    <xf numFmtId="0" fontId="1" fillId="0" borderId="0" xfId="0" applyFont="1"/>
    <xf numFmtId="164" fontId="2" fillId="0" borderId="0" xfId="0" applyNumberFormat="1" applyFont="1"/>
    <xf numFmtId="2" fontId="0" fillId="0" borderId="0" xfId="0" applyNumberFormat="1"/>
    <xf numFmtId="0" fontId="0" fillId="0" borderId="0" xfId="0"/>
    <xf numFmtId="8" fontId="6" fillId="0" borderId="0" xfId="0" applyNumberFormat="1" applyFont="1" applyFill="1" applyBorder="1" applyAlignment="1">
      <alignment horizontal="center" vertical="center" wrapText="1"/>
    </xf>
    <xf numFmtId="8" fontId="7" fillId="0" borderId="0" xfId="0" applyNumberFormat="1" applyFont="1" applyFill="1" applyBorder="1" applyAlignment="1">
      <alignment horizontal="center" vertical="center" wrapText="1"/>
    </xf>
    <xf numFmtId="0" fontId="0" fillId="5" borderId="0" xfId="0" applyFill="1"/>
    <xf numFmtId="2" fontId="0" fillId="5" borderId="0" xfId="0" applyNumberFormat="1" applyFill="1"/>
    <xf numFmtId="8" fontId="0" fillId="5" borderId="0" xfId="0" applyNumberFormat="1" applyFill="1"/>
    <xf numFmtId="0" fontId="0" fillId="0" borderId="0" xfId="0" applyFill="1"/>
    <xf numFmtId="2" fontId="0" fillId="0" borderId="0" xfId="0" applyNumberFormat="1" applyFill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9" fillId="0" borderId="0" xfId="2"/>
    <xf numFmtId="44" fontId="2" fillId="0" borderId="0" xfId="1" applyFont="1"/>
    <xf numFmtId="2" fontId="2" fillId="0" borderId="0" xfId="0" applyNumberFormat="1" applyFont="1"/>
    <xf numFmtId="0" fontId="0" fillId="0" borderId="0" xfId="0" applyAlignment="1">
      <alignment wrapText="1"/>
    </xf>
    <xf numFmtId="44" fontId="0" fillId="0" borderId="0" xfId="1" applyFont="1"/>
    <xf numFmtId="0" fontId="0" fillId="0" borderId="0" xfId="1" applyNumberFormat="1" applyFont="1"/>
    <xf numFmtId="44" fontId="2" fillId="0" borderId="0" xfId="0" applyNumberFormat="1" applyFont="1"/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8" fontId="10" fillId="0" borderId="2" xfId="0" applyNumberFormat="1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8" fontId="10" fillId="0" borderId="4" xfId="0" applyNumberFormat="1" applyFont="1" applyBorder="1" applyAlignment="1">
      <alignment vertical="center" wrapText="1"/>
    </xf>
    <xf numFmtId="0" fontId="0" fillId="0" borderId="0" xfId="0" applyAlignment="1"/>
    <xf numFmtId="14" fontId="0" fillId="0" borderId="0" xfId="0" applyNumberFormat="1"/>
    <xf numFmtId="0" fontId="0" fillId="6" borderId="0" xfId="0" applyFont="1" applyFill="1" applyAlignment="1"/>
    <xf numFmtId="165" fontId="0" fillId="0" borderId="0" xfId="0" applyNumberFormat="1" applyAlignment="1"/>
    <xf numFmtId="165" fontId="0" fillId="0" borderId="0" xfId="0" applyNumberFormat="1"/>
    <xf numFmtId="44" fontId="0" fillId="0" borderId="0" xfId="0" applyNumberFormat="1"/>
    <xf numFmtId="0" fontId="0" fillId="7" borderId="0" xfId="0" applyFont="1" applyFill="1" applyAlignment="1"/>
    <xf numFmtId="0" fontId="0" fillId="7" borderId="0" xfId="0" applyFill="1"/>
    <xf numFmtId="0" fontId="2" fillId="3" borderId="0" xfId="0" applyFont="1" applyFill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100W inc. lumens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Lumens!$C$16:$C$18</c:f>
              <c:numCache>
                <c:formatCode>General</c:formatCode>
                <c:ptCount val="3"/>
                <c:pt idx="0">
                  <c:v>300</c:v>
                </c:pt>
                <c:pt idx="1">
                  <c:v>400</c:v>
                </c:pt>
                <c:pt idx="2">
                  <c:v>500</c:v>
                </c:pt>
              </c:numCache>
            </c:numRef>
          </c:xVal>
          <c:yVal>
            <c:numRef>
              <c:f>Lumens!$E$16:$E$18</c:f>
              <c:numCache>
                <c:formatCode>General</c:formatCode>
                <c:ptCount val="3"/>
                <c:pt idx="0">
                  <c:v>6.9733333333333336</c:v>
                </c:pt>
                <c:pt idx="1">
                  <c:v>8.0024999999999995</c:v>
                </c:pt>
                <c:pt idx="2">
                  <c:v>9.1460000000000008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025512"/>
        <c:axId val="287023552"/>
      </c:scatterChart>
      <c:valAx>
        <c:axId val="287025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7023552"/>
        <c:crosses val="autoZero"/>
        <c:crossBetween val="midCat"/>
      </c:valAx>
      <c:valAx>
        <c:axId val="287023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7025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180975</xdr:colOff>
      <xdr:row>6</xdr:row>
      <xdr:rowOff>147637</xdr:rowOff>
    </xdr:from>
    <xdr:to>
      <xdr:col>18</xdr:col>
      <xdr:colOff>485775</xdr:colOff>
      <xdr:row>19</xdr:row>
      <xdr:rowOff>71437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wimmingpoolsetc.com/pentair-spabright120v50-spalight.htm" TargetMode="External"/><Relationship Id="rId3" Type="http://schemas.openxmlformats.org/officeDocument/2006/relationships/hyperlink" Target="http://www.poolplaza.com/P-PEN-640141-3638.html" TargetMode="External"/><Relationship Id="rId7" Type="http://schemas.openxmlformats.org/officeDocument/2006/relationships/hyperlink" Target="http://www.yourpoolhq.com/pentair-spa-brite-60w-light-120v-50-foot-cord-78106100.html" TargetMode="External"/><Relationship Id="rId2" Type="http://schemas.openxmlformats.org/officeDocument/2006/relationships/hyperlink" Target="http://www.inyopools.com/lights_pentair_intellibrite_white.aspx" TargetMode="External"/><Relationship Id="rId1" Type="http://schemas.openxmlformats.org/officeDocument/2006/relationships/hyperlink" Target="http://www.poolpartsonline.com/p-84105-pentair-intellibrite-5g-white-led-spa-lights.aspx" TargetMode="External"/><Relationship Id="rId6" Type="http://schemas.openxmlformats.org/officeDocument/2006/relationships/hyperlink" Target="http://www.poolsupplyunlimited.com/bestprice/JandJElectronicsPureWhiteLEDRetrofitLightBulbforMiniSpaLights12VLPLM1WHT12/53395" TargetMode="External"/><Relationship Id="rId5" Type="http://schemas.openxmlformats.org/officeDocument/2006/relationships/hyperlink" Target="http://www.yourpoolparts.com/store/product9373.html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://www.poolsupplyworld.com/poolsupplies/poollights/jjelectronics/purewhite/products/LPL-M1-WHT-120.htm" TargetMode="External"/><Relationship Id="rId9" Type="http://schemas.openxmlformats.org/officeDocument/2006/relationships/hyperlink" Target="http://www.aquasupercenter.com/productdetails/pentair-spabrite-spa-light-120v-60w-50ft-cord~3426.html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poolsupplyworld.com/Hayward-SP0584SLB50-AstroLite-120V-400W-50-Cord-with-Stainless-Steel-Face-Ring-Blue-Lens-Pool-Light/SP0584SLB50.htm" TargetMode="External"/><Relationship Id="rId21" Type="http://schemas.openxmlformats.org/officeDocument/2006/relationships/hyperlink" Target="http://www.yourpoolhq.com/hayward-astrolite-sp0584sl50-pool-light.html" TargetMode="External"/><Relationship Id="rId42" Type="http://schemas.openxmlformats.org/officeDocument/2006/relationships/hyperlink" Target="http://www.poolsupplyworld.com/Pentair-601206-IntelliBrite-5G-White-LED-12V-48W-50-with-Stainless-Steel-Face-Ring-Pool-Light/601206.htm" TargetMode="External"/><Relationship Id="rId47" Type="http://schemas.openxmlformats.org/officeDocument/2006/relationships/hyperlink" Target="https://www.poolsupplyunlimited.com/pentair-640151-intellibrite-5g-white-spa-light/136289p1" TargetMode="External"/><Relationship Id="rId63" Type="http://schemas.openxmlformats.org/officeDocument/2006/relationships/hyperlink" Target="https://www.poolsupplyunlimited.com/jandj-electronics-lpl-f3w-12-50-psq-light-fixture/152092p1" TargetMode="External"/><Relationship Id="rId68" Type="http://schemas.openxmlformats.org/officeDocument/2006/relationships/hyperlink" Target="https://www.poolsupplyunlimited.com/pentair-78438100-amerlite-pool-light/4042p1" TargetMode="External"/><Relationship Id="rId84" Type="http://schemas.openxmlformats.org/officeDocument/2006/relationships/hyperlink" Target="http://www.inyopools.com/Products/00100001005428.htm" TargetMode="External"/><Relationship Id="rId89" Type="http://schemas.openxmlformats.org/officeDocument/2006/relationships/hyperlink" Target="https://www.poolpartsonline.com/p-500-bulbs-replacement-pool-spa-light-bulbs.aspx" TargetMode="External"/><Relationship Id="rId7" Type="http://schemas.openxmlformats.org/officeDocument/2006/relationships/hyperlink" Target="http://www.poolsupplyworld.com/Jandy-WPLV100WS50-White-12V-100W-50-Cord-with-Stainless-Steel-Face-Ring-Pool-Light/WPLV100WS50.htm" TargetMode="External"/><Relationship Id="rId71" Type="http://schemas.openxmlformats.org/officeDocument/2006/relationships/hyperlink" Target="https://www.poolsupplyunlimited.com/hayward-sp0583sl50-astrolite-pool-light/45490p1" TargetMode="External"/><Relationship Id="rId92" Type="http://schemas.openxmlformats.org/officeDocument/2006/relationships/hyperlink" Target="http://www.inyopools.com/Products/00100001005426.htm" TargetMode="External"/><Relationship Id="rId2" Type="http://schemas.openxmlformats.org/officeDocument/2006/relationships/hyperlink" Target="http://www.yourpoolhq.com/hayward-astrolite-sp058050-light.html" TargetMode="External"/><Relationship Id="rId16" Type="http://schemas.openxmlformats.org/officeDocument/2006/relationships/hyperlink" Target="http://www.poolsupplyworld.com/Pentair-78438100-Amerlite-12V-300W-50-Cord-with-Stainless-Steel-Face-Ring-Pool-Light/78438100.htm" TargetMode="External"/><Relationship Id="rId29" Type="http://schemas.openxmlformats.org/officeDocument/2006/relationships/hyperlink" Target="http://www.yourpoolhq.com/hayward-astrolite-sp0583sl50-light.html" TargetMode="External"/><Relationship Id="rId107" Type="http://schemas.openxmlformats.org/officeDocument/2006/relationships/printerSettings" Target="../printerSettings/printerSettings3.bin"/><Relationship Id="rId11" Type="http://schemas.openxmlformats.org/officeDocument/2006/relationships/hyperlink" Target="http://www.yourpoolhq.com/hayward-astrolite-sp0582l50-light.html" TargetMode="External"/><Relationship Id="rId24" Type="http://schemas.openxmlformats.org/officeDocument/2006/relationships/hyperlink" Target="http://www.poolsupplyworld.com/Pentair-78448100-Amerlite-120V-400W-50-Cord-with-Stainless-Steel-Face-Ring-Pool-Light/78448100.htm" TargetMode="External"/><Relationship Id="rId32" Type="http://schemas.openxmlformats.org/officeDocument/2006/relationships/hyperlink" Target="http://www.poolsupplyworld.com/Pentair-78458100-Amerlite-120V-500W-50-Cord-with-Stainless-Steel-Face-Ring-Pool-Light/78458100.htm" TargetMode="External"/><Relationship Id="rId37" Type="http://schemas.openxmlformats.org/officeDocument/2006/relationships/hyperlink" Target="http://www.poolsupplyworld.com/Pentair-601301-IntelliBrite-5G-White-LED-120V-55W-50-with-Stainless-Steel-Face-Ring-Pool-Light/601301.htm" TargetMode="External"/><Relationship Id="rId40" Type="http://schemas.openxmlformats.org/officeDocument/2006/relationships/hyperlink" Target="http://www.poolsupplyworld.com/Pentair-601306-IntelliBrite-5G-White-LED-12V-55W-50-with-Stainless-Steel-Face-Ring-Pool-Light/601306.htm" TargetMode="External"/><Relationship Id="rId45" Type="http://schemas.openxmlformats.org/officeDocument/2006/relationships/hyperlink" Target="http://www.yourpoolhq.com/hayward-lplus11050-crystalogic-light.html" TargetMode="External"/><Relationship Id="rId53" Type="http://schemas.openxmlformats.org/officeDocument/2006/relationships/hyperlink" Target="https://www.poolsupplyunlimited.com/pentair-601101-intellibritewhite-pool-light/136241p1" TargetMode="External"/><Relationship Id="rId58" Type="http://schemas.openxmlformats.org/officeDocument/2006/relationships/hyperlink" Target="https://www.poolsupplyunlimited.com/jandj-electronics-lpl-f1w-12-50-p-pool-light/143318p1" TargetMode="External"/><Relationship Id="rId66" Type="http://schemas.openxmlformats.org/officeDocument/2006/relationships/hyperlink" Target="https://www.poolsupplyunlimited.com/pentair-78458100-amerlite-pool-light/4046p1" TargetMode="External"/><Relationship Id="rId74" Type="http://schemas.openxmlformats.org/officeDocument/2006/relationships/hyperlink" Target="https://www.poolsupplyunlimited.com/hayward-sp0583l50-astrolite-pool-light/45542p1" TargetMode="External"/><Relationship Id="rId79" Type="http://schemas.openxmlformats.org/officeDocument/2006/relationships/hyperlink" Target="https://www.poolsupplyunlimited.com/jandy-wshv100ws50-white-pool-light/52850p1" TargetMode="External"/><Relationship Id="rId87" Type="http://schemas.openxmlformats.org/officeDocument/2006/relationships/hyperlink" Target="http://www.inyopools.com/Products/00100001005424.htm" TargetMode="External"/><Relationship Id="rId102" Type="http://schemas.openxmlformats.org/officeDocument/2006/relationships/hyperlink" Target="http://www.poolsupplyworld.com/JJ-Electronics-LPL-P2-WHT-12-S-PureWhite-2-LED-12V-36W-White-LED-Pool-and-Spa-Light-Fixture/LPL-P2-WHT-12-S.htm" TargetMode="External"/><Relationship Id="rId5" Type="http://schemas.openxmlformats.org/officeDocument/2006/relationships/hyperlink" Target="http://www.poolsupplyworld.com/Pentair-78418100-Amerlite-12V-100W-50-Cord-with-Stainless-Steel-Face-Ring-Pool-Light/78418100.htm" TargetMode="External"/><Relationship Id="rId61" Type="http://schemas.openxmlformats.org/officeDocument/2006/relationships/hyperlink" Target="https://www.poolsupplyunlimited.com/jandj-electronics-lpl-f3w-12-50-p-pool-light/143298p1" TargetMode="External"/><Relationship Id="rId82" Type="http://schemas.openxmlformats.org/officeDocument/2006/relationships/hyperlink" Target="http://www.poolsupplyworld.com/SmartPool-NLK8-Replacement-Bulb-Kit-with-Gasket-100-Watts-for-NL100-Model/NLK8.htm" TargetMode="External"/><Relationship Id="rId90" Type="http://schemas.openxmlformats.org/officeDocument/2006/relationships/hyperlink" Target="https://www.poolpartsonline.com/p-500-bulbs-replacement-pool-spa-light-bulbs.aspx" TargetMode="External"/><Relationship Id="rId95" Type="http://schemas.openxmlformats.org/officeDocument/2006/relationships/hyperlink" Target="http://www.poolsupplyworld.com/JJ-Electronics-LPL-M1-WHT-12-PureWhite-2-LED-12V-10W-White-LED-Pool-and-Spa-Light-Fixture/LPL-M1-WHT-12.htm" TargetMode="External"/><Relationship Id="rId19" Type="http://schemas.openxmlformats.org/officeDocument/2006/relationships/hyperlink" Target="http://www.poolsupplyworld.com/Jandy-WPHV300WS50-White-120V-300W-50-Cord-with-Stainless-Steel-Face-Ring-Pool-Light/WPHV300WS50.htm" TargetMode="External"/><Relationship Id="rId14" Type="http://schemas.openxmlformats.org/officeDocument/2006/relationships/hyperlink" Target="http://www.yourpoolhq.com/pentair-amerlite-78438100-pool-light.html" TargetMode="External"/><Relationship Id="rId22" Type="http://schemas.openxmlformats.org/officeDocument/2006/relationships/hyperlink" Target="http://www.yourpoolhq.com/pentair-amerlite-78448100-pool-light.html" TargetMode="External"/><Relationship Id="rId27" Type="http://schemas.openxmlformats.org/officeDocument/2006/relationships/hyperlink" Target="http://www.yourpoolhq.com/hayward-sp0573ln50-duralite.html" TargetMode="External"/><Relationship Id="rId30" Type="http://schemas.openxmlformats.org/officeDocument/2006/relationships/hyperlink" Target="http://www.yourpoolhq.com/pentair-amerlite-78458100-pool-light.html" TargetMode="External"/><Relationship Id="rId35" Type="http://schemas.openxmlformats.org/officeDocument/2006/relationships/hyperlink" Target="http://www.poolsupplyworld.com/Jandy-WPHV500WS50-White-120V-500W-50-Cord-with-Stainless-Steel-Face-Ring-Pool-Light/WPHV500WS50.htm" TargetMode="External"/><Relationship Id="rId43" Type="http://schemas.openxmlformats.org/officeDocument/2006/relationships/hyperlink" Target="http://www.yourpoolhq.com/pentair-intellibrite-601101-white-led-light.html" TargetMode="External"/><Relationship Id="rId48" Type="http://schemas.openxmlformats.org/officeDocument/2006/relationships/hyperlink" Target="https://www.poolsupplyunlimited.com/pentair-601306-intellibrite-5g-white-pool-light/136276p1" TargetMode="External"/><Relationship Id="rId56" Type="http://schemas.openxmlformats.org/officeDocument/2006/relationships/hyperlink" Target="https://www.poolsupplyunlimited.com/jandj-electronics-lpl-f3w-120-50-p-pool-light/143290p1" TargetMode="External"/><Relationship Id="rId64" Type="http://schemas.openxmlformats.org/officeDocument/2006/relationships/hyperlink" Target="https://www.poolsupplyunlimited.com/pentair-78448100-amerlite-pool-light/4086p1" TargetMode="External"/><Relationship Id="rId69" Type="http://schemas.openxmlformats.org/officeDocument/2006/relationships/hyperlink" Target="https://www.poolsupplyunlimited.com/pentair-78108200-spabrite-spa-light/4075p1" TargetMode="External"/><Relationship Id="rId77" Type="http://schemas.openxmlformats.org/officeDocument/2006/relationships/hyperlink" Target="https://www.poolsupplyunlimited.com/jandy-wphv500ws50-white-pool-light/52839p1" TargetMode="External"/><Relationship Id="rId100" Type="http://schemas.openxmlformats.org/officeDocument/2006/relationships/hyperlink" Target="http://www.poolsupplyworld.com/JJ-Electronics-LPL-P2-WHT-120-S-PureWhite-2-LED-120V-41W-White-LED-Pool-and-Spa-Light-Fixture/LPL-P2-WHT-120-S.htm" TargetMode="External"/><Relationship Id="rId105" Type="http://schemas.openxmlformats.org/officeDocument/2006/relationships/hyperlink" Target="http://www.inyopools.com/Products/03500015075921.htm" TargetMode="External"/><Relationship Id="rId8" Type="http://schemas.openxmlformats.org/officeDocument/2006/relationships/hyperlink" Target="http://www.poolsupplyworld.com/Hayward-SP058050-AstroLite-12V-100W-50-Cord-with-Thermoplastic-Face-Ring-Pool-Light/SP058050.htm" TargetMode="External"/><Relationship Id="rId51" Type="http://schemas.openxmlformats.org/officeDocument/2006/relationships/hyperlink" Target="https://www.poolsupplyunlimited.com/pentair-601301-intellibrite-white-pool-light/136271p1" TargetMode="External"/><Relationship Id="rId72" Type="http://schemas.openxmlformats.org/officeDocument/2006/relationships/hyperlink" Target="https://www.poolsupplyunlimited.com/hayward-sp0584sl50-astrolite-pool-light/45588p1" TargetMode="External"/><Relationship Id="rId80" Type="http://schemas.openxmlformats.org/officeDocument/2006/relationships/hyperlink" Target="https://www.poolsupplyunlimited.com/jandj-electronics-pure-white-led-retrofit-light-bulb-for-mini-spa-lights-12v-lpl-m1-wht-12/53395p1" TargetMode="External"/><Relationship Id="rId85" Type="http://schemas.openxmlformats.org/officeDocument/2006/relationships/hyperlink" Target="https://www.poolpartsonline.com/p-500-bulbs-replacement-pool-spa-light-bulbs.aspx" TargetMode="External"/><Relationship Id="rId93" Type="http://schemas.openxmlformats.org/officeDocument/2006/relationships/hyperlink" Target="http://www.inyopools.com/Products/00100001005427.htm" TargetMode="External"/><Relationship Id="rId98" Type="http://schemas.openxmlformats.org/officeDocument/2006/relationships/hyperlink" Target="http://www.poolsupplyworld.com/JJ-Electronics-LPL-P2-WHT-120-PureWhite-2-White-LED-Replacement-Bulb-45W-120V/LPL-P2-WHT-120.htm" TargetMode="External"/><Relationship Id="rId3" Type="http://schemas.openxmlformats.org/officeDocument/2006/relationships/hyperlink" Target="http://www.yourpoolhq.com/pentair-aqualight-77118100-light.html" TargetMode="External"/><Relationship Id="rId12" Type="http://schemas.openxmlformats.org/officeDocument/2006/relationships/hyperlink" Target="http://www.yourpoolhq.com/hayward-astrolite-sp0582sl50-light.html" TargetMode="External"/><Relationship Id="rId17" Type="http://schemas.openxmlformats.org/officeDocument/2006/relationships/hyperlink" Target="http://www.poolsupplyworld.com/Hayward-SP0582L50-AstroLite-120V-300W-50-Cord-with-Thermoplastic-Face-Ring-Pool-Light/SP0582L50.htm" TargetMode="External"/><Relationship Id="rId25" Type="http://schemas.openxmlformats.org/officeDocument/2006/relationships/hyperlink" Target="http://www.poolsupplyworld.com/Hayward-SP0584SL50-AstroLite-120V-400W-50-Cord-with-Stainless-Steel-Face-Ring-Pool-Light/SP0584SL50.htm" TargetMode="External"/><Relationship Id="rId33" Type="http://schemas.openxmlformats.org/officeDocument/2006/relationships/hyperlink" Target="http://www.poolsupplyworld.com/Pentair-05086-0050-Sta-Rite-SwimQuip-120V-500W-50-Cord-Underwater-Pool-Light/05086-0050.htm" TargetMode="External"/><Relationship Id="rId38" Type="http://schemas.openxmlformats.org/officeDocument/2006/relationships/hyperlink" Target="http://www.poolsupplyworld.com/Pentair-601101-IntelliBrite-5G-White-LED-120V-40W-50-with-Stainless-Steel-Face-Ring-Pool-Light/601101.htm" TargetMode="External"/><Relationship Id="rId46" Type="http://schemas.openxmlformats.org/officeDocument/2006/relationships/hyperlink" Target="https://www.poolsupplyunlimited.com/pentair-640141-intellibrite-white-spa-light/136284p1" TargetMode="External"/><Relationship Id="rId59" Type="http://schemas.openxmlformats.org/officeDocument/2006/relationships/hyperlink" Target="https://www.poolsupplyunlimited.com/jandj-electronics-lpl-s1w-120-50-p-spa-light/143305p1" TargetMode="External"/><Relationship Id="rId67" Type="http://schemas.openxmlformats.org/officeDocument/2006/relationships/hyperlink" Target="https://www.poolsupplyunlimited.com/pentair-78418100-amerlite-pool-light/4116p1" TargetMode="External"/><Relationship Id="rId103" Type="http://schemas.openxmlformats.org/officeDocument/2006/relationships/hyperlink" Target="http://www.inyopools.com/Products/03500015075920.htm" TargetMode="External"/><Relationship Id="rId20" Type="http://schemas.openxmlformats.org/officeDocument/2006/relationships/hyperlink" Target="http://www.poolsupplyworld.com/Hayward-SP0582SL50-AstroLite-120V-300W-50-Cord-with-Stainless-Steel-Face-Ring-Pool-Light/SP0582SL50.htm" TargetMode="External"/><Relationship Id="rId41" Type="http://schemas.openxmlformats.org/officeDocument/2006/relationships/hyperlink" Target="http://www.poolsupplyworld.com/Pentair-601201-IntelliBrite-5G-White-LED-120V-48W-50-with-Stainless-Steel-Face-Ring-Pool-Light/601201.htm" TargetMode="External"/><Relationship Id="rId54" Type="http://schemas.openxmlformats.org/officeDocument/2006/relationships/hyperlink" Target="https://www.poolsupplyunlimited.com/hayward-lplus11050-pool-light/140889p1" TargetMode="External"/><Relationship Id="rId62" Type="http://schemas.openxmlformats.org/officeDocument/2006/relationships/hyperlink" Target="https://www.poolsupplyunlimited.com/jandj-electronics-lpl-f3w-120-50-psq-light-fixture/152061p1" TargetMode="External"/><Relationship Id="rId70" Type="http://schemas.openxmlformats.org/officeDocument/2006/relationships/hyperlink" Target="https://www.poolsupplyunlimited.com/pentair-05086-0050-swimquip-pool-light/97218p1" TargetMode="External"/><Relationship Id="rId75" Type="http://schemas.openxmlformats.org/officeDocument/2006/relationships/hyperlink" Target="https://www.poolsupplyunlimited.com/hayward-sp0582l50-astrolite-pool-light/45553p1" TargetMode="External"/><Relationship Id="rId83" Type="http://schemas.openxmlformats.org/officeDocument/2006/relationships/hyperlink" Target="http://www.inyopools.com/Products/00100001005417.htm" TargetMode="External"/><Relationship Id="rId88" Type="http://schemas.openxmlformats.org/officeDocument/2006/relationships/hyperlink" Target="http://www.inyopools.com/Products/00100001005425.htm" TargetMode="External"/><Relationship Id="rId91" Type="http://schemas.openxmlformats.org/officeDocument/2006/relationships/hyperlink" Target="https://www.poolpartsonline.com/p-500-bulbs-replacement-pool-spa-light-bulbs.aspx" TargetMode="External"/><Relationship Id="rId96" Type="http://schemas.openxmlformats.org/officeDocument/2006/relationships/hyperlink" Target="http://www.inyopools.com/Products/03500015075918.htm" TargetMode="External"/><Relationship Id="rId1" Type="http://schemas.openxmlformats.org/officeDocument/2006/relationships/hyperlink" Target="http://www.yourpoolhq.com/jandy-white-spa-light-50ft.html" TargetMode="External"/><Relationship Id="rId6" Type="http://schemas.openxmlformats.org/officeDocument/2006/relationships/hyperlink" Target="http://www.poolsupplyworld.com/Hayward-SP0580S50-AstroLite-12V-100W-50-Cord-with-Stainless-Steel-Face-Ring-Pool-Light/SP0580S50.htm" TargetMode="External"/><Relationship Id="rId15" Type="http://schemas.openxmlformats.org/officeDocument/2006/relationships/hyperlink" Target="http://www.poolsupplyworld.com/Pentair-78428100-Amerlite-120V-300W-50-Cord-with-Stainless-Steel-Face-Ring-Pool-Light/78428100.htm" TargetMode="External"/><Relationship Id="rId23" Type="http://schemas.openxmlformats.org/officeDocument/2006/relationships/hyperlink" Target="http://www.yourpoolhq.com/pentair-amerlite-78448200-blue-light.html" TargetMode="External"/><Relationship Id="rId28" Type="http://schemas.openxmlformats.org/officeDocument/2006/relationships/hyperlink" Target="http://www.yourpoolhq.com/hayward-astrolite-sp0583l50-light.html" TargetMode="External"/><Relationship Id="rId36" Type="http://schemas.openxmlformats.org/officeDocument/2006/relationships/hyperlink" Target="http://www.yourpoolhq.com/pentair-intellibrite-640141-spa-led-light.html" TargetMode="External"/><Relationship Id="rId49" Type="http://schemas.openxmlformats.org/officeDocument/2006/relationships/hyperlink" Target="https://www.poolsupplyunlimited.com/pentair-601206-intellibrite-5g-white-pool-light/136266p1" TargetMode="External"/><Relationship Id="rId57" Type="http://schemas.openxmlformats.org/officeDocument/2006/relationships/hyperlink" Target="https://www.poolsupplyunlimited.com/jandj-electronics-lpl-f1w-120-50-p-pool-light/143302p1" TargetMode="External"/><Relationship Id="rId106" Type="http://schemas.openxmlformats.org/officeDocument/2006/relationships/hyperlink" Target="http://www.inyopools.com/Products/03500015075923.htm" TargetMode="External"/><Relationship Id="rId10" Type="http://schemas.openxmlformats.org/officeDocument/2006/relationships/hyperlink" Target="http://www.yourpoolhq.com/hayward-astrolite-sp0581s50-light.html" TargetMode="External"/><Relationship Id="rId31" Type="http://schemas.openxmlformats.org/officeDocument/2006/relationships/hyperlink" Target="http://www.yourpoolhq.com/sta-rite-swimquip-light-05086-0050.html" TargetMode="External"/><Relationship Id="rId44" Type="http://schemas.openxmlformats.org/officeDocument/2006/relationships/hyperlink" Target="http://www.yourpoolhq.com/pentair-intellibrite-601106-white-led-light.html" TargetMode="External"/><Relationship Id="rId52" Type="http://schemas.openxmlformats.org/officeDocument/2006/relationships/hyperlink" Target="https://www.poolsupplyunlimited.com/pentair-601201-intellibrite-white-pool-light/136260p1" TargetMode="External"/><Relationship Id="rId60" Type="http://schemas.openxmlformats.org/officeDocument/2006/relationships/hyperlink" Target="https://www.poolsupplyunlimited.com/jandj-electronics-lpl-s1w-12-50-p-spa-light/143310p1" TargetMode="External"/><Relationship Id="rId65" Type="http://schemas.openxmlformats.org/officeDocument/2006/relationships/hyperlink" Target="https://www.poolsupplyunlimited.com/pentair-78428100-amerlite-pool-light/4111p1" TargetMode="External"/><Relationship Id="rId73" Type="http://schemas.openxmlformats.org/officeDocument/2006/relationships/hyperlink" Target="https://www.poolsupplyunlimited.com/hayward-sp0582sl50-astrolite-pool-light/45537p1" TargetMode="External"/><Relationship Id="rId78" Type="http://schemas.openxmlformats.org/officeDocument/2006/relationships/hyperlink" Target="https://www.poolsupplyunlimited.com/jandy-wphv300ws50-white-pool-light/52834p1" TargetMode="External"/><Relationship Id="rId81" Type="http://schemas.openxmlformats.org/officeDocument/2006/relationships/hyperlink" Target="http://www.poolsupplyworld.com/JJ-Electronics-LPL-M1-WHT-120-PureWhite-2-LED-120V-13W-White-LED-Pool-and-Spa-Light-Fixture/LPL-M1-WHT-120.htm?" TargetMode="External"/><Relationship Id="rId86" Type="http://schemas.openxmlformats.org/officeDocument/2006/relationships/hyperlink" Target="https://www.poolpartsonline.com/p-500-bulbs-replacement-pool-spa-light-bulbs.aspx" TargetMode="External"/><Relationship Id="rId94" Type="http://schemas.openxmlformats.org/officeDocument/2006/relationships/hyperlink" Target="https://www.poolpartsonline.com/p-500-bulbs-replacement-pool-spa-light-bulbs.aspx" TargetMode="External"/><Relationship Id="rId99" Type="http://schemas.openxmlformats.org/officeDocument/2006/relationships/hyperlink" Target="http://www.poolsupplyworld.com/JJ-Electronics-LPL-P2-WHT-12-PureWhite-2-LED-12V-40W-White-LED-Pool-and-Spa-Light-Fixture/LPL-P2-WHT-12.htm" TargetMode="External"/><Relationship Id="rId101" Type="http://schemas.openxmlformats.org/officeDocument/2006/relationships/hyperlink" Target="http://www.poolsupplyworld.com/JJ-Electronics-LPL-P2-WHT-12-SQ-S-PureWhite-2-LED-12V-36W-White-LED-Pool-and-Spa-Light-Fixture-StaRite-SwimQuip/LPL-P2-WHT-12-SQ-S.htm" TargetMode="External"/><Relationship Id="rId4" Type="http://schemas.openxmlformats.org/officeDocument/2006/relationships/hyperlink" Target="http://www.yourpoolhq.com/pentair-amerlite-78418100-pool-light.html" TargetMode="External"/><Relationship Id="rId9" Type="http://schemas.openxmlformats.org/officeDocument/2006/relationships/hyperlink" Target="http://www.yourpoolhq.com/hayward-astrolite-sp058150-light.html" TargetMode="External"/><Relationship Id="rId13" Type="http://schemas.openxmlformats.org/officeDocument/2006/relationships/hyperlink" Target="http://www.yourpoolhq.com/pentair-amerlite-78428100-pool-light.html" TargetMode="External"/><Relationship Id="rId18" Type="http://schemas.openxmlformats.org/officeDocument/2006/relationships/hyperlink" Target="http://www.poolsupplyworld.com/Hayward-SP058150-AstroLite-12V-300W-50-Cord-with-Thermoplastic-Face-Ring-Pool-Light/SP058150.htm" TargetMode="External"/><Relationship Id="rId39" Type="http://schemas.openxmlformats.org/officeDocument/2006/relationships/hyperlink" Target="http://www.poolsupplyworld.com/Pentair-601106-IntelliBrite-5G-White-LED-12V-40W-50-with-Stainless-Steel-Face-Ring-Pool-Light/601106.htm" TargetMode="External"/><Relationship Id="rId34" Type="http://schemas.openxmlformats.org/officeDocument/2006/relationships/hyperlink" Target="http://www.poolsupplyworld.com/Hayward-SP0583L50-AstroLite-120V-500W-50-Cord-with-Thermoplastic-Face-Ring-Pool-Light/SP0583L50.htm" TargetMode="External"/><Relationship Id="rId50" Type="http://schemas.openxmlformats.org/officeDocument/2006/relationships/hyperlink" Target="https://www.poolsupplyunlimited.com/pentair-601106-intellibrite-white-pool-light/136251p1" TargetMode="External"/><Relationship Id="rId55" Type="http://schemas.openxmlformats.org/officeDocument/2006/relationships/hyperlink" Target="https://www.poolsupplyunlimited.com/hayward-lslus11050-spa-light/140886p1" TargetMode="External"/><Relationship Id="rId76" Type="http://schemas.openxmlformats.org/officeDocument/2006/relationships/hyperlink" Target="https://www.poolsupplyunlimited.com/hayward-sp0591sl50-astrolite-ii-spa-light/45512p1" TargetMode="External"/><Relationship Id="rId97" Type="http://schemas.openxmlformats.org/officeDocument/2006/relationships/hyperlink" Target="http://www.inyopools.com/Products/03500015075919.htm" TargetMode="External"/><Relationship Id="rId104" Type="http://schemas.openxmlformats.org/officeDocument/2006/relationships/hyperlink" Target="http://www.inyopools.com/Products/03500015075922.ht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workbookViewId="0">
      <selection activeCell="C39" sqref="C39"/>
    </sheetView>
  </sheetViews>
  <sheetFormatPr defaultRowHeight="14.4" x14ac:dyDescent="0.3"/>
  <cols>
    <col min="1" max="1" width="47.33203125" bestFit="1" customWidth="1"/>
    <col min="3" max="3" width="10.88671875" bestFit="1" customWidth="1"/>
    <col min="5" max="5" width="9.5546875" bestFit="1" customWidth="1"/>
    <col min="7" max="7" width="10" bestFit="1" customWidth="1"/>
  </cols>
  <sheetData>
    <row r="2" spans="1:7" x14ac:dyDescent="0.3">
      <c r="B2" s="8" t="s">
        <v>6</v>
      </c>
      <c r="C2" s="8" t="s">
        <v>9</v>
      </c>
      <c r="D2" s="8" t="s">
        <v>7</v>
      </c>
    </row>
    <row r="3" spans="1:7" x14ac:dyDescent="0.3">
      <c r="A3" s="10" t="s">
        <v>0</v>
      </c>
      <c r="B3" s="11">
        <v>25.8</v>
      </c>
      <c r="C3" s="11"/>
      <c r="D3" s="11" t="s">
        <v>5</v>
      </c>
    </row>
    <row r="4" spans="1:7" x14ac:dyDescent="0.3">
      <c r="A4" s="9" t="s">
        <v>1</v>
      </c>
      <c r="B4" s="2">
        <v>49.4</v>
      </c>
      <c r="C4" s="45">
        <f>AVERAGE(B4:B5)</f>
        <v>45.75</v>
      </c>
      <c r="D4" s="45">
        <v>300</v>
      </c>
      <c r="F4">
        <f>C4/1000</f>
        <v>4.5749999999999999E-2</v>
      </c>
      <c r="G4">
        <f>D4/1000</f>
        <v>0.3</v>
      </c>
    </row>
    <row r="5" spans="1:7" x14ac:dyDescent="0.3">
      <c r="A5" s="9" t="s">
        <v>2</v>
      </c>
      <c r="B5" s="2">
        <v>42.1</v>
      </c>
      <c r="C5" s="45"/>
      <c r="D5" s="45"/>
      <c r="F5">
        <f>B6/1000</f>
        <v>5.2399999999999995E-2</v>
      </c>
      <c r="G5">
        <f>D6/1000</f>
        <v>0.4</v>
      </c>
    </row>
    <row r="6" spans="1:7" x14ac:dyDescent="0.3">
      <c r="A6" s="6" t="s">
        <v>3</v>
      </c>
      <c r="B6" s="6">
        <v>52.4</v>
      </c>
      <c r="C6" s="1"/>
      <c r="D6" s="4">
        <v>400</v>
      </c>
      <c r="F6">
        <f>B7/1000</f>
        <v>6.7400000000000002E-2</v>
      </c>
      <c r="G6">
        <f>D7/1000</f>
        <v>0.5</v>
      </c>
    </row>
    <row r="7" spans="1:7" x14ac:dyDescent="0.3">
      <c r="A7" s="7" t="s">
        <v>4</v>
      </c>
      <c r="B7" s="7">
        <v>67.400000000000006</v>
      </c>
      <c r="C7" s="3"/>
      <c r="D7" s="5">
        <v>500</v>
      </c>
    </row>
    <row r="9" spans="1:7" x14ac:dyDescent="0.3">
      <c r="B9" t="s">
        <v>8</v>
      </c>
    </row>
    <row r="10" spans="1:7" x14ac:dyDescent="0.3">
      <c r="A10" s="9" t="s">
        <v>1</v>
      </c>
      <c r="B10">
        <v>50000</v>
      </c>
    </row>
    <row r="11" spans="1:7" x14ac:dyDescent="0.3">
      <c r="A11" s="9" t="s">
        <v>2</v>
      </c>
      <c r="B11">
        <v>50000</v>
      </c>
    </row>
    <row r="12" spans="1:7" x14ac:dyDescent="0.3">
      <c r="A12" s="6" t="s">
        <v>3</v>
      </c>
      <c r="B12">
        <v>50000</v>
      </c>
    </row>
    <row r="13" spans="1:7" x14ac:dyDescent="0.3">
      <c r="A13" s="7" t="s">
        <v>4</v>
      </c>
      <c r="B13">
        <v>50000</v>
      </c>
    </row>
    <row r="15" spans="1:7" x14ac:dyDescent="0.3">
      <c r="B15" t="s">
        <v>8</v>
      </c>
      <c r="C15" t="s">
        <v>14</v>
      </c>
      <c r="D15" t="s">
        <v>10</v>
      </c>
    </row>
    <row r="16" spans="1:7" x14ac:dyDescent="0.3">
      <c r="A16" t="s">
        <v>11</v>
      </c>
      <c r="B16">
        <v>50000</v>
      </c>
      <c r="C16">
        <v>4380</v>
      </c>
      <c r="D16" s="12">
        <f>B16/C16</f>
        <v>11.415525114155251</v>
      </c>
    </row>
    <row r="17" spans="1:10" x14ac:dyDescent="0.3">
      <c r="A17" t="s">
        <v>12</v>
      </c>
      <c r="B17">
        <v>50000</v>
      </c>
      <c r="C17">
        <v>1460</v>
      </c>
      <c r="D17" s="12">
        <f>B17/C17</f>
        <v>34.246575342465754</v>
      </c>
    </row>
    <row r="18" spans="1:10" x14ac:dyDescent="0.3">
      <c r="A18" t="s">
        <v>13</v>
      </c>
      <c r="B18">
        <v>50000</v>
      </c>
      <c r="C18">
        <v>48</v>
      </c>
      <c r="D18" s="12">
        <f>B18/C18</f>
        <v>1041.6666666666667</v>
      </c>
    </row>
    <row r="20" spans="1:10" x14ac:dyDescent="0.3">
      <c r="B20" t="s">
        <v>20</v>
      </c>
      <c r="C20" t="s">
        <v>19</v>
      </c>
      <c r="D20" t="s">
        <v>22</v>
      </c>
      <c r="E20" t="s">
        <v>18</v>
      </c>
      <c r="F20" t="s">
        <v>21</v>
      </c>
    </row>
    <row r="21" spans="1:10" x14ac:dyDescent="0.3">
      <c r="A21" s="23" t="s">
        <v>15</v>
      </c>
      <c r="B21" s="22">
        <v>45.8</v>
      </c>
      <c r="C21" s="22">
        <v>300</v>
      </c>
      <c r="D21" s="20">
        <f>C21-B21</f>
        <v>254.2</v>
      </c>
      <c r="E21" s="20">
        <v>4380</v>
      </c>
      <c r="F21" s="21">
        <f>D21*E21/1000</f>
        <v>1113.396</v>
      </c>
      <c r="G21" s="20"/>
    </row>
    <row r="22" spans="1:10" x14ac:dyDescent="0.3">
      <c r="A22" s="23" t="s">
        <v>15</v>
      </c>
      <c r="B22" s="22">
        <v>52.4</v>
      </c>
      <c r="C22" s="22">
        <v>400</v>
      </c>
      <c r="D22" s="20">
        <f t="shared" ref="D22:D30" si="0">C22-B22</f>
        <v>347.6</v>
      </c>
      <c r="E22" s="20">
        <v>4380</v>
      </c>
      <c r="F22" s="21">
        <f t="shared" ref="F22:F32" si="1">D22*E22/1000</f>
        <v>1522.4880000000001</v>
      </c>
      <c r="G22" s="20"/>
    </row>
    <row r="23" spans="1:10" x14ac:dyDescent="0.3">
      <c r="A23" s="23" t="s">
        <v>15</v>
      </c>
      <c r="B23" s="22">
        <v>67.400000000000006</v>
      </c>
      <c r="C23" s="22">
        <v>500</v>
      </c>
      <c r="D23" s="20">
        <f t="shared" si="0"/>
        <v>432.6</v>
      </c>
      <c r="E23" s="20">
        <v>4380</v>
      </c>
      <c r="F23" s="21">
        <f t="shared" si="1"/>
        <v>1894.788</v>
      </c>
      <c r="G23" s="20"/>
    </row>
    <row r="24" spans="1:10" x14ac:dyDescent="0.3">
      <c r="A24" s="23" t="s">
        <v>16</v>
      </c>
      <c r="B24" s="22">
        <v>45.8</v>
      </c>
      <c r="C24" s="22">
        <v>300</v>
      </c>
      <c r="D24" s="20">
        <f t="shared" si="0"/>
        <v>254.2</v>
      </c>
      <c r="E24" s="20">
        <v>1460</v>
      </c>
      <c r="F24" s="21">
        <f t="shared" si="1"/>
        <v>371.13200000000001</v>
      </c>
      <c r="G24" s="20"/>
    </row>
    <row r="25" spans="1:10" x14ac:dyDescent="0.3">
      <c r="A25" s="23" t="s">
        <v>16</v>
      </c>
      <c r="B25" s="22">
        <v>52.4</v>
      </c>
      <c r="C25" s="22">
        <v>400</v>
      </c>
      <c r="D25" s="20">
        <f t="shared" si="0"/>
        <v>347.6</v>
      </c>
      <c r="E25" s="20">
        <v>1460</v>
      </c>
      <c r="F25" s="21">
        <f t="shared" si="1"/>
        <v>507.49600000000004</v>
      </c>
      <c r="G25" s="20"/>
    </row>
    <row r="26" spans="1:10" x14ac:dyDescent="0.3">
      <c r="A26" s="23" t="s">
        <v>16</v>
      </c>
      <c r="B26" s="22">
        <v>67.400000000000006</v>
      </c>
      <c r="C26" s="22">
        <v>500</v>
      </c>
      <c r="D26" s="20">
        <f t="shared" si="0"/>
        <v>432.6</v>
      </c>
      <c r="E26" s="20">
        <v>1460</v>
      </c>
      <c r="F26" s="21">
        <f t="shared" si="1"/>
        <v>631.596</v>
      </c>
      <c r="G26" s="20"/>
    </row>
    <row r="27" spans="1:10" x14ac:dyDescent="0.3">
      <c r="A27" s="23" t="s">
        <v>17</v>
      </c>
      <c r="B27" s="22">
        <v>45.8</v>
      </c>
      <c r="C27" s="22">
        <v>300</v>
      </c>
      <c r="D27" s="20">
        <f t="shared" si="0"/>
        <v>254.2</v>
      </c>
      <c r="E27" s="20">
        <v>48</v>
      </c>
      <c r="F27" s="21">
        <f t="shared" si="1"/>
        <v>12.201599999999999</v>
      </c>
      <c r="G27" s="20"/>
    </row>
    <row r="28" spans="1:10" x14ac:dyDescent="0.3">
      <c r="A28" s="23" t="s">
        <v>17</v>
      </c>
      <c r="B28" s="22">
        <v>52.4</v>
      </c>
      <c r="C28" s="22">
        <v>400</v>
      </c>
      <c r="D28" s="20">
        <f t="shared" si="0"/>
        <v>347.6</v>
      </c>
      <c r="E28" s="20">
        <v>48</v>
      </c>
      <c r="F28" s="21">
        <f t="shared" si="1"/>
        <v>16.684800000000003</v>
      </c>
      <c r="G28" s="20"/>
      <c r="I28" t="s">
        <v>42</v>
      </c>
    </row>
    <row r="29" spans="1:10" x14ac:dyDescent="0.3">
      <c r="A29" s="23" t="s">
        <v>17</v>
      </c>
      <c r="B29" s="22">
        <v>67.400000000000006</v>
      </c>
      <c r="C29" s="22">
        <v>500</v>
      </c>
      <c r="D29" s="20">
        <f t="shared" si="0"/>
        <v>432.6</v>
      </c>
      <c r="E29" s="20">
        <v>48</v>
      </c>
      <c r="F29" s="21">
        <f t="shared" si="1"/>
        <v>20.764800000000005</v>
      </c>
      <c r="G29" s="20"/>
      <c r="I29">
        <v>13</v>
      </c>
      <c r="J29" t="s">
        <v>43</v>
      </c>
    </row>
    <row r="30" spans="1:10" x14ac:dyDescent="0.3">
      <c r="A30" s="23" t="s">
        <v>54</v>
      </c>
      <c r="B30" s="22">
        <f>I31</f>
        <v>15.5</v>
      </c>
      <c r="C30" s="22">
        <v>60</v>
      </c>
      <c r="D30" s="20">
        <f t="shared" si="0"/>
        <v>44.5</v>
      </c>
      <c r="E30" s="20">
        <v>4380</v>
      </c>
      <c r="F30" s="21">
        <f t="shared" si="1"/>
        <v>194.91</v>
      </c>
      <c r="G30" s="20"/>
      <c r="I30">
        <v>18</v>
      </c>
      <c r="J30" t="s">
        <v>44</v>
      </c>
    </row>
    <row r="31" spans="1:10" x14ac:dyDescent="0.3">
      <c r="A31" s="23" t="s">
        <v>55</v>
      </c>
      <c r="B31" s="22">
        <f>I31</f>
        <v>15.5</v>
      </c>
      <c r="C31" s="22">
        <v>60</v>
      </c>
      <c r="D31" s="20">
        <f t="shared" ref="D31:D32" si="2">C31-B31</f>
        <v>44.5</v>
      </c>
      <c r="E31" s="20">
        <v>1460</v>
      </c>
      <c r="F31" s="21">
        <f t="shared" si="1"/>
        <v>64.97</v>
      </c>
      <c r="I31" s="26">
        <f>AVERAGE(I29:I30)</f>
        <v>15.5</v>
      </c>
      <c r="J31" s="8" t="s">
        <v>37</v>
      </c>
    </row>
    <row r="32" spans="1:10" x14ac:dyDescent="0.3">
      <c r="A32" s="23" t="s">
        <v>56</v>
      </c>
      <c r="B32" s="22">
        <f>I31</f>
        <v>15.5</v>
      </c>
      <c r="C32" s="22">
        <v>60</v>
      </c>
      <c r="D32" s="20">
        <f t="shared" si="2"/>
        <v>44.5</v>
      </c>
      <c r="E32" s="20">
        <v>48</v>
      </c>
      <c r="F32" s="21">
        <f t="shared" si="1"/>
        <v>2.1360000000000001</v>
      </c>
    </row>
  </sheetData>
  <mergeCells count="2">
    <mergeCell ref="D4:D5"/>
    <mergeCell ref="C4:C5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8"/>
  <sheetViews>
    <sheetView workbookViewId="0">
      <selection activeCell="I24" sqref="I24"/>
    </sheetView>
  </sheetViews>
  <sheetFormatPr defaultRowHeight="14.4" x14ac:dyDescent="0.3"/>
  <cols>
    <col min="1" max="1" width="14.33203125" customWidth="1"/>
  </cols>
  <sheetData>
    <row r="3" spans="1:10" x14ac:dyDescent="0.3">
      <c r="A3" t="s">
        <v>31</v>
      </c>
      <c r="H3" t="s">
        <v>46</v>
      </c>
    </row>
    <row r="4" spans="1:10" x14ac:dyDescent="0.3">
      <c r="A4" s="14" t="s">
        <v>23</v>
      </c>
      <c r="B4" s="14" t="s">
        <v>24</v>
      </c>
      <c r="C4" s="14" t="s">
        <v>25</v>
      </c>
      <c r="D4" s="14" t="s">
        <v>26</v>
      </c>
      <c r="E4" s="14" t="s">
        <v>27</v>
      </c>
      <c r="H4">
        <v>179.99</v>
      </c>
      <c r="I4" s="24" t="s">
        <v>70</v>
      </c>
    </row>
    <row r="5" spans="1:10" x14ac:dyDescent="0.3">
      <c r="A5" s="14" t="s">
        <v>28</v>
      </c>
      <c r="B5" s="14">
        <v>9.0399999999999991</v>
      </c>
      <c r="C5" s="14">
        <v>16.11</v>
      </c>
      <c r="D5" s="14">
        <v>65</v>
      </c>
      <c r="E5" s="14">
        <v>90.15</v>
      </c>
      <c r="H5">
        <v>168</v>
      </c>
      <c r="I5" s="24" t="s">
        <v>71</v>
      </c>
    </row>
    <row r="6" spans="1:10" x14ac:dyDescent="0.3">
      <c r="A6" s="14" t="s">
        <v>29</v>
      </c>
      <c r="B6" s="14">
        <v>9.0399999999999991</v>
      </c>
      <c r="C6" s="14">
        <v>16.11</v>
      </c>
      <c r="D6" s="14">
        <v>65</v>
      </c>
      <c r="E6" s="14">
        <v>90.15</v>
      </c>
      <c r="H6">
        <v>157.99</v>
      </c>
      <c r="I6" s="24" t="s">
        <v>72</v>
      </c>
    </row>
    <row r="7" spans="1:10" x14ac:dyDescent="0.3">
      <c r="A7" s="14" t="s">
        <v>30</v>
      </c>
      <c r="B7" s="14">
        <v>9.0399999999999991</v>
      </c>
      <c r="C7" s="14">
        <v>16.11</v>
      </c>
      <c r="D7" s="14">
        <v>65</v>
      </c>
      <c r="E7" s="14">
        <v>90.15</v>
      </c>
      <c r="H7" s="25">
        <f>AVERAGE(H4:H6)</f>
        <v>168.66</v>
      </c>
      <c r="I7" s="8" t="s">
        <v>37</v>
      </c>
    </row>
    <row r="8" spans="1:10" x14ac:dyDescent="0.3">
      <c r="H8" s="25">
        <v>65</v>
      </c>
      <c r="I8" s="8" t="s">
        <v>57</v>
      </c>
      <c r="J8" s="14"/>
    </row>
    <row r="9" spans="1:10" s="14" customFormat="1" x14ac:dyDescent="0.3">
      <c r="A9" s="14" t="s">
        <v>34</v>
      </c>
      <c r="B9" s="14" t="s">
        <v>24</v>
      </c>
      <c r="C9" s="14" t="s">
        <v>33</v>
      </c>
      <c r="D9" s="14" t="s">
        <v>27</v>
      </c>
      <c r="E9" s="14" t="s">
        <v>37</v>
      </c>
      <c r="H9" s="25">
        <f>SUM(H7:H8)</f>
        <v>233.66</v>
      </c>
      <c r="I9" s="8" t="s">
        <v>27</v>
      </c>
    </row>
    <row r="10" spans="1:10" s="14" customFormat="1" x14ac:dyDescent="0.3">
      <c r="A10" s="14" t="s">
        <v>38</v>
      </c>
      <c r="B10" s="14">
        <v>300</v>
      </c>
      <c r="C10" s="14">
        <v>213.51</v>
      </c>
      <c r="D10" s="14">
        <f>SUM(B10:C10)</f>
        <v>513.51</v>
      </c>
      <c r="E10" s="14">
        <f>AVERAGE(D10:D11)</f>
        <v>569.255</v>
      </c>
      <c r="H10" s="25"/>
      <c r="I10" s="8"/>
    </row>
    <row r="11" spans="1:10" s="14" customFormat="1" x14ac:dyDescent="0.3">
      <c r="A11" s="14" t="s">
        <v>35</v>
      </c>
      <c r="C11" s="14">
        <v>625</v>
      </c>
      <c r="D11" s="14">
        <f>C11</f>
        <v>625</v>
      </c>
      <c r="H11"/>
      <c r="I11"/>
      <c r="J11"/>
    </row>
    <row r="12" spans="1:10" s="14" customFormat="1" x14ac:dyDescent="0.3">
      <c r="H12" s="14" t="s">
        <v>47</v>
      </c>
    </row>
    <row r="13" spans="1:10" s="14" customFormat="1" x14ac:dyDescent="0.3">
      <c r="A13" s="14" t="s">
        <v>34</v>
      </c>
      <c r="C13" s="14" t="s">
        <v>33</v>
      </c>
      <c r="D13" s="14" t="s">
        <v>26</v>
      </c>
      <c r="E13" s="17" t="s">
        <v>27</v>
      </c>
      <c r="H13" s="14">
        <v>121.99</v>
      </c>
      <c r="I13" s="24" t="s">
        <v>68</v>
      </c>
    </row>
    <row r="14" spans="1:10" s="14" customFormat="1" x14ac:dyDescent="0.3">
      <c r="A14" s="14" t="s">
        <v>36</v>
      </c>
      <c r="C14" s="13">
        <f>E10</f>
        <v>569.255</v>
      </c>
      <c r="D14" s="14">
        <v>65</v>
      </c>
      <c r="E14" s="18">
        <f>SUM(C14,D14)</f>
        <v>634.255</v>
      </c>
      <c r="H14" s="14">
        <v>135.91999999999999</v>
      </c>
      <c r="I14" s="24" t="s">
        <v>69</v>
      </c>
    </row>
    <row r="15" spans="1:10" s="14" customFormat="1" x14ac:dyDescent="0.3">
      <c r="A15" s="14" t="s">
        <v>29</v>
      </c>
      <c r="C15" s="14">
        <v>625</v>
      </c>
      <c r="D15" s="14">
        <v>65</v>
      </c>
      <c r="E15" s="18">
        <f t="shared" ref="E15:E16" si="0">SUM(C15,D15)</f>
        <v>690</v>
      </c>
      <c r="H15" s="14">
        <v>119.94</v>
      </c>
      <c r="I15" s="24" t="s">
        <v>52</v>
      </c>
    </row>
    <row r="16" spans="1:10" s="14" customFormat="1" x14ac:dyDescent="0.3">
      <c r="A16" s="14" t="s">
        <v>30</v>
      </c>
      <c r="C16" s="14">
        <v>625</v>
      </c>
      <c r="D16" s="14">
        <v>65</v>
      </c>
      <c r="E16" s="18">
        <f t="shared" si="0"/>
        <v>690</v>
      </c>
      <c r="H16" s="8">
        <f>AVERAGE(H13:H15)</f>
        <v>125.94999999999999</v>
      </c>
      <c r="I16" s="8" t="s">
        <v>53</v>
      </c>
    </row>
    <row r="17" spans="1:10" s="14" customFormat="1" x14ac:dyDescent="0.3">
      <c r="H17" s="8">
        <f>H7</f>
        <v>168.66</v>
      </c>
      <c r="I17" s="8" t="s">
        <v>33</v>
      </c>
    </row>
    <row r="18" spans="1:10" s="14" customFormat="1" x14ac:dyDescent="0.3">
      <c r="H18" s="25">
        <f>SUM(H16:H17)</f>
        <v>294.61</v>
      </c>
      <c r="I18" s="8" t="s">
        <v>27</v>
      </c>
    </row>
    <row r="19" spans="1:10" x14ac:dyDescent="0.3">
      <c r="H19" s="8"/>
      <c r="I19" s="8"/>
      <c r="J19" s="14"/>
    </row>
    <row r="20" spans="1:10" x14ac:dyDescent="0.3">
      <c r="A20" t="s">
        <v>32</v>
      </c>
      <c r="B20" t="s">
        <v>33</v>
      </c>
      <c r="C20" t="s">
        <v>26</v>
      </c>
      <c r="D20" s="17" t="s">
        <v>27</v>
      </c>
      <c r="H20" s="14"/>
      <c r="I20" s="14"/>
      <c r="J20" s="14"/>
    </row>
    <row r="21" spans="1:10" x14ac:dyDescent="0.3">
      <c r="A21" t="s">
        <v>23</v>
      </c>
      <c r="B21">
        <v>213.51</v>
      </c>
      <c r="C21">
        <v>65</v>
      </c>
      <c r="D21" s="17">
        <f>SUM(C21+B21)</f>
        <v>278.51</v>
      </c>
      <c r="H21" s="14" t="s">
        <v>48</v>
      </c>
      <c r="I21" s="14"/>
      <c r="J21" s="14"/>
    </row>
    <row r="22" spans="1:10" x14ac:dyDescent="0.3">
      <c r="H22" s="14">
        <v>389.5</v>
      </c>
      <c r="I22" s="24" t="s">
        <v>51</v>
      </c>
      <c r="J22" s="14"/>
    </row>
    <row r="23" spans="1:10" x14ac:dyDescent="0.3">
      <c r="H23" s="14">
        <v>349.99</v>
      </c>
      <c r="I23" s="24" t="s">
        <v>49</v>
      </c>
      <c r="J23" s="14"/>
    </row>
    <row r="24" spans="1:10" x14ac:dyDescent="0.3">
      <c r="A24" t="s">
        <v>39</v>
      </c>
      <c r="B24" t="s">
        <v>40</v>
      </c>
      <c r="C24" t="s">
        <v>34</v>
      </c>
      <c r="D24" s="17" t="s">
        <v>41</v>
      </c>
      <c r="H24" s="14">
        <v>394.22</v>
      </c>
      <c r="I24" s="24" t="s">
        <v>50</v>
      </c>
      <c r="J24" s="14"/>
    </row>
    <row r="25" spans="1:10" ht="15.6" x14ac:dyDescent="0.3">
      <c r="A25" s="14" t="s">
        <v>28</v>
      </c>
      <c r="B25" s="15">
        <v>278.51</v>
      </c>
      <c r="C25" s="16">
        <v>634.26</v>
      </c>
      <c r="D25" s="19">
        <f>C25-B25</f>
        <v>355.75</v>
      </c>
      <c r="H25" s="25">
        <f>AVERAGE(H22:H24)</f>
        <v>377.90333333333336</v>
      </c>
      <c r="I25" s="8" t="s">
        <v>37</v>
      </c>
    </row>
    <row r="26" spans="1:10" ht="15.6" x14ac:dyDescent="0.3">
      <c r="A26" s="14" t="s">
        <v>29</v>
      </c>
      <c r="B26" s="15">
        <v>278.51</v>
      </c>
      <c r="C26" s="16">
        <v>690</v>
      </c>
      <c r="D26" s="19">
        <f t="shared" ref="D26:D28" si="1">C26-B26</f>
        <v>411.49</v>
      </c>
    </row>
    <row r="27" spans="1:10" ht="15.6" x14ac:dyDescent="0.3">
      <c r="A27" s="14" t="s">
        <v>30</v>
      </c>
      <c r="B27" s="15">
        <v>278.51</v>
      </c>
      <c r="C27" s="16">
        <v>690</v>
      </c>
      <c r="D27" s="19">
        <f t="shared" si="1"/>
        <v>411.49</v>
      </c>
    </row>
    <row r="28" spans="1:10" ht="15.6" x14ac:dyDescent="0.3">
      <c r="A28" t="s">
        <v>45</v>
      </c>
      <c r="B28" s="15">
        <f>H7</f>
        <v>168.66</v>
      </c>
      <c r="C28" s="16">
        <f>AVERAGE(H18,H25)</f>
        <v>336.25666666666666</v>
      </c>
      <c r="D28" s="19">
        <f t="shared" si="1"/>
        <v>167.59666666666666</v>
      </c>
    </row>
  </sheetData>
  <hyperlinks>
    <hyperlink ref="I24" r:id="rId1"/>
    <hyperlink ref="I23" r:id="rId2"/>
    <hyperlink ref="I22" r:id="rId3"/>
    <hyperlink ref="I13" r:id="rId4"/>
    <hyperlink ref="I14" r:id="rId5"/>
    <hyperlink ref="I15" r:id="rId6"/>
    <hyperlink ref="I4" r:id="rId7"/>
    <hyperlink ref="I5" r:id="rId8"/>
    <hyperlink ref="I6" r:id="rId9"/>
  </hyperlinks>
  <pageMargins left="0.7" right="0.7" top="0.75" bottom="0.75" header="0.3" footer="0.3"/>
  <pageSetup orientation="portrait" horizontalDpi="1200" verticalDpi="1200" r:id="rId1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76"/>
  <sheetViews>
    <sheetView tabSelected="1" workbookViewId="0">
      <selection activeCell="B66" sqref="B66"/>
    </sheetView>
  </sheetViews>
  <sheetFormatPr defaultRowHeight="14.4" x14ac:dyDescent="0.3"/>
  <cols>
    <col min="8" max="8" width="9.109375" style="28"/>
  </cols>
  <sheetData>
    <row r="3" spans="2:16" x14ac:dyDescent="0.3">
      <c r="B3" t="s">
        <v>275</v>
      </c>
    </row>
    <row r="5" spans="2:16" s="14" customFormat="1" x14ac:dyDescent="0.3">
      <c r="B5" t="s">
        <v>73</v>
      </c>
      <c r="C5"/>
      <c r="D5"/>
      <c r="E5" t="s">
        <v>82</v>
      </c>
      <c r="H5" s="29" t="s">
        <v>95</v>
      </c>
      <c r="K5" s="14" t="s">
        <v>102</v>
      </c>
      <c r="O5" t="s">
        <v>144</v>
      </c>
      <c r="P5"/>
    </row>
    <row r="6" spans="2:16" s="14" customFormat="1" x14ac:dyDescent="0.3">
      <c r="B6" s="25">
        <f>AVERAGE(B10:B22)</f>
        <v>199.49083333333337</v>
      </c>
      <c r="C6" s="8" t="s">
        <v>37</v>
      </c>
      <c r="E6" s="25">
        <f>AVERAGE(E10:E27)</f>
        <v>213.76058823529416</v>
      </c>
      <c r="F6" s="8" t="s">
        <v>37</v>
      </c>
      <c r="H6" s="25">
        <f>AVERAGE(H10:H22)</f>
        <v>213.69374999999999</v>
      </c>
      <c r="I6" s="8" t="s">
        <v>37</v>
      </c>
      <c r="K6" s="25">
        <f>AVERAGE(K10:K22)</f>
        <v>213.88846153846151</v>
      </c>
      <c r="L6" s="8" t="s">
        <v>37</v>
      </c>
      <c r="O6" s="30">
        <f>AVERAGE(E6,H6,K6)</f>
        <v>213.78093325791852</v>
      </c>
      <c r="P6" s="8" t="s">
        <v>37</v>
      </c>
    </row>
    <row r="7" spans="2:16" s="14" customFormat="1" x14ac:dyDescent="0.3">
      <c r="B7" s="25">
        <v>130</v>
      </c>
      <c r="C7" s="8" t="s">
        <v>26</v>
      </c>
      <c r="E7" s="25">
        <v>130</v>
      </c>
      <c r="F7" s="8" t="s">
        <v>26</v>
      </c>
      <c r="H7" s="25">
        <v>130</v>
      </c>
      <c r="I7" s="8" t="s">
        <v>26</v>
      </c>
      <c r="K7" s="25">
        <v>130</v>
      </c>
      <c r="L7" s="8" t="s">
        <v>26</v>
      </c>
      <c r="O7" s="25">
        <v>130</v>
      </c>
      <c r="P7" s="8" t="s">
        <v>26</v>
      </c>
    </row>
    <row r="8" spans="2:16" s="14" customFormat="1" x14ac:dyDescent="0.3">
      <c r="B8" s="25">
        <f>SUM(B6:B7)</f>
        <v>329.4908333333334</v>
      </c>
      <c r="C8" s="8" t="s">
        <v>27</v>
      </c>
      <c r="E8" s="25">
        <f>SUM(E6:E7)</f>
        <v>343.76058823529416</v>
      </c>
      <c r="F8" s="8" t="s">
        <v>27</v>
      </c>
      <c r="H8" s="25">
        <f>SUM(H6:H7)</f>
        <v>343.69375000000002</v>
      </c>
      <c r="I8" s="8" t="s">
        <v>27</v>
      </c>
      <c r="K8" s="25">
        <f>SUM(K6:K7)</f>
        <v>343.88846153846151</v>
      </c>
      <c r="L8" s="8" t="s">
        <v>27</v>
      </c>
      <c r="O8" s="25">
        <f>SUM(O6:O7)</f>
        <v>343.78093325791849</v>
      </c>
      <c r="P8" s="8" t="s">
        <v>27</v>
      </c>
    </row>
    <row r="9" spans="2:16" x14ac:dyDescent="0.3">
      <c r="E9" s="28"/>
    </row>
    <row r="10" spans="2:16" x14ac:dyDescent="0.3">
      <c r="B10" s="28">
        <v>192.99</v>
      </c>
      <c r="C10" s="24" t="s">
        <v>75</v>
      </c>
      <c r="E10" s="28">
        <v>229.99</v>
      </c>
      <c r="F10" s="24" t="s">
        <v>83</v>
      </c>
      <c r="H10" s="28">
        <v>199.99</v>
      </c>
      <c r="I10" s="24" t="s">
        <v>96</v>
      </c>
      <c r="K10" s="28">
        <v>234.99</v>
      </c>
      <c r="L10" s="24" t="s">
        <v>103</v>
      </c>
    </row>
    <row r="11" spans="2:16" x14ac:dyDescent="0.3">
      <c r="B11" s="28">
        <v>229.99</v>
      </c>
      <c r="C11" s="24" t="s">
        <v>74</v>
      </c>
      <c r="E11" s="28">
        <v>229.99</v>
      </c>
      <c r="F11" s="24" t="s">
        <v>84</v>
      </c>
      <c r="H11" s="28">
        <v>208.99</v>
      </c>
      <c r="I11" s="24" t="s">
        <v>97</v>
      </c>
      <c r="K11" s="28">
        <v>213.99</v>
      </c>
      <c r="L11" s="24" t="s">
        <v>104</v>
      </c>
    </row>
    <row r="12" spans="2:16" x14ac:dyDescent="0.3">
      <c r="B12" s="28">
        <v>199.99</v>
      </c>
      <c r="C12" s="24" t="s">
        <v>76</v>
      </c>
      <c r="E12" s="28">
        <v>204.99</v>
      </c>
      <c r="F12" s="24" t="s">
        <v>85</v>
      </c>
      <c r="H12" s="28">
        <v>223.99</v>
      </c>
      <c r="I12" s="24" t="s">
        <v>98</v>
      </c>
      <c r="K12" s="28">
        <v>209.99</v>
      </c>
      <c r="L12" s="24" t="s">
        <v>105</v>
      </c>
    </row>
    <row r="13" spans="2:16" x14ac:dyDescent="0.3">
      <c r="B13" s="28">
        <v>199.99</v>
      </c>
      <c r="C13" s="24" t="s">
        <v>77</v>
      </c>
      <c r="E13" s="28">
        <v>199.99</v>
      </c>
      <c r="F13" s="24" t="s">
        <v>86</v>
      </c>
      <c r="H13" s="28">
        <v>199.99</v>
      </c>
      <c r="I13" s="24" t="s">
        <v>99</v>
      </c>
      <c r="K13" s="28">
        <v>212.99</v>
      </c>
      <c r="L13" s="24" t="s">
        <v>106</v>
      </c>
    </row>
    <row r="14" spans="2:16" x14ac:dyDescent="0.3">
      <c r="B14" s="28">
        <v>200.99</v>
      </c>
      <c r="C14" s="24" t="s">
        <v>78</v>
      </c>
      <c r="E14" s="28">
        <v>216.99</v>
      </c>
      <c r="F14" s="24" t="s">
        <v>87</v>
      </c>
      <c r="H14" s="28">
        <v>253.99</v>
      </c>
      <c r="I14" s="24" t="s">
        <v>100</v>
      </c>
      <c r="K14" s="28">
        <v>236.99</v>
      </c>
      <c r="L14" s="24" t="s">
        <v>107</v>
      </c>
    </row>
    <row r="15" spans="2:16" x14ac:dyDescent="0.3">
      <c r="B15" s="28">
        <v>223.99</v>
      </c>
      <c r="C15" s="24" t="s">
        <v>79</v>
      </c>
      <c r="E15" s="28">
        <v>236.99</v>
      </c>
      <c r="F15" s="24" t="s">
        <v>88</v>
      </c>
      <c r="H15" s="28">
        <v>262.99</v>
      </c>
      <c r="I15" s="24" t="s">
        <v>101</v>
      </c>
      <c r="K15" s="28">
        <v>179.99</v>
      </c>
      <c r="L15" s="24" t="s">
        <v>108</v>
      </c>
    </row>
    <row r="16" spans="2:16" x14ac:dyDescent="0.3">
      <c r="B16" s="28">
        <v>240.99</v>
      </c>
      <c r="C16" s="24" t="s">
        <v>80</v>
      </c>
      <c r="E16" s="28">
        <v>185.99</v>
      </c>
      <c r="F16" s="24" t="s">
        <v>89</v>
      </c>
      <c r="H16" s="28">
        <v>175.07</v>
      </c>
      <c r="I16" s="24" t="s">
        <v>145</v>
      </c>
      <c r="K16" s="28">
        <v>250.99</v>
      </c>
      <c r="L16" s="24" t="s">
        <v>109</v>
      </c>
    </row>
    <row r="17" spans="2:12" x14ac:dyDescent="0.3">
      <c r="B17" s="28">
        <v>224.99</v>
      </c>
      <c r="C17" s="24" t="s">
        <v>81</v>
      </c>
      <c r="E17" s="28">
        <v>266.99</v>
      </c>
      <c r="F17" s="24" t="s">
        <v>90</v>
      </c>
      <c r="H17" s="28">
        <v>184.54</v>
      </c>
      <c r="I17" s="24" t="s">
        <v>153</v>
      </c>
      <c r="K17" s="28">
        <v>238.99</v>
      </c>
      <c r="L17" s="24" t="s">
        <v>110</v>
      </c>
    </row>
    <row r="18" spans="2:12" x14ac:dyDescent="0.3">
      <c r="B18" s="28">
        <v>170.99</v>
      </c>
      <c r="C18" s="24" t="s">
        <v>148</v>
      </c>
      <c r="E18" s="28">
        <v>225.99</v>
      </c>
      <c r="F18" s="24" t="s">
        <v>91</v>
      </c>
      <c r="K18" s="28">
        <v>239.99</v>
      </c>
      <c r="L18" s="24" t="s">
        <v>111</v>
      </c>
    </row>
    <row r="19" spans="2:12" x14ac:dyDescent="0.3">
      <c r="B19" s="28">
        <v>173.43</v>
      </c>
      <c r="C19" s="24" t="s">
        <v>150</v>
      </c>
      <c r="E19" s="28">
        <v>248.99</v>
      </c>
      <c r="F19" s="24" t="s">
        <v>92</v>
      </c>
      <c r="K19" s="28">
        <v>183.95</v>
      </c>
      <c r="L19" s="24" t="s">
        <v>147</v>
      </c>
    </row>
    <row r="20" spans="2:12" x14ac:dyDescent="0.3">
      <c r="B20" s="28">
        <v>164</v>
      </c>
      <c r="C20" s="24" t="s">
        <v>157</v>
      </c>
      <c r="E20" s="28">
        <v>249.99</v>
      </c>
      <c r="F20" s="24" t="s">
        <v>93</v>
      </c>
      <c r="K20" s="28">
        <v>195.81</v>
      </c>
      <c r="L20" s="24" t="s">
        <v>151</v>
      </c>
    </row>
    <row r="21" spans="2:12" x14ac:dyDescent="0.3">
      <c r="B21" s="28">
        <v>171.55</v>
      </c>
      <c r="C21" s="24" t="s">
        <v>160</v>
      </c>
      <c r="E21" s="28">
        <v>219.99</v>
      </c>
      <c r="F21" s="24" t="s">
        <v>94</v>
      </c>
      <c r="K21" s="28">
        <v>191.49</v>
      </c>
      <c r="L21" s="24" t="s">
        <v>152</v>
      </c>
    </row>
    <row r="22" spans="2:12" x14ac:dyDescent="0.3">
      <c r="E22" s="28">
        <v>174.53</v>
      </c>
      <c r="F22" s="24" t="s">
        <v>146</v>
      </c>
      <c r="K22" s="28">
        <v>190.39</v>
      </c>
      <c r="L22" s="24" t="s">
        <v>155</v>
      </c>
    </row>
    <row r="23" spans="2:12" x14ac:dyDescent="0.3">
      <c r="E23" s="28">
        <v>198.75</v>
      </c>
      <c r="F23" s="24" t="s">
        <v>149</v>
      </c>
      <c r="K23" s="28">
        <v>195.89</v>
      </c>
      <c r="L23" s="24" t="s">
        <v>158</v>
      </c>
    </row>
    <row r="24" spans="2:12" s="14" customFormat="1" x14ac:dyDescent="0.3">
      <c r="E24" s="28">
        <v>180.57</v>
      </c>
      <c r="F24" s="24" t="s">
        <v>154</v>
      </c>
      <c r="H24" s="28"/>
      <c r="K24" s="28"/>
    </row>
    <row r="25" spans="2:12" s="14" customFormat="1" x14ac:dyDescent="0.3">
      <c r="E25" s="28">
        <v>180.57</v>
      </c>
      <c r="F25" s="24" t="s">
        <v>156</v>
      </c>
      <c r="H25" s="28"/>
      <c r="K25" s="28"/>
    </row>
    <row r="26" spans="2:12" s="14" customFormat="1" x14ac:dyDescent="0.3">
      <c r="E26" s="28">
        <v>182.63</v>
      </c>
      <c r="F26" s="24" t="s">
        <v>159</v>
      </c>
      <c r="H26" s="28"/>
      <c r="K26" s="28"/>
    </row>
    <row r="27" spans="2:12" s="14" customFormat="1" x14ac:dyDescent="0.3">
      <c r="H27" s="28"/>
      <c r="K27" s="28"/>
    </row>
    <row r="28" spans="2:12" s="14" customFormat="1" x14ac:dyDescent="0.3">
      <c r="H28" s="28"/>
      <c r="K28" s="28"/>
    </row>
    <row r="29" spans="2:12" s="14" customFormat="1" x14ac:dyDescent="0.3">
      <c r="B29" s="14" t="s">
        <v>276</v>
      </c>
      <c r="H29" s="28"/>
      <c r="K29" s="28"/>
    </row>
    <row r="30" spans="2:12" s="14" customFormat="1" x14ac:dyDescent="0.3">
      <c r="H30" s="28"/>
      <c r="K30" s="28"/>
    </row>
    <row r="31" spans="2:12" x14ac:dyDescent="0.3">
      <c r="B31" t="s">
        <v>122</v>
      </c>
      <c r="E31" t="s">
        <v>123</v>
      </c>
      <c r="H31" s="29" t="s">
        <v>124</v>
      </c>
      <c r="K31" s="29" t="s">
        <v>125</v>
      </c>
    </row>
    <row r="32" spans="2:12" x14ac:dyDescent="0.3">
      <c r="B32" s="25">
        <f>AVERAGE(B36:B43)</f>
        <v>342.14666666666659</v>
      </c>
      <c r="C32" s="8" t="s">
        <v>37</v>
      </c>
      <c r="E32" s="25">
        <f>AVERAGE(E36:E47)</f>
        <v>386.74499999999989</v>
      </c>
      <c r="F32" s="8" t="s">
        <v>37</v>
      </c>
      <c r="H32" s="25">
        <f>AVERAGE(H36:H47)</f>
        <v>430.35</v>
      </c>
      <c r="I32" s="8" t="s">
        <v>37</v>
      </c>
      <c r="K32" s="25">
        <f>AVERAGE(K36:K47)</f>
        <v>392.73333333333335</v>
      </c>
      <c r="L32" s="8" t="s">
        <v>37</v>
      </c>
    </row>
    <row r="33" spans="2:12" x14ac:dyDescent="0.3">
      <c r="B33" s="25">
        <v>130</v>
      </c>
      <c r="C33" s="8" t="s">
        <v>26</v>
      </c>
      <c r="E33" s="25">
        <v>130</v>
      </c>
      <c r="F33" s="8" t="s">
        <v>26</v>
      </c>
      <c r="H33" s="25">
        <v>130</v>
      </c>
      <c r="I33" s="8" t="s">
        <v>26</v>
      </c>
      <c r="K33" s="25">
        <v>130</v>
      </c>
      <c r="L33" s="8" t="s">
        <v>26</v>
      </c>
    </row>
    <row r="34" spans="2:12" x14ac:dyDescent="0.3">
      <c r="B34" s="25">
        <f>SUM(B32:B33)</f>
        <v>472.14666666666659</v>
      </c>
      <c r="C34" s="8" t="s">
        <v>27</v>
      </c>
      <c r="E34" s="25">
        <f>SUM(E32:E33)</f>
        <v>516.74499999999989</v>
      </c>
      <c r="F34" s="8" t="s">
        <v>27</v>
      </c>
      <c r="H34" s="25">
        <f>SUM(H32:H33)</f>
        <v>560.35</v>
      </c>
      <c r="I34" s="8" t="s">
        <v>27</v>
      </c>
      <c r="K34" s="25">
        <f>SUM(K32:K33)</f>
        <v>522.73333333333335</v>
      </c>
      <c r="L34" s="8" t="s">
        <v>27</v>
      </c>
    </row>
    <row r="35" spans="2:12" x14ac:dyDescent="0.3">
      <c r="K35" s="28"/>
    </row>
    <row r="36" spans="2:12" x14ac:dyDescent="0.3">
      <c r="B36" s="28">
        <v>388.99</v>
      </c>
      <c r="C36" s="24" t="s">
        <v>112</v>
      </c>
      <c r="E36" s="28">
        <v>432.99</v>
      </c>
      <c r="F36" s="24" t="s">
        <v>114</v>
      </c>
      <c r="H36" s="28">
        <v>528.99</v>
      </c>
      <c r="I36" s="24" t="s">
        <v>113</v>
      </c>
      <c r="K36" s="28">
        <v>374.03</v>
      </c>
      <c r="L36" s="24" t="s">
        <v>128</v>
      </c>
    </row>
    <row r="37" spans="2:12" x14ac:dyDescent="0.3">
      <c r="B37" s="28">
        <v>338.57</v>
      </c>
      <c r="C37" s="24" t="s">
        <v>126</v>
      </c>
      <c r="E37" s="28">
        <v>395.99</v>
      </c>
      <c r="F37" s="24" t="s">
        <v>115</v>
      </c>
      <c r="H37" s="28">
        <v>472.99</v>
      </c>
      <c r="I37" s="24" t="s">
        <v>116</v>
      </c>
      <c r="K37" s="28">
        <v>386.93</v>
      </c>
      <c r="L37" s="24" t="s">
        <v>131</v>
      </c>
    </row>
    <row r="38" spans="2:12" x14ac:dyDescent="0.3">
      <c r="B38" s="28">
        <v>313.82</v>
      </c>
      <c r="C38" s="24" t="s">
        <v>127</v>
      </c>
      <c r="E38" s="28">
        <v>492.99</v>
      </c>
      <c r="F38" s="24" t="s">
        <v>117</v>
      </c>
      <c r="H38" s="28">
        <v>355.05</v>
      </c>
      <c r="I38" s="24" t="s">
        <v>129</v>
      </c>
      <c r="K38" s="28">
        <v>404.98</v>
      </c>
      <c r="L38" s="24" t="s">
        <v>136</v>
      </c>
    </row>
    <row r="39" spans="2:12" x14ac:dyDescent="0.3">
      <c r="B39" s="28">
        <v>338.06</v>
      </c>
      <c r="C39" s="24" t="s">
        <v>135</v>
      </c>
      <c r="E39" s="28">
        <v>467.99</v>
      </c>
      <c r="F39" s="24" t="s">
        <v>118</v>
      </c>
      <c r="H39" s="28">
        <v>364.37</v>
      </c>
      <c r="I39" s="24" t="s">
        <v>132</v>
      </c>
      <c r="K39" s="28">
        <v>360.2</v>
      </c>
      <c r="L39" s="24" t="s">
        <v>141</v>
      </c>
    </row>
    <row r="40" spans="2:12" x14ac:dyDescent="0.3">
      <c r="B40" s="28">
        <v>334.07</v>
      </c>
      <c r="C40" s="24" t="s">
        <v>139</v>
      </c>
      <c r="E40" s="28">
        <v>396.99</v>
      </c>
      <c r="F40" s="24" t="s">
        <v>119</v>
      </c>
      <c r="K40" s="28">
        <v>425.28</v>
      </c>
      <c r="L40" s="24" t="s">
        <v>142</v>
      </c>
    </row>
    <row r="41" spans="2:12" x14ac:dyDescent="0.3">
      <c r="B41" s="28">
        <v>339.37</v>
      </c>
      <c r="C41" s="24" t="s">
        <v>140</v>
      </c>
      <c r="E41" s="28">
        <v>364.99</v>
      </c>
      <c r="F41" s="24" t="s">
        <v>120</v>
      </c>
      <c r="K41" s="28">
        <v>404.98</v>
      </c>
      <c r="L41" s="24" t="s">
        <v>143</v>
      </c>
    </row>
    <row r="42" spans="2:12" x14ac:dyDescent="0.3">
      <c r="B42" s="28"/>
      <c r="E42" s="28">
        <v>374.99</v>
      </c>
      <c r="F42" s="24" t="s">
        <v>121</v>
      </c>
      <c r="K42" s="28"/>
    </row>
    <row r="43" spans="2:12" x14ac:dyDescent="0.3">
      <c r="B43" s="28"/>
      <c r="E43" s="28">
        <v>326.14</v>
      </c>
      <c r="F43" s="24" t="s">
        <v>130</v>
      </c>
      <c r="K43" s="28"/>
    </row>
    <row r="44" spans="2:12" x14ac:dyDescent="0.3">
      <c r="B44" s="28"/>
      <c r="E44" s="28">
        <v>328.76</v>
      </c>
      <c r="F44" s="24" t="s">
        <v>133</v>
      </c>
      <c r="K44" s="28"/>
    </row>
    <row r="45" spans="2:12" x14ac:dyDescent="0.3">
      <c r="B45" s="28"/>
      <c r="E45" s="28">
        <v>339.11</v>
      </c>
      <c r="F45" s="24" t="s">
        <v>134</v>
      </c>
      <c r="K45" s="28"/>
    </row>
    <row r="46" spans="2:12" x14ac:dyDescent="0.3">
      <c r="B46" s="28"/>
      <c r="E46" s="28">
        <v>346.97</v>
      </c>
      <c r="F46" s="24" t="s">
        <v>137</v>
      </c>
      <c r="K46" s="28"/>
    </row>
    <row r="47" spans="2:12" x14ac:dyDescent="0.3">
      <c r="B47" s="28"/>
      <c r="E47" s="28">
        <v>373.03</v>
      </c>
      <c r="F47" s="24" t="s">
        <v>138</v>
      </c>
      <c r="K47" s="28"/>
    </row>
    <row r="48" spans="2:12" x14ac:dyDescent="0.3">
      <c r="B48" s="28"/>
      <c r="E48" s="28"/>
      <c r="K48" s="28"/>
    </row>
    <row r="49" spans="2:16" x14ac:dyDescent="0.3">
      <c r="B49" s="28"/>
      <c r="E49" s="28"/>
      <c r="K49" s="28"/>
    </row>
    <row r="51" spans="2:16" x14ac:dyDescent="0.3">
      <c r="B51" t="s">
        <v>277</v>
      </c>
    </row>
    <row r="53" spans="2:16" x14ac:dyDescent="0.3">
      <c r="B53" s="14" t="s">
        <v>161</v>
      </c>
      <c r="C53" s="14"/>
      <c r="D53" s="14"/>
      <c r="E53" s="14" t="s">
        <v>162</v>
      </c>
      <c r="F53" s="14"/>
      <c r="G53" s="14"/>
      <c r="H53" s="29" t="s">
        <v>163</v>
      </c>
      <c r="I53" s="14"/>
      <c r="J53" s="14"/>
      <c r="K53" s="14" t="s">
        <v>164</v>
      </c>
      <c r="L53" s="14"/>
      <c r="M53" s="14"/>
      <c r="N53" s="14"/>
      <c r="O53" s="14" t="s">
        <v>165</v>
      </c>
      <c r="P53" s="14"/>
    </row>
    <row r="54" spans="2:16" x14ac:dyDescent="0.3">
      <c r="B54" s="25">
        <f>AVERAGE(B58:B62)</f>
        <v>17.381999999999998</v>
      </c>
      <c r="C54" s="8" t="s">
        <v>37</v>
      </c>
      <c r="D54" s="14"/>
      <c r="E54" s="25">
        <f>AVERAGE(E58:E62)</f>
        <v>21.122</v>
      </c>
      <c r="F54" s="8" t="s">
        <v>37</v>
      </c>
      <c r="G54" s="14"/>
      <c r="H54" s="25">
        <f>AVERAGE(H58)</f>
        <v>29.99</v>
      </c>
      <c r="I54" s="8" t="s">
        <v>37</v>
      </c>
      <c r="J54" s="14"/>
      <c r="K54" s="25">
        <f>AVERAGE(K58:K59)</f>
        <v>19.29</v>
      </c>
      <c r="L54" s="8" t="s">
        <v>37</v>
      </c>
      <c r="M54" s="14"/>
      <c r="N54" s="14"/>
      <c r="O54" s="30">
        <f>AVERAGE(E54,H54,K54)</f>
        <v>23.467333333333329</v>
      </c>
      <c r="P54" s="8" t="s">
        <v>37</v>
      </c>
    </row>
    <row r="55" spans="2:16" x14ac:dyDescent="0.3">
      <c r="B55" s="25">
        <v>65</v>
      </c>
      <c r="C55" s="8" t="s">
        <v>26</v>
      </c>
      <c r="D55" s="14"/>
      <c r="E55" s="25">
        <v>65</v>
      </c>
      <c r="F55" s="8" t="s">
        <v>26</v>
      </c>
      <c r="G55" s="14"/>
      <c r="H55" s="25">
        <v>65</v>
      </c>
      <c r="I55" s="8" t="s">
        <v>26</v>
      </c>
      <c r="J55" s="14"/>
      <c r="K55" s="25">
        <v>65</v>
      </c>
      <c r="L55" s="8" t="s">
        <v>26</v>
      </c>
      <c r="M55" s="14"/>
      <c r="N55" s="14"/>
      <c r="O55" s="25">
        <v>65</v>
      </c>
      <c r="P55" s="8" t="s">
        <v>26</v>
      </c>
    </row>
    <row r="56" spans="2:16" x14ac:dyDescent="0.3">
      <c r="B56" s="25">
        <f>SUM(B54:B55)</f>
        <v>82.382000000000005</v>
      </c>
      <c r="C56" s="8" t="s">
        <v>27</v>
      </c>
      <c r="D56" s="14"/>
      <c r="E56" s="25">
        <f>SUM(E54:E55)</f>
        <v>86.122</v>
      </c>
      <c r="F56" s="8" t="s">
        <v>27</v>
      </c>
      <c r="G56" s="14"/>
      <c r="H56" s="25">
        <f>SUM(H54:H55)</f>
        <v>94.99</v>
      </c>
      <c r="I56" s="8" t="s">
        <v>27</v>
      </c>
      <c r="J56" s="14"/>
      <c r="K56" s="25">
        <f>SUM(K54:K55)</f>
        <v>84.289999999999992</v>
      </c>
      <c r="L56" s="8" t="s">
        <v>27</v>
      </c>
      <c r="M56" s="14"/>
      <c r="N56" s="14"/>
      <c r="O56" s="25">
        <f>SUM(O54:O55)</f>
        <v>88.467333333333329</v>
      </c>
      <c r="P56" s="8" t="s">
        <v>27</v>
      </c>
    </row>
    <row r="58" spans="2:16" s="14" customFormat="1" x14ac:dyDescent="0.3">
      <c r="B58" s="14">
        <v>31.99</v>
      </c>
      <c r="C58" s="24" t="s">
        <v>172</v>
      </c>
      <c r="E58" s="14">
        <v>29.99</v>
      </c>
      <c r="F58" s="24" t="s">
        <v>176</v>
      </c>
      <c r="H58" s="28">
        <v>29.99</v>
      </c>
      <c r="I58" s="24" t="s">
        <v>178</v>
      </c>
      <c r="K58" s="14">
        <v>29.99</v>
      </c>
      <c r="L58" s="24" t="s">
        <v>179</v>
      </c>
    </row>
    <row r="59" spans="2:16" s="14" customFormat="1" x14ac:dyDescent="0.3">
      <c r="B59" s="14">
        <v>20.99</v>
      </c>
      <c r="C59" s="24" t="s">
        <v>173</v>
      </c>
      <c r="E59" s="14">
        <v>29.99</v>
      </c>
      <c r="F59" s="24" t="s">
        <v>177</v>
      </c>
      <c r="H59" s="28"/>
      <c r="K59" s="14">
        <v>8.59</v>
      </c>
      <c r="L59" s="24" t="s">
        <v>175</v>
      </c>
    </row>
    <row r="60" spans="2:16" s="14" customFormat="1" x14ac:dyDescent="0.3">
      <c r="B60" s="14">
        <v>23.99</v>
      </c>
      <c r="C60" s="24" t="s">
        <v>174</v>
      </c>
      <c r="E60" s="14">
        <v>8.19</v>
      </c>
      <c r="F60" s="24" t="s">
        <v>175</v>
      </c>
      <c r="H60" s="28"/>
    </row>
    <row r="61" spans="2:16" s="14" customFormat="1" x14ac:dyDescent="0.3">
      <c r="B61" s="14">
        <v>4.8099999999999996</v>
      </c>
      <c r="C61" s="24" t="s">
        <v>175</v>
      </c>
      <c r="E61" s="14">
        <v>8.19</v>
      </c>
      <c r="F61" s="24" t="s">
        <v>175</v>
      </c>
      <c r="H61" s="28"/>
    </row>
    <row r="62" spans="2:16" s="14" customFormat="1" x14ac:dyDescent="0.3">
      <c r="B62" s="14">
        <v>5.13</v>
      </c>
      <c r="C62" s="24" t="s">
        <v>175</v>
      </c>
      <c r="E62" s="14">
        <v>29.25</v>
      </c>
      <c r="F62" s="24" t="s">
        <v>175</v>
      </c>
      <c r="H62" s="28"/>
    </row>
    <row r="63" spans="2:16" s="14" customFormat="1" x14ac:dyDescent="0.3">
      <c r="F63" s="24"/>
      <c r="H63" s="28"/>
    </row>
    <row r="64" spans="2:16" s="14" customFormat="1" x14ac:dyDescent="0.3">
      <c r="H64" s="28"/>
    </row>
    <row r="65" spans="2:16" s="14" customFormat="1" x14ac:dyDescent="0.3">
      <c r="B65" s="14" t="s">
        <v>278</v>
      </c>
      <c r="H65" s="28"/>
    </row>
    <row r="66" spans="2:16" s="14" customFormat="1" x14ac:dyDescent="0.3">
      <c r="H66" s="28"/>
    </row>
    <row r="67" spans="2:16" s="14" customFormat="1" x14ac:dyDescent="0.3">
      <c r="B67" s="14" t="s">
        <v>168</v>
      </c>
      <c r="E67" s="14" t="s">
        <v>169</v>
      </c>
      <c r="H67" s="29" t="s">
        <v>170</v>
      </c>
      <c r="K67" s="14" t="s">
        <v>171</v>
      </c>
      <c r="O67" s="14" t="s">
        <v>165</v>
      </c>
    </row>
    <row r="68" spans="2:16" s="14" customFormat="1" x14ac:dyDescent="0.3">
      <c r="B68" s="25">
        <f>AVERAGE(B72:B74)</f>
        <v>131.63333333333335</v>
      </c>
      <c r="C68" s="8" t="s">
        <v>37</v>
      </c>
      <c r="E68" s="25">
        <f>AVERAGE(E72:E75)</f>
        <v>274.49</v>
      </c>
      <c r="F68" s="8" t="s">
        <v>37</v>
      </c>
      <c r="H68" s="25">
        <f>AVERAGE(H72:H76)</f>
        <v>285.39</v>
      </c>
      <c r="I68" s="8" t="s">
        <v>37</v>
      </c>
      <c r="K68" s="25">
        <f>AVERAGE(K72:K73)</f>
        <v>381.99</v>
      </c>
      <c r="L68" s="8" t="s">
        <v>37</v>
      </c>
      <c r="O68" s="30">
        <f>AVERAGE(E68,H68,K68)</f>
        <v>313.95666666666665</v>
      </c>
      <c r="P68" s="8" t="s">
        <v>37</v>
      </c>
    </row>
    <row r="69" spans="2:16" s="14" customFormat="1" x14ac:dyDescent="0.3">
      <c r="B69" s="25">
        <v>65</v>
      </c>
      <c r="C69" s="8" t="s">
        <v>26</v>
      </c>
      <c r="E69" s="25">
        <v>65</v>
      </c>
      <c r="F69" s="8" t="s">
        <v>26</v>
      </c>
      <c r="H69" s="25">
        <v>65</v>
      </c>
      <c r="I69" s="8" t="s">
        <v>26</v>
      </c>
      <c r="K69" s="25">
        <v>65</v>
      </c>
      <c r="L69" s="8" t="s">
        <v>26</v>
      </c>
      <c r="O69" s="25">
        <v>65</v>
      </c>
      <c r="P69" s="8" t="s">
        <v>26</v>
      </c>
    </row>
    <row r="70" spans="2:16" s="14" customFormat="1" x14ac:dyDescent="0.3">
      <c r="B70" s="25">
        <f>SUM(B68:B69)</f>
        <v>196.63333333333335</v>
      </c>
      <c r="C70" s="8" t="s">
        <v>27</v>
      </c>
      <c r="E70" s="25">
        <f>SUM(E68:E69)</f>
        <v>339.49</v>
      </c>
      <c r="F70" s="8" t="s">
        <v>27</v>
      </c>
      <c r="H70" s="25">
        <f>SUM(H68:H69)</f>
        <v>350.39</v>
      </c>
      <c r="I70" s="8" t="s">
        <v>27</v>
      </c>
      <c r="K70" s="25">
        <f>SUM(K68:K69)</f>
        <v>446.99</v>
      </c>
      <c r="L70" s="8" t="s">
        <v>27</v>
      </c>
      <c r="O70" s="25">
        <f>SUM(O68:O69)</f>
        <v>378.95666666666665</v>
      </c>
      <c r="P70" s="8" t="s">
        <v>27</v>
      </c>
    </row>
    <row r="71" spans="2:16" s="14" customFormat="1" x14ac:dyDescent="0.3">
      <c r="H71" s="28"/>
    </row>
    <row r="72" spans="2:16" x14ac:dyDescent="0.3">
      <c r="B72">
        <v>117.92</v>
      </c>
      <c r="C72" s="24" t="s">
        <v>166</v>
      </c>
      <c r="E72">
        <v>269.99</v>
      </c>
      <c r="F72" s="24" t="s">
        <v>181</v>
      </c>
      <c r="H72" s="28">
        <v>280.99</v>
      </c>
      <c r="I72" s="24" t="s">
        <v>183</v>
      </c>
      <c r="K72">
        <v>363.99</v>
      </c>
      <c r="L72" s="24" t="s">
        <v>189</v>
      </c>
    </row>
    <row r="73" spans="2:16" x14ac:dyDescent="0.3">
      <c r="B73">
        <v>138.99</v>
      </c>
      <c r="C73" s="24" t="s">
        <v>167</v>
      </c>
      <c r="E73">
        <v>279.99</v>
      </c>
      <c r="F73" s="24" t="s">
        <v>182</v>
      </c>
      <c r="H73" s="28">
        <v>275.99</v>
      </c>
      <c r="I73" s="24" t="s">
        <v>184</v>
      </c>
      <c r="K73">
        <v>399.99</v>
      </c>
      <c r="L73" s="24" t="s">
        <v>191</v>
      </c>
    </row>
    <row r="74" spans="2:16" x14ac:dyDescent="0.3">
      <c r="B74">
        <v>137.99</v>
      </c>
      <c r="C74" s="24" t="s">
        <v>180</v>
      </c>
      <c r="E74">
        <v>272.99</v>
      </c>
      <c r="F74" s="24" t="s">
        <v>186</v>
      </c>
      <c r="H74" s="28">
        <v>291.99</v>
      </c>
      <c r="I74" s="24" t="s">
        <v>185</v>
      </c>
    </row>
    <row r="75" spans="2:16" x14ac:dyDescent="0.3">
      <c r="E75">
        <v>274.99</v>
      </c>
      <c r="F75" s="24" t="s">
        <v>187</v>
      </c>
      <c r="H75" s="28">
        <v>283.99</v>
      </c>
      <c r="I75" s="24" t="s">
        <v>188</v>
      </c>
    </row>
    <row r="76" spans="2:16" x14ac:dyDescent="0.3">
      <c r="H76" s="28">
        <v>293.99</v>
      </c>
      <c r="I76" s="24" t="s">
        <v>190</v>
      </c>
    </row>
  </sheetData>
  <hyperlinks>
    <hyperlink ref="C11" r:id="rId1"/>
    <hyperlink ref="C10" r:id="rId2"/>
    <hyperlink ref="C12" r:id="rId3"/>
    <hyperlink ref="C13" r:id="rId4"/>
    <hyperlink ref="C14" r:id="rId5"/>
    <hyperlink ref="C15" r:id="rId6"/>
    <hyperlink ref="C16" r:id="rId7"/>
    <hyperlink ref="C17" r:id="rId8"/>
    <hyperlink ref="F10" r:id="rId9"/>
    <hyperlink ref="F11" r:id="rId10"/>
    <hyperlink ref="F12" r:id="rId11"/>
    <hyperlink ref="F13" r:id="rId12"/>
    <hyperlink ref="F14" r:id="rId13"/>
    <hyperlink ref="F15" r:id="rId14"/>
    <hyperlink ref="F16" r:id="rId15"/>
    <hyperlink ref="F17" r:id="rId16"/>
    <hyperlink ref="F18" r:id="rId17"/>
    <hyperlink ref="F19" r:id="rId18"/>
    <hyperlink ref="F20" r:id="rId19"/>
    <hyperlink ref="F21" r:id="rId20"/>
    <hyperlink ref="I10" r:id="rId21"/>
    <hyperlink ref="I11" r:id="rId22"/>
    <hyperlink ref="I12" r:id="rId23"/>
    <hyperlink ref="I13" r:id="rId24"/>
    <hyperlink ref="I14" r:id="rId25"/>
    <hyperlink ref="I15" r:id="rId26"/>
    <hyperlink ref="L10" r:id="rId27"/>
    <hyperlink ref="L11" r:id="rId28"/>
    <hyperlink ref="L12" r:id="rId29"/>
    <hyperlink ref="L13" r:id="rId30"/>
    <hyperlink ref="L14" r:id="rId31"/>
    <hyperlink ref="L15" r:id="rId32"/>
    <hyperlink ref="L16" r:id="rId33"/>
    <hyperlink ref="L17" r:id="rId34"/>
    <hyperlink ref="L18" r:id="rId35"/>
    <hyperlink ref="C36" r:id="rId36"/>
    <hyperlink ref="I36" r:id="rId37"/>
    <hyperlink ref="F36" r:id="rId38"/>
    <hyperlink ref="F37" r:id="rId39"/>
    <hyperlink ref="I37" r:id="rId40"/>
    <hyperlink ref="F38" r:id="rId41"/>
    <hyperlink ref="F39" r:id="rId42"/>
    <hyperlink ref="F40" r:id="rId43"/>
    <hyperlink ref="F41" r:id="rId44"/>
    <hyperlink ref="F42" r:id="rId45"/>
    <hyperlink ref="C37" r:id="rId46"/>
    <hyperlink ref="C38" r:id="rId47"/>
    <hyperlink ref="L36" r:id="rId48"/>
    <hyperlink ref="I38" r:id="rId49"/>
    <hyperlink ref="F43" r:id="rId50"/>
    <hyperlink ref="L37" r:id="rId51"/>
    <hyperlink ref="I39" r:id="rId52"/>
    <hyperlink ref="F44" r:id="rId53"/>
    <hyperlink ref="F45" r:id="rId54"/>
    <hyperlink ref="C39" r:id="rId55"/>
    <hyperlink ref="L38" r:id="rId56"/>
    <hyperlink ref="F46" r:id="rId57"/>
    <hyperlink ref="F47" r:id="rId58"/>
    <hyperlink ref="C40" r:id="rId59"/>
    <hyperlink ref="C41" r:id="rId60"/>
    <hyperlink ref="L39" r:id="rId61"/>
    <hyperlink ref="L40" r:id="rId62"/>
    <hyperlink ref="L41" r:id="rId63"/>
    <hyperlink ref="I16" r:id="rId64"/>
    <hyperlink ref="F22" r:id="rId65"/>
    <hyperlink ref="L19" r:id="rId66"/>
    <hyperlink ref="C18" r:id="rId67"/>
    <hyperlink ref="F23" r:id="rId68"/>
    <hyperlink ref="C19" r:id="rId69"/>
    <hyperlink ref="L20" r:id="rId70"/>
    <hyperlink ref="L21" r:id="rId71"/>
    <hyperlink ref="I17" r:id="rId72"/>
    <hyperlink ref="F24" r:id="rId73"/>
    <hyperlink ref="L22" r:id="rId74"/>
    <hyperlink ref="F25" r:id="rId75"/>
    <hyperlink ref="C20" r:id="rId76"/>
    <hyperlink ref="L23" r:id="rId77"/>
    <hyperlink ref="F26" r:id="rId78"/>
    <hyperlink ref="C21" r:id="rId79"/>
    <hyperlink ref="C72" r:id="rId80"/>
    <hyperlink ref="C73" r:id="rId81"/>
    <hyperlink ref="C58" r:id="rId82"/>
    <hyperlink ref="C59" r:id="rId83"/>
    <hyperlink ref="C60" r:id="rId84"/>
    <hyperlink ref="C61" r:id="rId85"/>
    <hyperlink ref="C62" r:id="rId86"/>
    <hyperlink ref="F58" r:id="rId87"/>
    <hyperlink ref="F59" r:id="rId88"/>
    <hyperlink ref="F60" r:id="rId89"/>
    <hyperlink ref="F61" r:id="rId90"/>
    <hyperlink ref="F62" r:id="rId91"/>
    <hyperlink ref="I58" r:id="rId92"/>
    <hyperlink ref="L58" r:id="rId93"/>
    <hyperlink ref="L59" r:id="rId94"/>
    <hyperlink ref="C74" r:id="rId95"/>
    <hyperlink ref="F72" r:id="rId96"/>
    <hyperlink ref="F73" r:id="rId97"/>
    <hyperlink ref="I72" r:id="rId98"/>
    <hyperlink ref="I73" r:id="rId99"/>
    <hyperlink ref="I74" r:id="rId100"/>
    <hyperlink ref="F74" r:id="rId101"/>
    <hyperlink ref="F75" r:id="rId102"/>
    <hyperlink ref="I75" r:id="rId103"/>
    <hyperlink ref="L72" r:id="rId104"/>
    <hyperlink ref="I76" r:id="rId105"/>
    <hyperlink ref="L73" r:id="rId106"/>
  </hyperlinks>
  <pageMargins left="0.7" right="0.7" top="0.75" bottom="0.75" header="0.3" footer="0.3"/>
  <pageSetup orientation="portrait" r:id="rId10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workbookViewId="0">
      <selection activeCell="V7" sqref="V7"/>
    </sheetView>
  </sheetViews>
  <sheetFormatPr defaultRowHeight="14.4" x14ac:dyDescent="0.3"/>
  <cols>
    <col min="9" max="11" width="9.109375" style="14"/>
    <col min="19" max="19" width="11.6640625" bestFit="1" customWidth="1"/>
    <col min="20" max="20" width="12.5546875" bestFit="1" customWidth="1"/>
    <col min="21" max="21" width="10.5546875" style="14" bestFit="1" customWidth="1"/>
    <col min="22" max="24" width="9.109375" style="14"/>
  </cols>
  <sheetData>
    <row r="1" spans="1:24" s="14" customFormat="1" x14ac:dyDescent="0.3">
      <c r="A1" s="14" t="s">
        <v>272</v>
      </c>
      <c r="F1" s="14" t="s">
        <v>271</v>
      </c>
      <c r="M1" s="14" t="s">
        <v>274</v>
      </c>
      <c r="Q1" s="14" t="s">
        <v>269</v>
      </c>
      <c r="S1" s="14" t="s">
        <v>274</v>
      </c>
      <c r="U1" s="14" t="s">
        <v>269</v>
      </c>
    </row>
    <row r="2" spans="1:24" ht="15" thickBot="1" x14ac:dyDescent="0.35">
      <c r="A2" t="s">
        <v>262</v>
      </c>
      <c r="B2" t="s">
        <v>263</v>
      </c>
      <c r="C2" t="s">
        <v>264</v>
      </c>
      <c r="D2" t="s">
        <v>265</v>
      </c>
      <c r="E2" t="s">
        <v>266</v>
      </c>
      <c r="F2" t="s">
        <v>264</v>
      </c>
      <c r="G2" s="14" t="s">
        <v>265</v>
      </c>
      <c r="H2" s="14" t="s">
        <v>266</v>
      </c>
      <c r="I2" s="14" t="s">
        <v>273</v>
      </c>
      <c r="M2" s="39" t="s">
        <v>260</v>
      </c>
      <c r="N2" s="39" t="s">
        <v>261</v>
      </c>
      <c r="O2" s="39" t="s">
        <v>258</v>
      </c>
      <c r="P2" s="39" t="s">
        <v>259</v>
      </c>
      <c r="Q2" s="43"/>
      <c r="R2" s="43"/>
      <c r="S2" s="39" t="s">
        <v>267</v>
      </c>
      <c r="T2" s="39" t="s">
        <v>268</v>
      </c>
      <c r="U2" s="44" t="s">
        <v>270</v>
      </c>
      <c r="V2" s="44"/>
      <c r="W2" s="43" t="s">
        <v>264</v>
      </c>
      <c r="X2" s="43" t="s">
        <v>41</v>
      </c>
    </row>
    <row r="3" spans="1:24" ht="15" thickBot="1" x14ac:dyDescent="0.35">
      <c r="A3" s="31" t="s">
        <v>192</v>
      </c>
      <c r="B3" s="32" t="s">
        <v>193</v>
      </c>
      <c r="C3" s="33">
        <v>142.66</v>
      </c>
      <c r="D3" s="33">
        <v>142.66</v>
      </c>
      <c r="E3" s="32" t="s">
        <v>5</v>
      </c>
      <c r="F3" s="28">
        <f>INDEX($W$3:$W$34,MATCH($A3,$M$3:$M$34,0))</f>
        <v>142.65999999999997</v>
      </c>
      <c r="G3" s="28">
        <f>INDEX($W$3:$W$34,MATCH($A3,$M$3:$M$34,0))</f>
        <v>142.65999999999997</v>
      </c>
      <c r="H3" t="s">
        <v>5</v>
      </c>
      <c r="I3" s="14" t="b">
        <f>C3=F3</f>
        <v>1</v>
      </c>
      <c r="J3" s="14" t="b">
        <f t="shared" ref="J3:J66" si="0">D3=G3</f>
        <v>1</v>
      </c>
      <c r="K3" s="14" t="b">
        <f t="shared" ref="K3:K66" si="1">E3=H3</f>
        <v>1</v>
      </c>
      <c r="M3" s="37" t="s">
        <v>192</v>
      </c>
      <c r="N3" s="14" t="s">
        <v>226</v>
      </c>
      <c r="O3" s="40">
        <v>342.15</v>
      </c>
      <c r="P3" s="40">
        <v>130</v>
      </c>
      <c r="Q3" s="42">
        <f>ROUND('2016 Cost Update'!$B$32,2)</f>
        <v>342.15</v>
      </c>
      <c r="R3" s="40" t="b">
        <f>O3=Q3</f>
        <v>1</v>
      </c>
      <c r="S3" s="40">
        <v>199.49</v>
      </c>
      <c r="T3" s="40">
        <v>130</v>
      </c>
      <c r="U3" s="40">
        <f>ROUND('2016 Cost Update'!$B$6,2)</f>
        <v>199.49</v>
      </c>
      <c r="V3" s="14" t="b">
        <f t="shared" ref="V3:V34" si="2">S3=U3</f>
        <v>1</v>
      </c>
      <c r="W3" s="42">
        <f t="shared" ref="W3:W34" si="3">Q3-U3</f>
        <v>142.65999999999997</v>
      </c>
      <c r="X3" s="42">
        <f>Q3+P3</f>
        <v>472.15</v>
      </c>
    </row>
    <row r="4" spans="1:24" ht="15" thickBot="1" x14ac:dyDescent="0.35">
      <c r="A4" s="34" t="s">
        <v>194</v>
      </c>
      <c r="B4" s="35" t="s">
        <v>193</v>
      </c>
      <c r="C4" s="36">
        <v>142.66</v>
      </c>
      <c r="D4" s="36">
        <v>142.66</v>
      </c>
      <c r="E4" s="35" t="s">
        <v>5</v>
      </c>
      <c r="F4" s="28">
        <f t="shared" ref="F4:G66" si="4">INDEX($W$3:$W$34,MATCH($A4,$M$3:$M$34,0))</f>
        <v>142.65999999999997</v>
      </c>
      <c r="G4" s="28">
        <f t="shared" si="4"/>
        <v>142.65999999999997</v>
      </c>
      <c r="H4" s="14" t="s">
        <v>5</v>
      </c>
      <c r="I4" s="14" t="b">
        <f t="shared" ref="I4:I66" si="5">C4=F4</f>
        <v>1</v>
      </c>
      <c r="J4" s="14" t="b">
        <f t="shared" si="0"/>
        <v>1</v>
      </c>
      <c r="K4" s="14" t="b">
        <f t="shared" si="1"/>
        <v>1</v>
      </c>
      <c r="M4" s="37" t="s">
        <v>194</v>
      </c>
      <c r="N4" s="14" t="s">
        <v>227</v>
      </c>
      <c r="O4" s="40">
        <v>342.15</v>
      </c>
      <c r="P4" s="40">
        <v>130</v>
      </c>
      <c r="Q4" s="42">
        <f>ROUND('2016 Cost Update'!$B$32,2)</f>
        <v>342.15</v>
      </c>
      <c r="R4" s="40" t="b">
        <f t="shared" ref="R4:R34" si="6">O4=Q4</f>
        <v>1</v>
      </c>
      <c r="S4" s="40">
        <v>199.49</v>
      </c>
      <c r="T4" s="40">
        <v>130</v>
      </c>
      <c r="U4" s="40">
        <f>ROUND('2016 Cost Update'!$B$6,2)</f>
        <v>199.49</v>
      </c>
      <c r="V4" s="14" t="b">
        <f t="shared" si="2"/>
        <v>1</v>
      </c>
      <c r="W4" s="42">
        <f t="shared" si="3"/>
        <v>142.65999999999997</v>
      </c>
      <c r="X4" s="42">
        <f t="shared" ref="X4:X34" si="7">Q4+P4</f>
        <v>472.15</v>
      </c>
    </row>
    <row r="5" spans="1:24" ht="15" thickBot="1" x14ac:dyDescent="0.35">
      <c r="A5" s="34" t="s">
        <v>195</v>
      </c>
      <c r="B5" s="35" t="s">
        <v>193</v>
      </c>
      <c r="C5" s="36">
        <v>142.66</v>
      </c>
      <c r="D5" s="36">
        <v>142.66</v>
      </c>
      <c r="E5" s="35" t="s">
        <v>5</v>
      </c>
      <c r="F5" s="28">
        <f t="shared" si="4"/>
        <v>142.65999999999997</v>
      </c>
      <c r="G5" s="28">
        <f t="shared" si="4"/>
        <v>142.65999999999997</v>
      </c>
      <c r="H5" s="14" t="s">
        <v>5</v>
      </c>
      <c r="I5" s="14" t="b">
        <f t="shared" si="5"/>
        <v>1</v>
      </c>
      <c r="J5" s="14" t="b">
        <f t="shared" si="0"/>
        <v>1</v>
      </c>
      <c r="K5" s="14" t="b">
        <f t="shared" si="1"/>
        <v>1</v>
      </c>
      <c r="M5" s="14" t="s">
        <v>195</v>
      </c>
      <c r="N5" s="14" t="s">
        <v>228</v>
      </c>
      <c r="O5" s="41">
        <v>342.15</v>
      </c>
      <c r="P5" s="41">
        <v>130</v>
      </c>
      <c r="Q5" s="42">
        <f>ROUND('2016 Cost Update'!$B$32,2)</f>
        <v>342.15</v>
      </c>
      <c r="R5" s="40" t="b">
        <f t="shared" si="6"/>
        <v>1</v>
      </c>
      <c r="S5" s="41">
        <v>199.49</v>
      </c>
      <c r="T5" s="41">
        <v>130</v>
      </c>
      <c r="U5" s="40">
        <f>ROUND('2016 Cost Update'!$B$6,2)</f>
        <v>199.49</v>
      </c>
      <c r="V5" s="14" t="b">
        <f t="shared" si="2"/>
        <v>1</v>
      </c>
      <c r="W5" s="42">
        <f t="shared" si="3"/>
        <v>142.65999999999997</v>
      </c>
      <c r="X5" s="42">
        <f t="shared" si="7"/>
        <v>472.15</v>
      </c>
    </row>
    <row r="6" spans="1:24" ht="15" thickBot="1" x14ac:dyDescent="0.35">
      <c r="A6" s="34" t="s">
        <v>196</v>
      </c>
      <c r="B6" s="35" t="s">
        <v>193</v>
      </c>
      <c r="C6" s="36">
        <v>142.66</v>
      </c>
      <c r="D6" s="36">
        <v>142.66</v>
      </c>
      <c r="E6" s="35" t="s">
        <v>5</v>
      </c>
      <c r="F6" s="28">
        <f t="shared" si="4"/>
        <v>142.65999999999997</v>
      </c>
      <c r="G6" s="28">
        <f t="shared" si="4"/>
        <v>142.65999999999997</v>
      </c>
      <c r="H6" s="14" t="s">
        <v>5</v>
      </c>
      <c r="I6" s="14" t="b">
        <f t="shared" si="5"/>
        <v>1</v>
      </c>
      <c r="J6" s="14" t="b">
        <f t="shared" si="0"/>
        <v>1</v>
      </c>
      <c r="K6" s="14" t="b">
        <f t="shared" si="1"/>
        <v>1</v>
      </c>
      <c r="M6" s="14" t="s">
        <v>196</v>
      </c>
      <c r="N6" s="14" t="s">
        <v>229</v>
      </c>
      <c r="O6" s="41">
        <v>342.15</v>
      </c>
      <c r="P6" s="41">
        <v>130</v>
      </c>
      <c r="Q6" s="42">
        <f>ROUND('2016 Cost Update'!$B$32,2)</f>
        <v>342.15</v>
      </c>
      <c r="R6" s="40" t="b">
        <f t="shared" si="6"/>
        <v>1</v>
      </c>
      <c r="S6" s="41">
        <v>199.49</v>
      </c>
      <c r="T6" s="41">
        <v>130</v>
      </c>
      <c r="U6" s="40">
        <f>ROUND('2016 Cost Update'!$B$6,2)</f>
        <v>199.49</v>
      </c>
      <c r="V6" s="14" t="b">
        <f t="shared" si="2"/>
        <v>1</v>
      </c>
      <c r="W6" s="42">
        <f t="shared" si="3"/>
        <v>142.65999999999997</v>
      </c>
      <c r="X6" s="42">
        <f t="shared" si="7"/>
        <v>472.15</v>
      </c>
    </row>
    <row r="7" spans="1:24" ht="15" thickBot="1" x14ac:dyDescent="0.35">
      <c r="A7" s="34" t="s">
        <v>197</v>
      </c>
      <c r="B7" s="35" t="s">
        <v>193</v>
      </c>
      <c r="C7" s="36">
        <v>173.24</v>
      </c>
      <c r="D7" s="36">
        <v>173.24</v>
      </c>
      <c r="E7" s="35" t="s">
        <v>5</v>
      </c>
      <c r="F7" s="28">
        <f t="shared" si="4"/>
        <v>172.97</v>
      </c>
      <c r="G7" s="28">
        <f t="shared" si="4"/>
        <v>172.97</v>
      </c>
      <c r="H7" s="14" t="s">
        <v>5</v>
      </c>
      <c r="I7" s="14" t="b">
        <f t="shared" si="5"/>
        <v>0</v>
      </c>
      <c r="J7" s="14" t="b">
        <f t="shared" si="0"/>
        <v>0</v>
      </c>
      <c r="K7" s="14" t="b">
        <f t="shared" si="1"/>
        <v>1</v>
      </c>
      <c r="M7" s="14" t="s">
        <v>197</v>
      </c>
      <c r="N7" s="14" t="s">
        <v>230</v>
      </c>
      <c r="O7" s="41">
        <v>386.75</v>
      </c>
      <c r="P7" s="41">
        <v>130</v>
      </c>
      <c r="Q7" s="41">
        <f>ROUND('2016 Cost Update'!$E$32,2)</f>
        <v>386.75</v>
      </c>
      <c r="R7" s="40" t="b">
        <f t="shared" si="6"/>
        <v>1</v>
      </c>
      <c r="S7" s="41">
        <v>213.51</v>
      </c>
      <c r="T7" s="41">
        <v>130</v>
      </c>
      <c r="U7" s="42">
        <f>ROUND('2016 Cost Update'!$O$6,2)</f>
        <v>213.78</v>
      </c>
      <c r="V7" s="14" t="b">
        <f t="shared" si="2"/>
        <v>0</v>
      </c>
      <c r="W7" s="42">
        <f t="shared" si="3"/>
        <v>172.97</v>
      </c>
      <c r="X7" s="42">
        <f t="shared" si="7"/>
        <v>516.75</v>
      </c>
    </row>
    <row r="8" spans="1:24" ht="15" thickBot="1" x14ac:dyDescent="0.35">
      <c r="A8" s="34" t="s">
        <v>198</v>
      </c>
      <c r="B8" s="35" t="s">
        <v>193</v>
      </c>
      <c r="C8" s="36">
        <v>173.24</v>
      </c>
      <c r="D8" s="36">
        <v>173.24</v>
      </c>
      <c r="E8" s="35" t="s">
        <v>5</v>
      </c>
      <c r="F8" s="28">
        <f t="shared" si="4"/>
        <v>172.97</v>
      </c>
      <c r="G8" s="28">
        <f t="shared" si="4"/>
        <v>172.97</v>
      </c>
      <c r="H8" s="14" t="s">
        <v>5</v>
      </c>
      <c r="I8" s="14" t="b">
        <f t="shared" si="5"/>
        <v>0</v>
      </c>
      <c r="J8" s="14" t="b">
        <f t="shared" si="0"/>
        <v>0</v>
      </c>
      <c r="K8" s="14" t="b">
        <f t="shared" si="1"/>
        <v>1</v>
      </c>
      <c r="M8" s="14" t="s">
        <v>198</v>
      </c>
      <c r="N8" s="14" t="s">
        <v>231</v>
      </c>
      <c r="O8" s="41">
        <v>386.75</v>
      </c>
      <c r="P8" s="41">
        <v>130</v>
      </c>
      <c r="Q8" s="41">
        <f>ROUND('2016 Cost Update'!$E$32,2)</f>
        <v>386.75</v>
      </c>
      <c r="R8" s="40" t="b">
        <f t="shared" si="6"/>
        <v>1</v>
      </c>
      <c r="S8" s="41">
        <v>213.51</v>
      </c>
      <c r="T8" s="41">
        <v>130</v>
      </c>
      <c r="U8" s="42">
        <f>ROUND('2016 Cost Update'!$O$6,2)</f>
        <v>213.78</v>
      </c>
      <c r="V8" s="14" t="b">
        <f t="shared" si="2"/>
        <v>0</v>
      </c>
      <c r="W8" s="42">
        <f t="shared" si="3"/>
        <v>172.97</v>
      </c>
      <c r="X8" s="42">
        <f t="shared" si="7"/>
        <v>516.75</v>
      </c>
    </row>
    <row r="9" spans="1:24" ht="15" thickBot="1" x14ac:dyDescent="0.35">
      <c r="A9" s="34" t="s">
        <v>199</v>
      </c>
      <c r="B9" s="35" t="s">
        <v>193</v>
      </c>
      <c r="C9" s="36">
        <v>173.24</v>
      </c>
      <c r="D9" s="36">
        <v>173.24</v>
      </c>
      <c r="E9" s="35" t="s">
        <v>5</v>
      </c>
      <c r="F9" s="28">
        <f t="shared" si="4"/>
        <v>172.97</v>
      </c>
      <c r="G9" s="28">
        <f t="shared" si="4"/>
        <v>172.97</v>
      </c>
      <c r="H9" s="14" t="s">
        <v>5</v>
      </c>
      <c r="I9" s="14" t="b">
        <f t="shared" si="5"/>
        <v>0</v>
      </c>
      <c r="J9" s="14" t="b">
        <f t="shared" si="0"/>
        <v>0</v>
      </c>
      <c r="K9" s="14" t="b">
        <f t="shared" si="1"/>
        <v>1</v>
      </c>
      <c r="M9" s="14" t="s">
        <v>199</v>
      </c>
      <c r="N9" s="14" t="s">
        <v>232</v>
      </c>
      <c r="O9" s="41">
        <v>386.75</v>
      </c>
      <c r="P9" s="41">
        <v>130</v>
      </c>
      <c r="Q9" s="41">
        <f>ROUND('2016 Cost Update'!$E$32,2)</f>
        <v>386.75</v>
      </c>
      <c r="R9" s="40" t="b">
        <f t="shared" si="6"/>
        <v>1</v>
      </c>
      <c r="S9" s="41">
        <v>213.51</v>
      </c>
      <c r="T9" s="41">
        <v>130</v>
      </c>
      <c r="U9" s="42">
        <f>ROUND('2016 Cost Update'!$O$6,2)</f>
        <v>213.78</v>
      </c>
      <c r="V9" s="14" t="b">
        <f t="shared" si="2"/>
        <v>0</v>
      </c>
      <c r="W9" s="42">
        <f t="shared" si="3"/>
        <v>172.97</v>
      </c>
      <c r="X9" s="42">
        <f t="shared" si="7"/>
        <v>516.75</v>
      </c>
    </row>
    <row r="10" spans="1:24" ht="15" thickBot="1" x14ac:dyDescent="0.35">
      <c r="A10" s="34" t="s">
        <v>200</v>
      </c>
      <c r="B10" s="35" t="s">
        <v>193</v>
      </c>
      <c r="C10" s="36">
        <v>173.24</v>
      </c>
      <c r="D10" s="36">
        <v>173.24</v>
      </c>
      <c r="E10" s="35" t="s">
        <v>5</v>
      </c>
      <c r="F10" s="28">
        <f t="shared" si="4"/>
        <v>172.97</v>
      </c>
      <c r="G10" s="28">
        <f t="shared" si="4"/>
        <v>172.97</v>
      </c>
      <c r="H10" s="14" t="s">
        <v>5</v>
      </c>
      <c r="I10" s="14" t="b">
        <f t="shared" si="5"/>
        <v>0</v>
      </c>
      <c r="J10" s="14" t="b">
        <f t="shared" si="0"/>
        <v>0</v>
      </c>
      <c r="K10" s="14" t="b">
        <f t="shared" si="1"/>
        <v>1</v>
      </c>
      <c r="M10" s="14" t="s">
        <v>200</v>
      </c>
      <c r="N10" s="14" t="s">
        <v>233</v>
      </c>
      <c r="O10" s="41">
        <v>386.75</v>
      </c>
      <c r="P10" s="41">
        <v>130</v>
      </c>
      <c r="Q10" s="41">
        <f>ROUND('2016 Cost Update'!$E$32,2)</f>
        <v>386.75</v>
      </c>
      <c r="R10" s="40" t="b">
        <f t="shared" si="6"/>
        <v>1</v>
      </c>
      <c r="S10" s="41">
        <v>213.51</v>
      </c>
      <c r="T10" s="41">
        <v>130</v>
      </c>
      <c r="U10" s="42">
        <f>ROUND('2016 Cost Update'!$O$6,2)</f>
        <v>213.78</v>
      </c>
      <c r="V10" s="14" t="b">
        <f t="shared" si="2"/>
        <v>0</v>
      </c>
      <c r="W10" s="42">
        <f t="shared" si="3"/>
        <v>172.97</v>
      </c>
      <c r="X10" s="42">
        <f t="shared" si="7"/>
        <v>516.75</v>
      </c>
    </row>
    <row r="11" spans="1:24" ht="15" thickBot="1" x14ac:dyDescent="0.35">
      <c r="A11" s="34" t="s">
        <v>201</v>
      </c>
      <c r="B11" s="35" t="s">
        <v>193</v>
      </c>
      <c r="C11" s="36">
        <v>216.84</v>
      </c>
      <c r="D11" s="36">
        <v>216.84</v>
      </c>
      <c r="E11" s="35" t="s">
        <v>5</v>
      </c>
      <c r="F11" s="28">
        <f t="shared" si="4"/>
        <v>216.57000000000002</v>
      </c>
      <c r="G11" s="28">
        <f t="shared" si="4"/>
        <v>216.57000000000002</v>
      </c>
      <c r="H11" s="14" t="s">
        <v>5</v>
      </c>
      <c r="I11" s="14" t="b">
        <f t="shared" si="5"/>
        <v>0</v>
      </c>
      <c r="J11" s="14" t="b">
        <f t="shared" si="0"/>
        <v>0</v>
      </c>
      <c r="K11" s="14" t="b">
        <f t="shared" si="1"/>
        <v>1</v>
      </c>
      <c r="M11" s="38" t="s">
        <v>201</v>
      </c>
      <c r="N11" s="14" t="s">
        <v>234</v>
      </c>
      <c r="O11" s="41">
        <v>430.35</v>
      </c>
      <c r="P11" s="41">
        <v>130</v>
      </c>
      <c r="Q11" s="41">
        <f>ROUND('2016 Cost Update'!$H$32,2)</f>
        <v>430.35</v>
      </c>
      <c r="R11" s="40" t="b">
        <f t="shared" si="6"/>
        <v>1</v>
      </c>
      <c r="S11" s="41">
        <v>213.51</v>
      </c>
      <c r="T11" s="41">
        <v>130</v>
      </c>
      <c r="U11" s="42">
        <f>ROUND('2016 Cost Update'!$O$6,2)</f>
        <v>213.78</v>
      </c>
      <c r="V11" s="14" t="b">
        <f t="shared" si="2"/>
        <v>0</v>
      </c>
      <c r="W11" s="42">
        <f t="shared" si="3"/>
        <v>216.57000000000002</v>
      </c>
      <c r="X11" s="42">
        <f t="shared" si="7"/>
        <v>560.35</v>
      </c>
    </row>
    <row r="12" spans="1:24" ht="15" thickBot="1" x14ac:dyDescent="0.35">
      <c r="A12" s="34" t="s">
        <v>202</v>
      </c>
      <c r="B12" s="35" t="s">
        <v>193</v>
      </c>
      <c r="C12" s="36">
        <v>216.84</v>
      </c>
      <c r="D12" s="36">
        <v>216.84</v>
      </c>
      <c r="E12" s="35" t="s">
        <v>5</v>
      </c>
      <c r="F12" s="28">
        <f t="shared" si="4"/>
        <v>216.57000000000002</v>
      </c>
      <c r="G12" s="28">
        <f t="shared" si="4"/>
        <v>216.57000000000002</v>
      </c>
      <c r="H12" s="14" t="s">
        <v>5</v>
      </c>
      <c r="I12" s="14" t="b">
        <f t="shared" si="5"/>
        <v>0</v>
      </c>
      <c r="J12" s="14" t="b">
        <f t="shared" si="0"/>
        <v>0</v>
      </c>
      <c r="K12" s="14" t="b">
        <f t="shared" si="1"/>
        <v>1</v>
      </c>
      <c r="M12" s="14" t="s">
        <v>202</v>
      </c>
      <c r="N12" s="14" t="s">
        <v>235</v>
      </c>
      <c r="O12" s="41">
        <v>430.35</v>
      </c>
      <c r="P12" s="41">
        <v>130</v>
      </c>
      <c r="Q12" s="41">
        <f>ROUND('2016 Cost Update'!$H$32,2)</f>
        <v>430.35</v>
      </c>
      <c r="R12" s="40" t="b">
        <f t="shared" si="6"/>
        <v>1</v>
      </c>
      <c r="S12" s="41">
        <v>213.51</v>
      </c>
      <c r="T12" s="41">
        <v>130</v>
      </c>
      <c r="U12" s="42">
        <f>ROUND('2016 Cost Update'!$O$6,2)</f>
        <v>213.78</v>
      </c>
      <c r="V12" s="14" t="b">
        <f t="shared" si="2"/>
        <v>0</v>
      </c>
      <c r="W12" s="42">
        <f t="shared" si="3"/>
        <v>216.57000000000002</v>
      </c>
      <c r="X12" s="42">
        <f t="shared" si="7"/>
        <v>560.35</v>
      </c>
    </row>
    <row r="13" spans="1:24" ht="15" thickBot="1" x14ac:dyDescent="0.35">
      <c r="A13" s="34" t="s">
        <v>203</v>
      </c>
      <c r="B13" s="35" t="s">
        <v>193</v>
      </c>
      <c r="C13" s="36">
        <v>216.84</v>
      </c>
      <c r="D13" s="36">
        <v>216.84</v>
      </c>
      <c r="E13" s="35" t="s">
        <v>5</v>
      </c>
      <c r="F13" s="28">
        <f t="shared" si="4"/>
        <v>216.57000000000002</v>
      </c>
      <c r="G13" s="28">
        <f t="shared" si="4"/>
        <v>216.57000000000002</v>
      </c>
      <c r="H13" s="14" t="s">
        <v>5</v>
      </c>
      <c r="I13" s="14" t="b">
        <f t="shared" si="5"/>
        <v>0</v>
      </c>
      <c r="J13" s="14" t="b">
        <f t="shared" si="0"/>
        <v>0</v>
      </c>
      <c r="K13" s="14" t="b">
        <f t="shared" si="1"/>
        <v>1</v>
      </c>
      <c r="M13" s="38" t="s">
        <v>203</v>
      </c>
      <c r="N13" s="14" t="s">
        <v>236</v>
      </c>
      <c r="O13" s="41">
        <v>430.35</v>
      </c>
      <c r="P13" s="41">
        <v>130</v>
      </c>
      <c r="Q13" s="41">
        <f>ROUND('2016 Cost Update'!$H$32,2)</f>
        <v>430.35</v>
      </c>
      <c r="R13" s="40" t="b">
        <f t="shared" si="6"/>
        <v>1</v>
      </c>
      <c r="S13" s="41">
        <v>213.51</v>
      </c>
      <c r="T13" s="41">
        <v>130</v>
      </c>
      <c r="U13" s="42">
        <f>ROUND('2016 Cost Update'!$O$6,2)</f>
        <v>213.78</v>
      </c>
      <c r="V13" s="14" t="b">
        <f t="shared" si="2"/>
        <v>0</v>
      </c>
      <c r="W13" s="42">
        <f t="shared" si="3"/>
        <v>216.57000000000002</v>
      </c>
      <c r="X13" s="42">
        <f t="shared" si="7"/>
        <v>560.35</v>
      </c>
    </row>
    <row r="14" spans="1:24" ht="15" thickBot="1" x14ac:dyDescent="0.35">
      <c r="A14" s="34" t="s">
        <v>204</v>
      </c>
      <c r="B14" s="35" t="s">
        <v>193</v>
      </c>
      <c r="C14" s="36">
        <v>216.84</v>
      </c>
      <c r="D14" s="36">
        <v>216.84</v>
      </c>
      <c r="E14" s="35" t="s">
        <v>5</v>
      </c>
      <c r="F14" s="28">
        <f t="shared" si="4"/>
        <v>216.57000000000002</v>
      </c>
      <c r="G14" s="28">
        <f t="shared" si="4"/>
        <v>216.57000000000002</v>
      </c>
      <c r="H14" s="14" t="s">
        <v>5</v>
      </c>
      <c r="I14" s="14" t="b">
        <f t="shared" si="5"/>
        <v>0</v>
      </c>
      <c r="J14" s="14" t="b">
        <f t="shared" si="0"/>
        <v>0</v>
      </c>
      <c r="K14" s="14" t="b">
        <f t="shared" si="1"/>
        <v>1</v>
      </c>
      <c r="M14" s="14" t="s">
        <v>204</v>
      </c>
      <c r="N14" s="14" t="s">
        <v>237</v>
      </c>
      <c r="O14" s="41">
        <v>430.35</v>
      </c>
      <c r="P14" s="41">
        <v>130</v>
      </c>
      <c r="Q14" s="41">
        <f>ROUND('2016 Cost Update'!$H$32,2)</f>
        <v>430.35</v>
      </c>
      <c r="R14" s="40" t="b">
        <f t="shared" si="6"/>
        <v>1</v>
      </c>
      <c r="S14" s="41">
        <v>213.51</v>
      </c>
      <c r="T14" s="41">
        <v>130</v>
      </c>
      <c r="U14" s="42">
        <f>ROUND('2016 Cost Update'!$O$6,2)</f>
        <v>213.78</v>
      </c>
      <c r="V14" s="14" t="b">
        <f t="shared" si="2"/>
        <v>0</v>
      </c>
      <c r="W14" s="42">
        <f t="shared" si="3"/>
        <v>216.57000000000002</v>
      </c>
      <c r="X14" s="42">
        <f t="shared" si="7"/>
        <v>560.35</v>
      </c>
    </row>
    <row r="15" spans="1:24" ht="15" thickBot="1" x14ac:dyDescent="0.35">
      <c r="A15" s="34" t="s">
        <v>205</v>
      </c>
      <c r="B15" s="35" t="s">
        <v>193</v>
      </c>
      <c r="C15" s="36">
        <v>179.22</v>
      </c>
      <c r="D15" s="36">
        <v>179.22</v>
      </c>
      <c r="E15" s="35" t="s">
        <v>5</v>
      </c>
      <c r="F15" s="28">
        <f t="shared" si="4"/>
        <v>178.95000000000002</v>
      </c>
      <c r="G15" s="28">
        <f t="shared" si="4"/>
        <v>178.95000000000002</v>
      </c>
      <c r="H15" s="14" t="s">
        <v>5</v>
      </c>
      <c r="I15" s="14" t="b">
        <f t="shared" si="5"/>
        <v>0</v>
      </c>
      <c r="J15" s="14" t="b">
        <f t="shared" si="0"/>
        <v>0</v>
      </c>
      <c r="K15" s="14" t="b">
        <f t="shared" si="1"/>
        <v>1</v>
      </c>
      <c r="M15" s="14" t="s">
        <v>205</v>
      </c>
      <c r="N15" s="38" t="s">
        <v>238</v>
      </c>
      <c r="O15" s="41">
        <v>392.73</v>
      </c>
      <c r="P15" s="41">
        <v>130</v>
      </c>
      <c r="Q15" s="41">
        <f>ROUND('2016 Cost Update'!$K$32,2)</f>
        <v>392.73</v>
      </c>
      <c r="R15" s="40" t="b">
        <f t="shared" si="6"/>
        <v>1</v>
      </c>
      <c r="S15" s="41">
        <v>213.51</v>
      </c>
      <c r="T15" s="41">
        <v>130</v>
      </c>
      <c r="U15" s="42">
        <f>ROUND('2016 Cost Update'!$O$6,2)</f>
        <v>213.78</v>
      </c>
      <c r="V15" s="14" t="b">
        <f t="shared" si="2"/>
        <v>0</v>
      </c>
      <c r="W15" s="42">
        <f t="shared" si="3"/>
        <v>178.95000000000002</v>
      </c>
      <c r="X15" s="42">
        <f t="shared" si="7"/>
        <v>522.73</v>
      </c>
    </row>
    <row r="16" spans="1:24" ht="15" thickBot="1" x14ac:dyDescent="0.35">
      <c r="A16" s="34" t="s">
        <v>206</v>
      </c>
      <c r="B16" s="35" t="s">
        <v>193</v>
      </c>
      <c r="C16" s="36">
        <v>179.22</v>
      </c>
      <c r="D16" s="36">
        <v>179.22</v>
      </c>
      <c r="E16" s="35" t="s">
        <v>5</v>
      </c>
      <c r="F16" s="28">
        <f t="shared" si="4"/>
        <v>178.95000000000002</v>
      </c>
      <c r="G16" s="28">
        <f t="shared" si="4"/>
        <v>178.95000000000002</v>
      </c>
      <c r="H16" s="14" t="s">
        <v>5</v>
      </c>
      <c r="I16" s="14" t="b">
        <f t="shared" si="5"/>
        <v>0</v>
      </c>
      <c r="J16" s="14" t="b">
        <f t="shared" si="0"/>
        <v>0</v>
      </c>
      <c r="K16" s="14" t="b">
        <f t="shared" si="1"/>
        <v>1</v>
      </c>
      <c r="M16" s="14" t="s">
        <v>206</v>
      </c>
      <c r="N16" s="38" t="s">
        <v>239</v>
      </c>
      <c r="O16" s="41">
        <v>392.73</v>
      </c>
      <c r="P16" s="41">
        <v>130</v>
      </c>
      <c r="Q16" s="41">
        <f>ROUND('2016 Cost Update'!$K$32,2)</f>
        <v>392.73</v>
      </c>
      <c r="R16" s="40" t="b">
        <f t="shared" si="6"/>
        <v>1</v>
      </c>
      <c r="S16" s="41">
        <v>213.51</v>
      </c>
      <c r="T16" s="41">
        <v>130</v>
      </c>
      <c r="U16" s="42">
        <f>ROUND('2016 Cost Update'!$O$6,2)</f>
        <v>213.78</v>
      </c>
      <c r="V16" s="14" t="b">
        <f t="shared" si="2"/>
        <v>0</v>
      </c>
      <c r="W16" s="42">
        <f t="shared" si="3"/>
        <v>178.95000000000002</v>
      </c>
      <c r="X16" s="42">
        <f t="shared" si="7"/>
        <v>522.73</v>
      </c>
    </row>
    <row r="17" spans="1:24" ht="15" thickBot="1" x14ac:dyDescent="0.35">
      <c r="A17" s="34" t="s">
        <v>207</v>
      </c>
      <c r="B17" s="35" t="s">
        <v>193</v>
      </c>
      <c r="C17" s="36">
        <v>179.22</v>
      </c>
      <c r="D17" s="36">
        <v>179.22</v>
      </c>
      <c r="E17" s="35" t="s">
        <v>5</v>
      </c>
      <c r="F17" s="28">
        <f t="shared" si="4"/>
        <v>178.95000000000002</v>
      </c>
      <c r="G17" s="28">
        <f t="shared" si="4"/>
        <v>178.95000000000002</v>
      </c>
      <c r="H17" s="14" t="s">
        <v>5</v>
      </c>
      <c r="I17" s="14" t="b">
        <f t="shared" si="5"/>
        <v>0</v>
      </c>
      <c r="J17" s="14" t="b">
        <f t="shared" si="0"/>
        <v>0</v>
      </c>
      <c r="K17" s="14" t="b">
        <f t="shared" si="1"/>
        <v>1</v>
      </c>
      <c r="M17" s="14" t="s">
        <v>207</v>
      </c>
      <c r="N17" s="38" t="s">
        <v>240</v>
      </c>
      <c r="O17" s="41">
        <v>392.73</v>
      </c>
      <c r="P17" s="41">
        <v>130</v>
      </c>
      <c r="Q17" s="41">
        <f>ROUND('2016 Cost Update'!$K$32,2)</f>
        <v>392.73</v>
      </c>
      <c r="R17" s="40" t="b">
        <f t="shared" si="6"/>
        <v>1</v>
      </c>
      <c r="S17" s="41">
        <v>213.51</v>
      </c>
      <c r="T17" s="41">
        <v>130</v>
      </c>
      <c r="U17" s="42">
        <f>ROUND('2016 Cost Update'!$O$6,2)</f>
        <v>213.78</v>
      </c>
      <c r="V17" s="14" t="b">
        <f t="shared" si="2"/>
        <v>0</v>
      </c>
      <c r="W17" s="42">
        <f t="shared" si="3"/>
        <v>178.95000000000002</v>
      </c>
      <c r="X17" s="42">
        <f t="shared" si="7"/>
        <v>522.73</v>
      </c>
    </row>
    <row r="18" spans="1:24" ht="15" thickBot="1" x14ac:dyDescent="0.35">
      <c r="A18" s="34" t="s">
        <v>208</v>
      </c>
      <c r="B18" s="35" t="s">
        <v>193</v>
      </c>
      <c r="C18" s="36">
        <v>179.22</v>
      </c>
      <c r="D18" s="36">
        <v>179.22</v>
      </c>
      <c r="E18" s="35" t="s">
        <v>5</v>
      </c>
      <c r="F18" s="28">
        <f t="shared" si="4"/>
        <v>178.95000000000002</v>
      </c>
      <c r="G18" s="28">
        <f t="shared" si="4"/>
        <v>178.95000000000002</v>
      </c>
      <c r="H18" s="14" t="s">
        <v>5</v>
      </c>
      <c r="I18" s="14" t="b">
        <f t="shared" si="5"/>
        <v>0</v>
      </c>
      <c r="J18" s="14" t="b">
        <f t="shared" si="0"/>
        <v>0</v>
      </c>
      <c r="K18" s="14" t="b">
        <f t="shared" si="1"/>
        <v>1</v>
      </c>
      <c r="M18" s="14" t="s">
        <v>208</v>
      </c>
      <c r="N18" s="14" t="s">
        <v>241</v>
      </c>
      <c r="O18" s="41">
        <v>392.73</v>
      </c>
      <c r="P18" s="41">
        <v>130</v>
      </c>
      <c r="Q18" s="41">
        <f>ROUND('2016 Cost Update'!$K$32,2)</f>
        <v>392.73</v>
      </c>
      <c r="R18" s="40" t="b">
        <f t="shared" si="6"/>
        <v>1</v>
      </c>
      <c r="S18" s="41">
        <v>213.51</v>
      </c>
      <c r="T18" s="41">
        <v>130</v>
      </c>
      <c r="U18" s="42">
        <f>ROUND('2016 Cost Update'!$O$6,2)</f>
        <v>213.78</v>
      </c>
      <c r="V18" s="14" t="b">
        <f t="shared" si="2"/>
        <v>0</v>
      </c>
      <c r="W18" s="42">
        <f t="shared" si="3"/>
        <v>178.95000000000002</v>
      </c>
      <c r="X18" s="42">
        <f t="shared" si="7"/>
        <v>522.73</v>
      </c>
    </row>
    <row r="19" spans="1:24" ht="15" thickBot="1" x14ac:dyDescent="0.35">
      <c r="A19" s="34" t="s">
        <v>192</v>
      </c>
      <c r="B19" s="35" t="s">
        <v>209</v>
      </c>
      <c r="C19" s="36">
        <v>142.66</v>
      </c>
      <c r="D19" s="36">
        <v>472.15</v>
      </c>
      <c r="E19" s="36">
        <v>142.66</v>
      </c>
      <c r="F19" s="28">
        <f t="shared" si="4"/>
        <v>142.65999999999997</v>
      </c>
      <c r="G19" s="28">
        <f>INDEX($X$3:$X$34,MATCH($A19,$M$3:$M$34,0))</f>
        <v>472.15</v>
      </c>
      <c r="H19" s="28">
        <f t="shared" ref="H19:H34" si="8">INDEX($W$3:$W$34,MATCH($A19,$M$3:$M$34,0))</f>
        <v>142.65999999999997</v>
      </c>
      <c r="I19" s="14" t="b">
        <f t="shared" si="5"/>
        <v>1</v>
      </c>
      <c r="J19" s="14" t="b">
        <f t="shared" si="0"/>
        <v>1</v>
      </c>
      <c r="K19" s="14" t="b">
        <f t="shared" si="1"/>
        <v>1</v>
      </c>
      <c r="M19" s="38" t="s">
        <v>210</v>
      </c>
      <c r="N19" s="14" t="s">
        <v>242</v>
      </c>
      <c r="O19" s="41">
        <v>131.63</v>
      </c>
      <c r="P19" s="41">
        <v>65</v>
      </c>
      <c r="Q19" s="41">
        <f>ROUND('2016 Cost Update'!$B$68,2)</f>
        <v>131.63</v>
      </c>
      <c r="R19" s="40" t="b">
        <f t="shared" si="6"/>
        <v>1</v>
      </c>
      <c r="S19" s="41">
        <v>17.38</v>
      </c>
      <c r="T19" s="41">
        <v>65</v>
      </c>
      <c r="U19" s="42">
        <f>ROUND('2016 Cost Update'!$B$54,2)</f>
        <v>17.38</v>
      </c>
      <c r="V19" s="14" t="b">
        <f t="shared" si="2"/>
        <v>1</v>
      </c>
      <c r="W19" s="42">
        <f t="shared" si="3"/>
        <v>114.25</v>
      </c>
      <c r="X19" s="42">
        <f t="shared" si="7"/>
        <v>196.63</v>
      </c>
    </row>
    <row r="20" spans="1:24" ht="15" thickBot="1" x14ac:dyDescent="0.35">
      <c r="A20" s="34" t="s">
        <v>194</v>
      </c>
      <c r="B20" s="35" t="s">
        <v>209</v>
      </c>
      <c r="C20" s="36">
        <v>142.66</v>
      </c>
      <c r="D20" s="36">
        <v>472.15</v>
      </c>
      <c r="E20" s="36">
        <v>142.66</v>
      </c>
      <c r="F20" s="28">
        <f t="shared" si="4"/>
        <v>142.65999999999997</v>
      </c>
      <c r="G20" s="28">
        <f t="shared" ref="G20:G34" si="9">INDEX($X$3:$X$34,MATCH($A20,$M$3:$M$34,0))</f>
        <v>472.15</v>
      </c>
      <c r="H20" s="28">
        <f t="shared" si="8"/>
        <v>142.65999999999997</v>
      </c>
      <c r="I20" s="14" t="b">
        <f t="shared" si="5"/>
        <v>1</v>
      </c>
      <c r="J20" s="14" t="b">
        <f t="shared" si="0"/>
        <v>1</v>
      </c>
      <c r="K20" s="14" t="b">
        <f t="shared" si="1"/>
        <v>1</v>
      </c>
      <c r="M20" s="14" t="s">
        <v>211</v>
      </c>
      <c r="N20" s="14" t="s">
        <v>243</v>
      </c>
      <c r="O20" s="41">
        <v>131.63</v>
      </c>
      <c r="P20" s="41">
        <v>65</v>
      </c>
      <c r="Q20" s="41">
        <f>ROUND('2016 Cost Update'!$B$68,2)</f>
        <v>131.63</v>
      </c>
      <c r="R20" s="40" t="b">
        <f t="shared" si="6"/>
        <v>1</v>
      </c>
      <c r="S20" s="41">
        <v>17.38</v>
      </c>
      <c r="T20" s="41">
        <v>65</v>
      </c>
      <c r="U20" s="42">
        <f>ROUND('2016 Cost Update'!$B$54,2)</f>
        <v>17.38</v>
      </c>
      <c r="V20" s="14" t="b">
        <f t="shared" si="2"/>
        <v>1</v>
      </c>
      <c r="W20" s="42">
        <f t="shared" si="3"/>
        <v>114.25</v>
      </c>
      <c r="X20" s="42">
        <f t="shared" si="7"/>
        <v>196.63</v>
      </c>
    </row>
    <row r="21" spans="1:24" ht="15" thickBot="1" x14ac:dyDescent="0.35">
      <c r="A21" s="34" t="s">
        <v>195</v>
      </c>
      <c r="B21" s="35" t="s">
        <v>209</v>
      </c>
      <c r="C21" s="36">
        <v>142.66</v>
      </c>
      <c r="D21" s="36">
        <v>472.15</v>
      </c>
      <c r="E21" s="36">
        <v>142.66</v>
      </c>
      <c r="F21" s="28">
        <f t="shared" si="4"/>
        <v>142.65999999999997</v>
      </c>
      <c r="G21" s="28">
        <f t="shared" si="9"/>
        <v>472.15</v>
      </c>
      <c r="H21" s="28">
        <f t="shared" si="8"/>
        <v>142.65999999999997</v>
      </c>
      <c r="I21" s="14" t="b">
        <f t="shared" si="5"/>
        <v>1</v>
      </c>
      <c r="J21" s="14" t="b">
        <f t="shared" si="0"/>
        <v>1</v>
      </c>
      <c r="K21" s="14" t="b">
        <f t="shared" si="1"/>
        <v>1</v>
      </c>
      <c r="M21" s="14" t="s">
        <v>212</v>
      </c>
      <c r="N21" s="14" t="s">
        <v>244</v>
      </c>
      <c r="O21" s="41">
        <v>131.63</v>
      </c>
      <c r="P21" s="41">
        <v>65</v>
      </c>
      <c r="Q21" s="41">
        <f>ROUND('2016 Cost Update'!$B$68,2)</f>
        <v>131.63</v>
      </c>
      <c r="R21" s="40" t="b">
        <f t="shared" si="6"/>
        <v>1</v>
      </c>
      <c r="S21" s="41">
        <v>17.38</v>
      </c>
      <c r="T21" s="41">
        <v>65</v>
      </c>
      <c r="U21" s="42">
        <f>ROUND('2016 Cost Update'!$B$54,2)</f>
        <v>17.38</v>
      </c>
      <c r="V21" s="14" t="b">
        <f t="shared" si="2"/>
        <v>1</v>
      </c>
      <c r="W21" s="42">
        <f t="shared" si="3"/>
        <v>114.25</v>
      </c>
      <c r="X21" s="42">
        <f t="shared" si="7"/>
        <v>196.63</v>
      </c>
    </row>
    <row r="22" spans="1:24" ht="15" thickBot="1" x14ac:dyDescent="0.35">
      <c r="A22" s="34" t="s">
        <v>196</v>
      </c>
      <c r="B22" s="35" t="s">
        <v>209</v>
      </c>
      <c r="C22" s="36">
        <v>142.66</v>
      </c>
      <c r="D22" s="36">
        <v>472.15</v>
      </c>
      <c r="E22" s="36">
        <v>142.66</v>
      </c>
      <c r="F22" s="28">
        <f t="shared" si="4"/>
        <v>142.65999999999997</v>
      </c>
      <c r="G22" s="28">
        <f t="shared" si="9"/>
        <v>472.15</v>
      </c>
      <c r="H22" s="28">
        <f t="shared" si="8"/>
        <v>142.65999999999997</v>
      </c>
      <c r="I22" s="14" t="b">
        <f t="shared" si="5"/>
        <v>1</v>
      </c>
      <c r="J22" s="14" t="b">
        <f t="shared" si="0"/>
        <v>1</v>
      </c>
      <c r="K22" s="14" t="b">
        <f t="shared" si="1"/>
        <v>1</v>
      </c>
      <c r="M22" s="14" t="s">
        <v>213</v>
      </c>
      <c r="N22" s="14" t="s">
        <v>245</v>
      </c>
      <c r="O22" s="41">
        <v>131.63</v>
      </c>
      <c r="P22" s="41">
        <v>65</v>
      </c>
      <c r="Q22" s="41">
        <f>ROUND('2016 Cost Update'!$B$68,2)</f>
        <v>131.63</v>
      </c>
      <c r="R22" s="40" t="b">
        <f t="shared" si="6"/>
        <v>1</v>
      </c>
      <c r="S22" s="41">
        <v>17.38</v>
      </c>
      <c r="T22" s="41">
        <v>65</v>
      </c>
      <c r="U22" s="42">
        <f>ROUND('2016 Cost Update'!$B$54,2)</f>
        <v>17.38</v>
      </c>
      <c r="V22" s="14" t="b">
        <f t="shared" si="2"/>
        <v>1</v>
      </c>
      <c r="W22" s="42">
        <f t="shared" si="3"/>
        <v>114.25</v>
      </c>
      <c r="X22" s="42">
        <f t="shared" si="7"/>
        <v>196.63</v>
      </c>
    </row>
    <row r="23" spans="1:24" ht="15" thickBot="1" x14ac:dyDescent="0.35">
      <c r="A23" s="34" t="s">
        <v>197</v>
      </c>
      <c r="B23" s="35" t="s">
        <v>209</v>
      </c>
      <c r="C23" s="36">
        <v>173.24</v>
      </c>
      <c r="D23" s="36">
        <v>516.75</v>
      </c>
      <c r="E23" s="36">
        <v>173.24</v>
      </c>
      <c r="F23" s="28">
        <f t="shared" si="4"/>
        <v>172.97</v>
      </c>
      <c r="G23" s="28">
        <f t="shared" si="9"/>
        <v>516.75</v>
      </c>
      <c r="H23" s="28">
        <f t="shared" si="8"/>
        <v>172.97</v>
      </c>
      <c r="I23" s="14" t="b">
        <f t="shared" si="5"/>
        <v>0</v>
      </c>
      <c r="J23" s="14" t="b">
        <f t="shared" si="0"/>
        <v>1</v>
      </c>
      <c r="K23" s="14" t="b">
        <f t="shared" si="1"/>
        <v>0</v>
      </c>
      <c r="M23" s="14" t="s">
        <v>214</v>
      </c>
      <c r="N23" s="14" t="s">
        <v>246</v>
      </c>
      <c r="O23" s="41">
        <v>274.49</v>
      </c>
      <c r="P23" s="41">
        <v>65</v>
      </c>
      <c r="Q23" s="41">
        <f>ROUND('2016 Cost Update'!$E$68,2)</f>
        <v>274.49</v>
      </c>
      <c r="R23" s="40" t="b">
        <f t="shared" si="6"/>
        <v>1</v>
      </c>
      <c r="S23" s="41">
        <v>23.47</v>
      </c>
      <c r="T23" s="41">
        <v>65</v>
      </c>
      <c r="U23" s="42">
        <f>ROUND('2016 Cost Update'!$O$54,2)</f>
        <v>23.47</v>
      </c>
      <c r="V23" s="14" t="b">
        <f t="shared" si="2"/>
        <v>1</v>
      </c>
      <c r="W23" s="42">
        <f t="shared" si="3"/>
        <v>251.02</v>
      </c>
      <c r="X23" s="42">
        <f t="shared" si="7"/>
        <v>339.49</v>
      </c>
    </row>
    <row r="24" spans="1:24" ht="15" thickBot="1" x14ac:dyDescent="0.35">
      <c r="A24" s="34" t="s">
        <v>198</v>
      </c>
      <c r="B24" s="35" t="s">
        <v>209</v>
      </c>
      <c r="C24" s="36">
        <v>173.24</v>
      </c>
      <c r="D24" s="36">
        <v>516.75</v>
      </c>
      <c r="E24" s="36">
        <v>173.24</v>
      </c>
      <c r="F24" s="28">
        <f t="shared" si="4"/>
        <v>172.97</v>
      </c>
      <c r="G24" s="28">
        <f t="shared" si="9"/>
        <v>516.75</v>
      </c>
      <c r="H24" s="28">
        <f t="shared" si="8"/>
        <v>172.97</v>
      </c>
      <c r="I24" s="14" t="b">
        <f t="shared" si="5"/>
        <v>0</v>
      </c>
      <c r="J24" s="14" t="b">
        <f t="shared" si="0"/>
        <v>1</v>
      </c>
      <c r="K24" s="14" t="b">
        <f t="shared" si="1"/>
        <v>0</v>
      </c>
      <c r="M24" s="14" t="s">
        <v>215</v>
      </c>
      <c r="N24" s="14" t="s">
        <v>247</v>
      </c>
      <c r="O24" s="41">
        <v>274.49</v>
      </c>
      <c r="P24" s="41">
        <v>65</v>
      </c>
      <c r="Q24" s="41">
        <f>ROUND('2016 Cost Update'!$E$68,2)</f>
        <v>274.49</v>
      </c>
      <c r="R24" s="40" t="b">
        <f t="shared" si="6"/>
        <v>1</v>
      </c>
      <c r="S24" s="41">
        <v>23.47</v>
      </c>
      <c r="T24" s="41">
        <v>65</v>
      </c>
      <c r="U24" s="42">
        <f>ROUND('2016 Cost Update'!$O$54,2)</f>
        <v>23.47</v>
      </c>
      <c r="V24" s="14" t="b">
        <f t="shared" si="2"/>
        <v>1</v>
      </c>
      <c r="W24" s="42">
        <f t="shared" si="3"/>
        <v>251.02</v>
      </c>
      <c r="X24" s="42">
        <f t="shared" si="7"/>
        <v>339.49</v>
      </c>
    </row>
    <row r="25" spans="1:24" ht="15" thickBot="1" x14ac:dyDescent="0.35">
      <c r="A25" s="34" t="s">
        <v>199</v>
      </c>
      <c r="B25" s="35" t="s">
        <v>209</v>
      </c>
      <c r="C25" s="36">
        <v>173.24</v>
      </c>
      <c r="D25" s="36">
        <v>516.75</v>
      </c>
      <c r="E25" s="36">
        <v>173.24</v>
      </c>
      <c r="F25" s="28">
        <f t="shared" si="4"/>
        <v>172.97</v>
      </c>
      <c r="G25" s="28">
        <f t="shared" si="9"/>
        <v>516.75</v>
      </c>
      <c r="H25" s="28">
        <f t="shared" si="8"/>
        <v>172.97</v>
      </c>
      <c r="I25" s="14" t="b">
        <f t="shared" si="5"/>
        <v>0</v>
      </c>
      <c r="J25" s="14" t="b">
        <f t="shared" si="0"/>
        <v>1</v>
      </c>
      <c r="K25" s="14" t="b">
        <f t="shared" si="1"/>
        <v>0</v>
      </c>
      <c r="M25" s="14" t="s">
        <v>216</v>
      </c>
      <c r="N25" s="14" t="s">
        <v>248</v>
      </c>
      <c r="O25" s="41">
        <v>274.49</v>
      </c>
      <c r="P25" s="41">
        <v>65</v>
      </c>
      <c r="Q25" s="41">
        <f>ROUND('2016 Cost Update'!$E$68,2)</f>
        <v>274.49</v>
      </c>
      <c r="R25" s="40" t="b">
        <f t="shared" si="6"/>
        <v>1</v>
      </c>
      <c r="S25" s="41">
        <v>23.47</v>
      </c>
      <c r="T25" s="41">
        <v>65</v>
      </c>
      <c r="U25" s="42">
        <f>ROUND('2016 Cost Update'!$O$54,2)</f>
        <v>23.47</v>
      </c>
      <c r="V25" s="14" t="b">
        <f t="shared" si="2"/>
        <v>1</v>
      </c>
      <c r="W25" s="42">
        <f t="shared" si="3"/>
        <v>251.02</v>
      </c>
      <c r="X25" s="42">
        <f t="shared" si="7"/>
        <v>339.49</v>
      </c>
    </row>
    <row r="26" spans="1:24" ht="15" thickBot="1" x14ac:dyDescent="0.35">
      <c r="A26" s="34" t="s">
        <v>200</v>
      </c>
      <c r="B26" s="35" t="s">
        <v>209</v>
      </c>
      <c r="C26" s="36">
        <v>173.24</v>
      </c>
      <c r="D26" s="36">
        <v>516.75</v>
      </c>
      <c r="E26" s="36">
        <v>173.24</v>
      </c>
      <c r="F26" s="28">
        <f t="shared" si="4"/>
        <v>172.97</v>
      </c>
      <c r="G26" s="28">
        <f t="shared" si="9"/>
        <v>516.75</v>
      </c>
      <c r="H26" s="28">
        <f t="shared" si="8"/>
        <v>172.97</v>
      </c>
      <c r="I26" s="14" t="b">
        <f t="shared" si="5"/>
        <v>0</v>
      </c>
      <c r="J26" s="14" t="b">
        <f t="shared" si="0"/>
        <v>1</v>
      </c>
      <c r="K26" s="14" t="b">
        <f t="shared" si="1"/>
        <v>0</v>
      </c>
      <c r="M26" s="14" t="s">
        <v>217</v>
      </c>
      <c r="N26" s="14" t="s">
        <v>249</v>
      </c>
      <c r="O26" s="41">
        <v>274.49</v>
      </c>
      <c r="P26" s="41">
        <v>65</v>
      </c>
      <c r="Q26" s="41">
        <f>ROUND('2016 Cost Update'!$E$68,2)</f>
        <v>274.49</v>
      </c>
      <c r="R26" s="40" t="b">
        <f t="shared" si="6"/>
        <v>1</v>
      </c>
      <c r="S26" s="41">
        <v>23.47</v>
      </c>
      <c r="T26" s="41">
        <v>65</v>
      </c>
      <c r="U26" s="42">
        <f>ROUND('2016 Cost Update'!$O$54,2)</f>
        <v>23.47</v>
      </c>
      <c r="V26" s="14" t="b">
        <f t="shared" si="2"/>
        <v>1</v>
      </c>
      <c r="W26" s="42">
        <f t="shared" si="3"/>
        <v>251.02</v>
      </c>
      <c r="X26" s="42">
        <f t="shared" si="7"/>
        <v>339.49</v>
      </c>
    </row>
    <row r="27" spans="1:24" ht="15" thickBot="1" x14ac:dyDescent="0.35">
      <c r="A27" s="34" t="s">
        <v>201</v>
      </c>
      <c r="B27" s="35" t="s">
        <v>209</v>
      </c>
      <c r="C27" s="36">
        <v>216.84</v>
      </c>
      <c r="D27" s="36">
        <v>560.35</v>
      </c>
      <c r="E27" s="36">
        <v>216.84</v>
      </c>
      <c r="F27" s="28">
        <f t="shared" si="4"/>
        <v>216.57000000000002</v>
      </c>
      <c r="G27" s="28">
        <f t="shared" si="9"/>
        <v>560.35</v>
      </c>
      <c r="H27" s="28">
        <f t="shared" si="8"/>
        <v>216.57000000000002</v>
      </c>
      <c r="I27" s="14" t="b">
        <f t="shared" si="5"/>
        <v>0</v>
      </c>
      <c r="J27" s="14" t="b">
        <f t="shared" si="0"/>
        <v>1</v>
      </c>
      <c r="K27" s="14" t="b">
        <f t="shared" si="1"/>
        <v>0</v>
      </c>
      <c r="M27" s="14" t="s">
        <v>218</v>
      </c>
      <c r="N27" s="14" t="s">
        <v>250</v>
      </c>
      <c r="O27" s="41">
        <v>285.39</v>
      </c>
      <c r="P27" s="41">
        <v>65</v>
      </c>
      <c r="Q27" s="41">
        <f>ROUND('2016 Cost Update'!$H$68,2)</f>
        <v>285.39</v>
      </c>
      <c r="R27" s="40" t="b">
        <f t="shared" si="6"/>
        <v>1</v>
      </c>
      <c r="S27" s="41">
        <v>23.47</v>
      </c>
      <c r="T27" s="41">
        <v>65</v>
      </c>
      <c r="U27" s="42">
        <f>ROUND('2016 Cost Update'!$O$54,2)</f>
        <v>23.47</v>
      </c>
      <c r="V27" s="14" t="b">
        <f t="shared" si="2"/>
        <v>1</v>
      </c>
      <c r="W27" s="42">
        <f t="shared" si="3"/>
        <v>261.91999999999996</v>
      </c>
      <c r="X27" s="42">
        <f t="shared" si="7"/>
        <v>350.39</v>
      </c>
    </row>
    <row r="28" spans="1:24" ht="15" thickBot="1" x14ac:dyDescent="0.35">
      <c r="A28" s="34" t="s">
        <v>202</v>
      </c>
      <c r="B28" s="35" t="s">
        <v>209</v>
      </c>
      <c r="C28" s="36">
        <v>216.84</v>
      </c>
      <c r="D28" s="36">
        <v>560.35</v>
      </c>
      <c r="E28" s="36">
        <v>216.84</v>
      </c>
      <c r="F28" s="28">
        <f t="shared" si="4"/>
        <v>216.57000000000002</v>
      </c>
      <c r="G28" s="28">
        <f t="shared" si="9"/>
        <v>560.35</v>
      </c>
      <c r="H28" s="28">
        <f t="shared" si="8"/>
        <v>216.57000000000002</v>
      </c>
      <c r="I28" s="14" t="b">
        <f t="shared" si="5"/>
        <v>0</v>
      </c>
      <c r="J28" s="14" t="b">
        <f t="shared" si="0"/>
        <v>1</v>
      </c>
      <c r="K28" s="14" t="b">
        <f t="shared" si="1"/>
        <v>0</v>
      </c>
      <c r="M28" s="14" t="s">
        <v>219</v>
      </c>
      <c r="N28" s="14" t="s">
        <v>251</v>
      </c>
      <c r="O28" s="41">
        <v>285.39</v>
      </c>
      <c r="P28" s="41">
        <v>65</v>
      </c>
      <c r="Q28" s="41">
        <f>ROUND('2016 Cost Update'!$H$68,2)</f>
        <v>285.39</v>
      </c>
      <c r="R28" s="40" t="b">
        <f t="shared" si="6"/>
        <v>1</v>
      </c>
      <c r="S28" s="41">
        <v>23.47</v>
      </c>
      <c r="T28" s="41">
        <v>65</v>
      </c>
      <c r="U28" s="42">
        <f>ROUND('2016 Cost Update'!$O$54,2)</f>
        <v>23.47</v>
      </c>
      <c r="V28" s="14" t="b">
        <f t="shared" si="2"/>
        <v>1</v>
      </c>
      <c r="W28" s="42">
        <f t="shared" si="3"/>
        <v>261.91999999999996</v>
      </c>
      <c r="X28" s="42">
        <f t="shared" si="7"/>
        <v>350.39</v>
      </c>
    </row>
    <row r="29" spans="1:24" ht="15" thickBot="1" x14ac:dyDescent="0.35">
      <c r="A29" s="34" t="s">
        <v>203</v>
      </c>
      <c r="B29" s="35" t="s">
        <v>209</v>
      </c>
      <c r="C29" s="36">
        <v>216.84</v>
      </c>
      <c r="D29" s="36">
        <v>560.35</v>
      </c>
      <c r="E29" s="36">
        <v>216.84</v>
      </c>
      <c r="F29" s="28">
        <f t="shared" si="4"/>
        <v>216.57000000000002</v>
      </c>
      <c r="G29" s="28">
        <f t="shared" si="9"/>
        <v>560.35</v>
      </c>
      <c r="H29" s="28">
        <f t="shared" si="8"/>
        <v>216.57000000000002</v>
      </c>
      <c r="I29" s="14" t="b">
        <f t="shared" si="5"/>
        <v>0</v>
      </c>
      <c r="J29" s="14" t="b">
        <f t="shared" si="0"/>
        <v>1</v>
      </c>
      <c r="K29" s="14" t="b">
        <f t="shared" si="1"/>
        <v>0</v>
      </c>
      <c r="M29" s="14" t="s">
        <v>220</v>
      </c>
      <c r="N29" s="14" t="s">
        <v>252</v>
      </c>
      <c r="O29" s="41">
        <v>285.39</v>
      </c>
      <c r="P29" s="41">
        <v>65</v>
      </c>
      <c r="Q29" s="41">
        <f>ROUND('2016 Cost Update'!$H$68,2)</f>
        <v>285.39</v>
      </c>
      <c r="R29" s="40" t="b">
        <f t="shared" si="6"/>
        <v>1</v>
      </c>
      <c r="S29" s="41">
        <v>23.47</v>
      </c>
      <c r="T29" s="41">
        <v>65</v>
      </c>
      <c r="U29" s="42">
        <f>ROUND('2016 Cost Update'!$O$54,2)</f>
        <v>23.47</v>
      </c>
      <c r="V29" s="14" t="b">
        <f t="shared" si="2"/>
        <v>1</v>
      </c>
      <c r="W29" s="42">
        <f t="shared" si="3"/>
        <v>261.91999999999996</v>
      </c>
      <c r="X29" s="42">
        <f t="shared" si="7"/>
        <v>350.39</v>
      </c>
    </row>
    <row r="30" spans="1:24" ht="15" thickBot="1" x14ac:dyDescent="0.35">
      <c r="A30" s="34" t="s">
        <v>204</v>
      </c>
      <c r="B30" s="35" t="s">
        <v>209</v>
      </c>
      <c r="C30" s="36">
        <v>216.84</v>
      </c>
      <c r="D30" s="36">
        <v>560.35</v>
      </c>
      <c r="E30" s="36">
        <v>216.84</v>
      </c>
      <c r="F30" s="28">
        <f t="shared" si="4"/>
        <v>216.57000000000002</v>
      </c>
      <c r="G30" s="28">
        <f t="shared" si="9"/>
        <v>560.35</v>
      </c>
      <c r="H30" s="28">
        <f t="shared" si="8"/>
        <v>216.57000000000002</v>
      </c>
      <c r="I30" s="14" t="b">
        <f t="shared" si="5"/>
        <v>0</v>
      </c>
      <c r="J30" s="14" t="b">
        <f t="shared" si="0"/>
        <v>1</v>
      </c>
      <c r="K30" s="14" t="b">
        <f t="shared" si="1"/>
        <v>0</v>
      </c>
      <c r="M30" s="14" t="s">
        <v>221</v>
      </c>
      <c r="N30" s="14" t="s">
        <v>253</v>
      </c>
      <c r="O30" s="41">
        <v>285.39</v>
      </c>
      <c r="P30" s="41">
        <v>65</v>
      </c>
      <c r="Q30" s="41">
        <f>ROUND('2016 Cost Update'!$H$68,2)</f>
        <v>285.39</v>
      </c>
      <c r="R30" s="40" t="b">
        <f t="shared" si="6"/>
        <v>1</v>
      </c>
      <c r="S30" s="41">
        <v>23.47</v>
      </c>
      <c r="T30" s="41">
        <v>65</v>
      </c>
      <c r="U30" s="42">
        <f>ROUND('2016 Cost Update'!$O$54,2)</f>
        <v>23.47</v>
      </c>
      <c r="V30" s="14" t="b">
        <f t="shared" si="2"/>
        <v>1</v>
      </c>
      <c r="W30" s="42">
        <f t="shared" si="3"/>
        <v>261.91999999999996</v>
      </c>
      <c r="X30" s="42">
        <f t="shared" si="7"/>
        <v>350.39</v>
      </c>
    </row>
    <row r="31" spans="1:24" ht="15" thickBot="1" x14ac:dyDescent="0.35">
      <c r="A31" s="34" t="s">
        <v>205</v>
      </c>
      <c r="B31" s="35" t="s">
        <v>209</v>
      </c>
      <c r="C31" s="36">
        <v>179.22</v>
      </c>
      <c r="D31" s="36">
        <v>522.73</v>
      </c>
      <c r="E31" s="36">
        <v>179.22</v>
      </c>
      <c r="F31" s="28">
        <f t="shared" si="4"/>
        <v>178.95000000000002</v>
      </c>
      <c r="G31" s="28">
        <f t="shared" si="9"/>
        <v>522.73</v>
      </c>
      <c r="H31" s="28">
        <f t="shared" si="8"/>
        <v>178.95000000000002</v>
      </c>
      <c r="I31" s="14" t="b">
        <f t="shared" si="5"/>
        <v>0</v>
      </c>
      <c r="J31" s="14" t="b">
        <f t="shared" si="0"/>
        <v>1</v>
      </c>
      <c r="K31" s="14" t="b">
        <f t="shared" si="1"/>
        <v>0</v>
      </c>
      <c r="M31" s="14" t="s">
        <v>222</v>
      </c>
      <c r="N31" s="14" t="s">
        <v>254</v>
      </c>
      <c r="O31" s="41">
        <v>381.99</v>
      </c>
      <c r="P31" s="41">
        <v>65</v>
      </c>
      <c r="Q31" s="41">
        <f>ROUND('2016 Cost Update'!$K$68,2)</f>
        <v>381.99</v>
      </c>
      <c r="R31" s="40" t="b">
        <f t="shared" si="6"/>
        <v>1</v>
      </c>
      <c r="S31" s="41">
        <v>23.47</v>
      </c>
      <c r="T31" s="41">
        <v>65</v>
      </c>
      <c r="U31" s="42">
        <f>ROUND('2016 Cost Update'!$O$54,2)</f>
        <v>23.47</v>
      </c>
      <c r="V31" s="14" t="b">
        <f t="shared" si="2"/>
        <v>1</v>
      </c>
      <c r="W31" s="42">
        <f t="shared" si="3"/>
        <v>358.52</v>
      </c>
      <c r="X31" s="42">
        <f t="shared" si="7"/>
        <v>446.99</v>
      </c>
    </row>
    <row r="32" spans="1:24" ht="15" thickBot="1" x14ac:dyDescent="0.35">
      <c r="A32" s="34" t="s">
        <v>206</v>
      </c>
      <c r="B32" s="35" t="s">
        <v>209</v>
      </c>
      <c r="C32" s="36">
        <v>179.22</v>
      </c>
      <c r="D32" s="36">
        <v>522.73</v>
      </c>
      <c r="E32" s="36">
        <v>179.22</v>
      </c>
      <c r="F32" s="28">
        <f t="shared" si="4"/>
        <v>178.95000000000002</v>
      </c>
      <c r="G32" s="28">
        <f t="shared" si="9"/>
        <v>522.73</v>
      </c>
      <c r="H32" s="28">
        <f t="shared" si="8"/>
        <v>178.95000000000002</v>
      </c>
      <c r="I32" s="14" t="b">
        <f t="shared" si="5"/>
        <v>0</v>
      </c>
      <c r="J32" s="14" t="b">
        <f t="shared" si="0"/>
        <v>1</v>
      </c>
      <c r="K32" s="14" t="b">
        <f t="shared" si="1"/>
        <v>0</v>
      </c>
      <c r="M32" s="14" t="s">
        <v>223</v>
      </c>
      <c r="N32" s="14" t="s">
        <v>255</v>
      </c>
      <c r="O32" s="41">
        <v>381.99</v>
      </c>
      <c r="P32" s="41">
        <v>65</v>
      </c>
      <c r="Q32" s="41">
        <f>ROUND('2016 Cost Update'!$K$68,2)</f>
        <v>381.99</v>
      </c>
      <c r="R32" s="40" t="b">
        <f t="shared" si="6"/>
        <v>1</v>
      </c>
      <c r="S32" s="41">
        <v>23.47</v>
      </c>
      <c r="T32" s="41">
        <v>65</v>
      </c>
      <c r="U32" s="42">
        <f>ROUND('2016 Cost Update'!$O$54,2)</f>
        <v>23.47</v>
      </c>
      <c r="V32" s="14" t="b">
        <f t="shared" si="2"/>
        <v>1</v>
      </c>
      <c r="W32" s="42">
        <f t="shared" si="3"/>
        <v>358.52</v>
      </c>
      <c r="X32" s="42">
        <f t="shared" si="7"/>
        <v>446.99</v>
      </c>
    </row>
    <row r="33" spans="1:24" ht="15" thickBot="1" x14ac:dyDescent="0.35">
      <c r="A33" s="34" t="s">
        <v>207</v>
      </c>
      <c r="B33" s="35" t="s">
        <v>209</v>
      </c>
      <c r="C33" s="36">
        <v>179.22</v>
      </c>
      <c r="D33" s="36">
        <v>522.73</v>
      </c>
      <c r="E33" s="36">
        <v>179.22</v>
      </c>
      <c r="F33" s="28">
        <f t="shared" si="4"/>
        <v>178.95000000000002</v>
      </c>
      <c r="G33" s="28">
        <f t="shared" si="9"/>
        <v>522.73</v>
      </c>
      <c r="H33" s="28">
        <f t="shared" si="8"/>
        <v>178.95000000000002</v>
      </c>
      <c r="I33" s="14" t="b">
        <f t="shared" si="5"/>
        <v>0</v>
      </c>
      <c r="J33" s="14" t="b">
        <f t="shared" si="0"/>
        <v>1</v>
      </c>
      <c r="K33" s="14" t="b">
        <f t="shared" si="1"/>
        <v>0</v>
      </c>
      <c r="M33" s="14" t="s">
        <v>224</v>
      </c>
      <c r="N33" s="14" t="s">
        <v>256</v>
      </c>
      <c r="O33" s="41">
        <v>381.99</v>
      </c>
      <c r="P33" s="41">
        <v>65</v>
      </c>
      <c r="Q33" s="41">
        <f>ROUND('2016 Cost Update'!$K$68,2)</f>
        <v>381.99</v>
      </c>
      <c r="R33" s="40" t="b">
        <f t="shared" si="6"/>
        <v>1</v>
      </c>
      <c r="S33" s="41">
        <v>23.47</v>
      </c>
      <c r="T33" s="41">
        <v>65</v>
      </c>
      <c r="U33" s="42">
        <f>ROUND('2016 Cost Update'!$O$54,2)</f>
        <v>23.47</v>
      </c>
      <c r="V33" s="14" t="b">
        <f t="shared" si="2"/>
        <v>1</v>
      </c>
      <c r="W33" s="42">
        <f t="shared" si="3"/>
        <v>358.52</v>
      </c>
      <c r="X33" s="42">
        <f t="shared" si="7"/>
        <v>446.99</v>
      </c>
    </row>
    <row r="34" spans="1:24" ht="15" thickBot="1" x14ac:dyDescent="0.35">
      <c r="A34" s="34" t="s">
        <v>208</v>
      </c>
      <c r="B34" s="35" t="s">
        <v>209</v>
      </c>
      <c r="C34" s="36">
        <v>179.22</v>
      </c>
      <c r="D34" s="36">
        <v>522.73</v>
      </c>
      <c r="E34" s="36">
        <v>179.22</v>
      </c>
      <c r="F34" s="28">
        <f t="shared" si="4"/>
        <v>178.95000000000002</v>
      </c>
      <c r="G34" s="28">
        <f t="shared" si="9"/>
        <v>522.73</v>
      </c>
      <c r="H34" s="28">
        <f t="shared" si="8"/>
        <v>178.95000000000002</v>
      </c>
      <c r="I34" s="14" t="b">
        <f t="shared" si="5"/>
        <v>0</v>
      </c>
      <c r="J34" s="14" t="b">
        <f t="shared" si="0"/>
        <v>1</v>
      </c>
      <c r="K34" s="14" t="b">
        <f t="shared" si="1"/>
        <v>0</v>
      </c>
      <c r="M34" s="14" t="s">
        <v>225</v>
      </c>
      <c r="N34" s="14" t="s">
        <v>257</v>
      </c>
      <c r="O34" s="41">
        <v>381.99</v>
      </c>
      <c r="P34" s="41">
        <v>65</v>
      </c>
      <c r="Q34" s="41">
        <f>ROUND('2016 Cost Update'!$K$68,2)</f>
        <v>381.99</v>
      </c>
      <c r="R34" s="40" t="b">
        <f t="shared" si="6"/>
        <v>1</v>
      </c>
      <c r="S34" s="41">
        <v>23.47</v>
      </c>
      <c r="T34" s="41">
        <v>65</v>
      </c>
      <c r="U34" s="42">
        <f>ROUND('2016 Cost Update'!$O$54,2)</f>
        <v>23.47</v>
      </c>
      <c r="V34" s="14" t="b">
        <f t="shared" si="2"/>
        <v>1</v>
      </c>
      <c r="W34" s="42">
        <f t="shared" si="3"/>
        <v>358.52</v>
      </c>
      <c r="X34" s="42">
        <f t="shared" si="7"/>
        <v>446.99</v>
      </c>
    </row>
    <row r="35" spans="1:24" ht="15" thickBot="1" x14ac:dyDescent="0.35">
      <c r="A35" s="34" t="s">
        <v>210</v>
      </c>
      <c r="B35" s="35" t="s">
        <v>193</v>
      </c>
      <c r="C35" s="36">
        <v>114.25</v>
      </c>
      <c r="D35" s="36">
        <v>114.25</v>
      </c>
      <c r="E35" s="35" t="s">
        <v>5</v>
      </c>
      <c r="F35" s="28">
        <f t="shared" si="4"/>
        <v>114.25</v>
      </c>
      <c r="G35" s="28">
        <f t="shared" si="4"/>
        <v>114.25</v>
      </c>
      <c r="H35" s="14" t="s">
        <v>5</v>
      </c>
      <c r="I35" s="14" t="b">
        <f t="shared" si="5"/>
        <v>1</v>
      </c>
      <c r="J35" s="14" t="b">
        <f t="shared" si="0"/>
        <v>1</v>
      </c>
      <c r="K35" s="14" t="b">
        <f t="shared" si="1"/>
        <v>1</v>
      </c>
    </row>
    <row r="36" spans="1:24" ht="15" thickBot="1" x14ac:dyDescent="0.35">
      <c r="A36" s="34" t="s">
        <v>211</v>
      </c>
      <c r="B36" s="35" t="s">
        <v>193</v>
      </c>
      <c r="C36" s="36">
        <v>114.25</v>
      </c>
      <c r="D36" s="36">
        <v>114.25</v>
      </c>
      <c r="E36" s="35" t="s">
        <v>5</v>
      </c>
      <c r="F36" s="28">
        <f t="shared" si="4"/>
        <v>114.25</v>
      </c>
      <c r="G36" s="28">
        <f t="shared" si="4"/>
        <v>114.25</v>
      </c>
      <c r="H36" s="14" t="s">
        <v>5</v>
      </c>
      <c r="I36" s="14" t="b">
        <f t="shared" si="5"/>
        <v>1</v>
      </c>
      <c r="J36" s="14" t="b">
        <f t="shared" si="0"/>
        <v>1</v>
      </c>
      <c r="K36" s="14" t="b">
        <f t="shared" si="1"/>
        <v>1</v>
      </c>
    </row>
    <row r="37" spans="1:24" ht="15" thickBot="1" x14ac:dyDescent="0.35">
      <c r="A37" s="34" t="s">
        <v>212</v>
      </c>
      <c r="B37" s="35" t="s">
        <v>193</v>
      </c>
      <c r="C37" s="36">
        <v>114.25</v>
      </c>
      <c r="D37" s="36">
        <v>114.25</v>
      </c>
      <c r="E37" s="35" t="s">
        <v>5</v>
      </c>
      <c r="F37" s="28">
        <f t="shared" si="4"/>
        <v>114.25</v>
      </c>
      <c r="G37" s="28">
        <f t="shared" si="4"/>
        <v>114.25</v>
      </c>
      <c r="H37" s="14" t="s">
        <v>5</v>
      </c>
      <c r="I37" s="14" t="b">
        <f t="shared" si="5"/>
        <v>1</v>
      </c>
      <c r="J37" s="14" t="b">
        <f t="shared" si="0"/>
        <v>1</v>
      </c>
      <c r="K37" s="14" t="b">
        <f t="shared" si="1"/>
        <v>1</v>
      </c>
    </row>
    <row r="38" spans="1:24" ht="15" thickBot="1" x14ac:dyDescent="0.35">
      <c r="A38" s="34" t="s">
        <v>213</v>
      </c>
      <c r="B38" s="35" t="s">
        <v>193</v>
      </c>
      <c r="C38" s="36">
        <v>114.25</v>
      </c>
      <c r="D38" s="36">
        <v>114.25</v>
      </c>
      <c r="E38" s="35" t="s">
        <v>5</v>
      </c>
      <c r="F38" s="28">
        <f t="shared" si="4"/>
        <v>114.25</v>
      </c>
      <c r="G38" s="28">
        <f t="shared" si="4"/>
        <v>114.25</v>
      </c>
      <c r="H38" s="14" t="s">
        <v>5</v>
      </c>
      <c r="I38" s="14" t="b">
        <f t="shared" si="5"/>
        <v>1</v>
      </c>
      <c r="J38" s="14" t="b">
        <f t="shared" si="0"/>
        <v>1</v>
      </c>
      <c r="K38" s="14" t="b">
        <f t="shared" si="1"/>
        <v>1</v>
      </c>
    </row>
    <row r="39" spans="1:24" ht="15" thickBot="1" x14ac:dyDescent="0.35">
      <c r="A39" s="34" t="s">
        <v>214</v>
      </c>
      <c r="B39" s="35" t="s">
        <v>193</v>
      </c>
      <c r="C39" s="36">
        <v>251.02</v>
      </c>
      <c r="D39" s="36">
        <v>251.02</v>
      </c>
      <c r="E39" s="35" t="s">
        <v>5</v>
      </c>
      <c r="F39" s="28">
        <f t="shared" si="4"/>
        <v>251.02</v>
      </c>
      <c r="G39" s="28">
        <f t="shared" si="4"/>
        <v>251.02</v>
      </c>
      <c r="H39" s="14" t="s">
        <v>5</v>
      </c>
      <c r="I39" s="14" t="b">
        <f t="shared" si="5"/>
        <v>1</v>
      </c>
      <c r="J39" s="14" t="b">
        <f t="shared" si="0"/>
        <v>1</v>
      </c>
      <c r="K39" s="14" t="b">
        <f t="shared" si="1"/>
        <v>1</v>
      </c>
    </row>
    <row r="40" spans="1:24" ht="15" thickBot="1" x14ac:dyDescent="0.35">
      <c r="A40" s="34" t="s">
        <v>215</v>
      </c>
      <c r="B40" s="35" t="s">
        <v>193</v>
      </c>
      <c r="C40" s="36">
        <v>251.02</v>
      </c>
      <c r="D40" s="36">
        <v>251.02</v>
      </c>
      <c r="E40" s="35" t="s">
        <v>5</v>
      </c>
      <c r="F40" s="28">
        <f t="shared" si="4"/>
        <v>251.02</v>
      </c>
      <c r="G40" s="28">
        <f t="shared" si="4"/>
        <v>251.02</v>
      </c>
      <c r="H40" s="14" t="s">
        <v>5</v>
      </c>
      <c r="I40" s="14" t="b">
        <f t="shared" si="5"/>
        <v>1</v>
      </c>
      <c r="J40" s="14" t="b">
        <f t="shared" si="0"/>
        <v>1</v>
      </c>
      <c r="K40" s="14" t="b">
        <f t="shared" si="1"/>
        <v>1</v>
      </c>
    </row>
    <row r="41" spans="1:24" ht="15" thickBot="1" x14ac:dyDescent="0.35">
      <c r="A41" s="34" t="s">
        <v>216</v>
      </c>
      <c r="B41" s="35" t="s">
        <v>193</v>
      </c>
      <c r="C41" s="36">
        <v>251.02</v>
      </c>
      <c r="D41" s="36">
        <v>251.02</v>
      </c>
      <c r="E41" s="35" t="s">
        <v>5</v>
      </c>
      <c r="F41" s="28">
        <f t="shared" si="4"/>
        <v>251.02</v>
      </c>
      <c r="G41" s="28">
        <f t="shared" si="4"/>
        <v>251.02</v>
      </c>
      <c r="H41" s="14" t="s">
        <v>5</v>
      </c>
      <c r="I41" s="14" t="b">
        <f t="shared" si="5"/>
        <v>1</v>
      </c>
      <c r="J41" s="14" t="b">
        <f t="shared" si="0"/>
        <v>1</v>
      </c>
      <c r="K41" s="14" t="b">
        <f t="shared" si="1"/>
        <v>1</v>
      </c>
    </row>
    <row r="42" spans="1:24" ht="15" thickBot="1" x14ac:dyDescent="0.35">
      <c r="A42" s="34" t="s">
        <v>217</v>
      </c>
      <c r="B42" s="35" t="s">
        <v>193</v>
      </c>
      <c r="C42" s="36">
        <v>251.02</v>
      </c>
      <c r="D42" s="36">
        <v>251.02</v>
      </c>
      <c r="E42" s="35" t="s">
        <v>5</v>
      </c>
      <c r="F42" s="28">
        <f t="shared" si="4"/>
        <v>251.02</v>
      </c>
      <c r="G42" s="28">
        <f t="shared" si="4"/>
        <v>251.02</v>
      </c>
      <c r="H42" s="14" t="s">
        <v>5</v>
      </c>
      <c r="I42" s="14" t="b">
        <f t="shared" si="5"/>
        <v>1</v>
      </c>
      <c r="J42" s="14" t="b">
        <f t="shared" si="0"/>
        <v>1</v>
      </c>
      <c r="K42" s="14" t="b">
        <f t="shared" si="1"/>
        <v>1</v>
      </c>
    </row>
    <row r="43" spans="1:24" ht="15" thickBot="1" x14ac:dyDescent="0.35">
      <c r="A43" s="34" t="s">
        <v>218</v>
      </c>
      <c r="B43" s="35" t="s">
        <v>193</v>
      </c>
      <c r="C43" s="36">
        <v>261.92</v>
      </c>
      <c r="D43" s="36">
        <v>261.92</v>
      </c>
      <c r="E43" s="35" t="s">
        <v>5</v>
      </c>
      <c r="F43" s="28">
        <f t="shared" si="4"/>
        <v>261.91999999999996</v>
      </c>
      <c r="G43" s="28">
        <f t="shared" si="4"/>
        <v>261.91999999999996</v>
      </c>
      <c r="H43" s="14" t="s">
        <v>5</v>
      </c>
      <c r="I43" s="14" t="b">
        <f t="shared" si="5"/>
        <v>1</v>
      </c>
      <c r="J43" s="14" t="b">
        <f t="shared" si="0"/>
        <v>1</v>
      </c>
      <c r="K43" s="14" t="b">
        <f t="shared" si="1"/>
        <v>1</v>
      </c>
    </row>
    <row r="44" spans="1:24" ht="15" thickBot="1" x14ac:dyDescent="0.35">
      <c r="A44" s="34" t="s">
        <v>219</v>
      </c>
      <c r="B44" s="35" t="s">
        <v>193</v>
      </c>
      <c r="C44" s="36">
        <v>261.92</v>
      </c>
      <c r="D44" s="36">
        <v>261.92</v>
      </c>
      <c r="E44" s="35" t="s">
        <v>5</v>
      </c>
      <c r="F44" s="28">
        <f t="shared" si="4"/>
        <v>261.91999999999996</v>
      </c>
      <c r="G44" s="28">
        <f t="shared" si="4"/>
        <v>261.91999999999996</v>
      </c>
      <c r="H44" s="14" t="s">
        <v>5</v>
      </c>
      <c r="I44" s="14" t="b">
        <f t="shared" si="5"/>
        <v>1</v>
      </c>
      <c r="J44" s="14" t="b">
        <f t="shared" si="0"/>
        <v>1</v>
      </c>
      <c r="K44" s="14" t="b">
        <f t="shared" si="1"/>
        <v>1</v>
      </c>
    </row>
    <row r="45" spans="1:24" ht="15" thickBot="1" x14ac:dyDescent="0.35">
      <c r="A45" s="34" t="s">
        <v>220</v>
      </c>
      <c r="B45" s="35" t="s">
        <v>193</v>
      </c>
      <c r="C45" s="36">
        <v>261.92</v>
      </c>
      <c r="D45" s="36">
        <v>261.92</v>
      </c>
      <c r="E45" s="35" t="s">
        <v>5</v>
      </c>
      <c r="F45" s="28">
        <f t="shared" si="4"/>
        <v>261.91999999999996</v>
      </c>
      <c r="G45" s="28">
        <f t="shared" si="4"/>
        <v>261.91999999999996</v>
      </c>
      <c r="H45" s="14" t="s">
        <v>5</v>
      </c>
      <c r="I45" s="14" t="b">
        <f t="shared" si="5"/>
        <v>1</v>
      </c>
      <c r="J45" s="14" t="b">
        <f t="shared" si="0"/>
        <v>1</v>
      </c>
      <c r="K45" s="14" t="b">
        <f t="shared" si="1"/>
        <v>1</v>
      </c>
    </row>
    <row r="46" spans="1:24" ht="15" thickBot="1" x14ac:dyDescent="0.35">
      <c r="A46" s="34" t="s">
        <v>221</v>
      </c>
      <c r="B46" s="35" t="s">
        <v>193</v>
      </c>
      <c r="C46" s="36">
        <v>261.92</v>
      </c>
      <c r="D46" s="36">
        <v>261.92</v>
      </c>
      <c r="E46" s="35" t="s">
        <v>5</v>
      </c>
      <c r="F46" s="28">
        <f t="shared" si="4"/>
        <v>261.91999999999996</v>
      </c>
      <c r="G46" s="28">
        <f t="shared" si="4"/>
        <v>261.91999999999996</v>
      </c>
      <c r="H46" s="14" t="s">
        <v>5</v>
      </c>
      <c r="I46" s="14" t="b">
        <f t="shared" si="5"/>
        <v>1</v>
      </c>
      <c r="J46" s="14" t="b">
        <f t="shared" si="0"/>
        <v>1</v>
      </c>
      <c r="K46" s="14" t="b">
        <f t="shared" si="1"/>
        <v>1</v>
      </c>
    </row>
    <row r="47" spans="1:24" ht="15" thickBot="1" x14ac:dyDescent="0.35">
      <c r="A47" s="34" t="s">
        <v>222</v>
      </c>
      <c r="B47" s="35" t="s">
        <v>193</v>
      </c>
      <c r="C47" s="36">
        <v>358.52</v>
      </c>
      <c r="D47" s="36">
        <v>358.52</v>
      </c>
      <c r="E47" s="35" t="s">
        <v>5</v>
      </c>
      <c r="F47" s="28">
        <f t="shared" si="4"/>
        <v>358.52</v>
      </c>
      <c r="G47" s="28">
        <f t="shared" si="4"/>
        <v>358.52</v>
      </c>
      <c r="H47" s="14" t="s">
        <v>5</v>
      </c>
      <c r="I47" s="14" t="b">
        <f t="shared" si="5"/>
        <v>1</v>
      </c>
      <c r="J47" s="14" t="b">
        <f t="shared" si="0"/>
        <v>1</v>
      </c>
      <c r="K47" s="14" t="b">
        <f t="shared" si="1"/>
        <v>1</v>
      </c>
    </row>
    <row r="48" spans="1:24" ht="15" thickBot="1" x14ac:dyDescent="0.35">
      <c r="A48" s="34" t="s">
        <v>223</v>
      </c>
      <c r="B48" s="35" t="s">
        <v>193</v>
      </c>
      <c r="C48" s="36">
        <v>358.52</v>
      </c>
      <c r="D48" s="36">
        <v>358.52</v>
      </c>
      <c r="E48" s="35" t="s">
        <v>5</v>
      </c>
      <c r="F48" s="28">
        <f t="shared" si="4"/>
        <v>358.52</v>
      </c>
      <c r="G48" s="28">
        <f t="shared" si="4"/>
        <v>358.52</v>
      </c>
      <c r="H48" s="14" t="s">
        <v>5</v>
      </c>
      <c r="I48" s="14" t="b">
        <f t="shared" si="5"/>
        <v>1</v>
      </c>
      <c r="J48" s="14" t="b">
        <f t="shared" si="0"/>
        <v>1</v>
      </c>
      <c r="K48" s="14" t="b">
        <f t="shared" si="1"/>
        <v>1</v>
      </c>
    </row>
    <row r="49" spans="1:11" ht="15" thickBot="1" x14ac:dyDescent="0.35">
      <c r="A49" s="34" t="s">
        <v>224</v>
      </c>
      <c r="B49" s="35" t="s">
        <v>193</v>
      </c>
      <c r="C49" s="36">
        <v>358.52</v>
      </c>
      <c r="D49" s="36">
        <v>358.52</v>
      </c>
      <c r="E49" s="35" t="s">
        <v>5</v>
      </c>
      <c r="F49" s="28">
        <f t="shared" si="4"/>
        <v>358.52</v>
      </c>
      <c r="G49" s="28">
        <f t="shared" si="4"/>
        <v>358.52</v>
      </c>
      <c r="H49" s="14" t="s">
        <v>5</v>
      </c>
      <c r="I49" s="14" t="b">
        <f t="shared" si="5"/>
        <v>1</v>
      </c>
      <c r="J49" s="14" t="b">
        <f t="shared" si="0"/>
        <v>1</v>
      </c>
      <c r="K49" s="14" t="b">
        <f t="shared" si="1"/>
        <v>1</v>
      </c>
    </row>
    <row r="50" spans="1:11" ht="15" thickBot="1" x14ac:dyDescent="0.35">
      <c r="A50" s="34" t="s">
        <v>225</v>
      </c>
      <c r="B50" s="35" t="s">
        <v>193</v>
      </c>
      <c r="C50" s="36">
        <v>358.52</v>
      </c>
      <c r="D50" s="36">
        <v>358.52</v>
      </c>
      <c r="E50" s="35" t="s">
        <v>5</v>
      </c>
      <c r="F50" s="28">
        <f t="shared" si="4"/>
        <v>358.52</v>
      </c>
      <c r="G50" s="28">
        <f t="shared" si="4"/>
        <v>358.52</v>
      </c>
      <c r="H50" s="14" t="s">
        <v>5</v>
      </c>
      <c r="I50" s="14" t="b">
        <f t="shared" si="5"/>
        <v>1</v>
      </c>
      <c r="J50" s="14" t="b">
        <f t="shared" si="0"/>
        <v>1</v>
      </c>
      <c r="K50" s="14" t="b">
        <f t="shared" si="1"/>
        <v>1</v>
      </c>
    </row>
    <row r="51" spans="1:11" ht="15" thickBot="1" x14ac:dyDescent="0.35">
      <c r="A51" s="34" t="s">
        <v>210</v>
      </c>
      <c r="B51" s="35" t="s">
        <v>209</v>
      </c>
      <c r="C51" s="36">
        <v>114.25</v>
      </c>
      <c r="D51" s="36">
        <v>196.63</v>
      </c>
      <c r="E51" s="36">
        <v>114.25</v>
      </c>
      <c r="F51" s="28">
        <f t="shared" si="4"/>
        <v>114.25</v>
      </c>
      <c r="G51" s="28">
        <f t="shared" ref="G51:G66" si="10">INDEX($X$3:$X$34,MATCH($A51,$M$3:$M$34,0))</f>
        <v>196.63</v>
      </c>
      <c r="H51" s="28">
        <f t="shared" ref="H51:H66" si="11">INDEX($W$3:$W$34,MATCH($A51,$M$3:$M$34,0))</f>
        <v>114.25</v>
      </c>
      <c r="I51" s="14" t="b">
        <f t="shared" si="5"/>
        <v>1</v>
      </c>
      <c r="J51" s="14" t="b">
        <f t="shared" si="0"/>
        <v>1</v>
      </c>
      <c r="K51" s="14" t="b">
        <f t="shared" si="1"/>
        <v>1</v>
      </c>
    </row>
    <row r="52" spans="1:11" ht="15" thickBot="1" x14ac:dyDescent="0.35">
      <c r="A52" s="34" t="s">
        <v>211</v>
      </c>
      <c r="B52" s="35" t="s">
        <v>209</v>
      </c>
      <c r="C52" s="36">
        <v>114.25</v>
      </c>
      <c r="D52" s="36">
        <v>196.63</v>
      </c>
      <c r="E52" s="36">
        <v>114.25</v>
      </c>
      <c r="F52" s="28">
        <f t="shared" si="4"/>
        <v>114.25</v>
      </c>
      <c r="G52" s="28">
        <f t="shared" si="10"/>
        <v>196.63</v>
      </c>
      <c r="H52" s="28">
        <f t="shared" si="11"/>
        <v>114.25</v>
      </c>
      <c r="I52" s="14" t="b">
        <f t="shared" si="5"/>
        <v>1</v>
      </c>
      <c r="J52" s="14" t="b">
        <f t="shared" si="0"/>
        <v>1</v>
      </c>
      <c r="K52" s="14" t="b">
        <f t="shared" si="1"/>
        <v>1</v>
      </c>
    </row>
    <row r="53" spans="1:11" ht="15" thickBot="1" x14ac:dyDescent="0.35">
      <c r="A53" s="34" t="s">
        <v>212</v>
      </c>
      <c r="B53" s="35" t="s">
        <v>209</v>
      </c>
      <c r="C53" s="36">
        <v>114.25</v>
      </c>
      <c r="D53" s="36">
        <v>196.63</v>
      </c>
      <c r="E53" s="36">
        <v>114.25</v>
      </c>
      <c r="F53" s="28">
        <f t="shared" si="4"/>
        <v>114.25</v>
      </c>
      <c r="G53" s="28">
        <f t="shared" si="10"/>
        <v>196.63</v>
      </c>
      <c r="H53" s="28">
        <f t="shared" si="11"/>
        <v>114.25</v>
      </c>
      <c r="I53" s="14" t="b">
        <f t="shared" si="5"/>
        <v>1</v>
      </c>
      <c r="J53" s="14" t="b">
        <f t="shared" si="0"/>
        <v>1</v>
      </c>
      <c r="K53" s="14" t="b">
        <f t="shared" si="1"/>
        <v>1</v>
      </c>
    </row>
    <row r="54" spans="1:11" ht="15" thickBot="1" x14ac:dyDescent="0.35">
      <c r="A54" s="34" t="s">
        <v>213</v>
      </c>
      <c r="B54" s="35" t="s">
        <v>209</v>
      </c>
      <c r="C54" s="36">
        <v>114.25</v>
      </c>
      <c r="D54" s="36">
        <v>196.63</v>
      </c>
      <c r="E54" s="36">
        <v>114.25</v>
      </c>
      <c r="F54" s="28">
        <f t="shared" si="4"/>
        <v>114.25</v>
      </c>
      <c r="G54" s="28">
        <f t="shared" si="10"/>
        <v>196.63</v>
      </c>
      <c r="H54" s="28">
        <f t="shared" si="11"/>
        <v>114.25</v>
      </c>
      <c r="I54" s="14" t="b">
        <f t="shared" si="5"/>
        <v>1</v>
      </c>
      <c r="J54" s="14" t="b">
        <f t="shared" si="0"/>
        <v>1</v>
      </c>
      <c r="K54" s="14" t="b">
        <f t="shared" si="1"/>
        <v>1</v>
      </c>
    </row>
    <row r="55" spans="1:11" ht="15" thickBot="1" x14ac:dyDescent="0.35">
      <c r="A55" s="34" t="s">
        <v>214</v>
      </c>
      <c r="B55" s="35" t="s">
        <v>209</v>
      </c>
      <c r="C55" s="36">
        <v>251.02</v>
      </c>
      <c r="D55" s="36">
        <v>339.49</v>
      </c>
      <c r="E55" s="36">
        <v>251.02</v>
      </c>
      <c r="F55" s="28">
        <f t="shared" si="4"/>
        <v>251.02</v>
      </c>
      <c r="G55" s="28">
        <f t="shared" si="10"/>
        <v>339.49</v>
      </c>
      <c r="H55" s="28">
        <f t="shared" si="11"/>
        <v>251.02</v>
      </c>
      <c r="I55" s="14" t="b">
        <f t="shared" si="5"/>
        <v>1</v>
      </c>
      <c r="J55" s="14" t="b">
        <f t="shared" si="0"/>
        <v>1</v>
      </c>
      <c r="K55" s="14" t="b">
        <f t="shared" si="1"/>
        <v>1</v>
      </c>
    </row>
    <row r="56" spans="1:11" ht="15" thickBot="1" x14ac:dyDescent="0.35">
      <c r="A56" s="34" t="s">
        <v>215</v>
      </c>
      <c r="B56" s="35" t="s">
        <v>209</v>
      </c>
      <c r="C56" s="36">
        <v>251.02</v>
      </c>
      <c r="D56" s="36">
        <v>339.49</v>
      </c>
      <c r="E56" s="36">
        <v>251.02</v>
      </c>
      <c r="F56" s="28">
        <f t="shared" si="4"/>
        <v>251.02</v>
      </c>
      <c r="G56" s="28">
        <f t="shared" si="10"/>
        <v>339.49</v>
      </c>
      <c r="H56" s="28">
        <f t="shared" si="11"/>
        <v>251.02</v>
      </c>
      <c r="I56" s="14" t="b">
        <f t="shared" si="5"/>
        <v>1</v>
      </c>
      <c r="J56" s="14" t="b">
        <f t="shared" si="0"/>
        <v>1</v>
      </c>
      <c r="K56" s="14" t="b">
        <f t="shared" si="1"/>
        <v>1</v>
      </c>
    </row>
    <row r="57" spans="1:11" ht="15" thickBot="1" x14ac:dyDescent="0.35">
      <c r="A57" s="34" t="s">
        <v>216</v>
      </c>
      <c r="B57" s="35" t="s">
        <v>209</v>
      </c>
      <c r="C57" s="36">
        <v>251.02</v>
      </c>
      <c r="D57" s="36">
        <v>339.49</v>
      </c>
      <c r="E57" s="36">
        <v>251.02</v>
      </c>
      <c r="F57" s="28">
        <f t="shared" si="4"/>
        <v>251.02</v>
      </c>
      <c r="G57" s="28">
        <f t="shared" si="10"/>
        <v>339.49</v>
      </c>
      <c r="H57" s="28">
        <f t="shared" si="11"/>
        <v>251.02</v>
      </c>
      <c r="I57" s="14" t="b">
        <f t="shared" si="5"/>
        <v>1</v>
      </c>
      <c r="J57" s="14" t="b">
        <f t="shared" si="0"/>
        <v>1</v>
      </c>
      <c r="K57" s="14" t="b">
        <f t="shared" si="1"/>
        <v>1</v>
      </c>
    </row>
    <row r="58" spans="1:11" ht="15" thickBot="1" x14ac:dyDescent="0.35">
      <c r="A58" s="34" t="s">
        <v>217</v>
      </c>
      <c r="B58" s="35" t="s">
        <v>209</v>
      </c>
      <c r="C58" s="36">
        <v>251.02</v>
      </c>
      <c r="D58" s="36">
        <v>339.49</v>
      </c>
      <c r="E58" s="36">
        <v>251.02</v>
      </c>
      <c r="F58" s="28">
        <f t="shared" si="4"/>
        <v>251.02</v>
      </c>
      <c r="G58" s="28">
        <f t="shared" si="10"/>
        <v>339.49</v>
      </c>
      <c r="H58" s="28">
        <f t="shared" si="11"/>
        <v>251.02</v>
      </c>
      <c r="I58" s="14" t="b">
        <f t="shared" si="5"/>
        <v>1</v>
      </c>
      <c r="J58" s="14" t="b">
        <f t="shared" si="0"/>
        <v>1</v>
      </c>
      <c r="K58" s="14" t="b">
        <f t="shared" si="1"/>
        <v>1</v>
      </c>
    </row>
    <row r="59" spans="1:11" ht="15" thickBot="1" x14ac:dyDescent="0.35">
      <c r="A59" s="34" t="s">
        <v>218</v>
      </c>
      <c r="B59" s="35" t="s">
        <v>209</v>
      </c>
      <c r="C59" s="36">
        <v>261.92</v>
      </c>
      <c r="D59" s="36">
        <v>350.39</v>
      </c>
      <c r="E59" s="36">
        <v>261.92</v>
      </c>
      <c r="F59" s="28">
        <f t="shared" si="4"/>
        <v>261.91999999999996</v>
      </c>
      <c r="G59" s="28">
        <f t="shared" si="10"/>
        <v>350.39</v>
      </c>
      <c r="H59" s="28">
        <f t="shared" si="11"/>
        <v>261.91999999999996</v>
      </c>
      <c r="I59" s="14" t="b">
        <f t="shared" si="5"/>
        <v>1</v>
      </c>
      <c r="J59" s="14" t="b">
        <f t="shared" si="0"/>
        <v>1</v>
      </c>
      <c r="K59" s="14" t="b">
        <f t="shared" si="1"/>
        <v>1</v>
      </c>
    </row>
    <row r="60" spans="1:11" ht="15" thickBot="1" x14ac:dyDescent="0.35">
      <c r="A60" s="34" t="s">
        <v>219</v>
      </c>
      <c r="B60" s="35" t="s">
        <v>209</v>
      </c>
      <c r="C60" s="36">
        <v>261.92</v>
      </c>
      <c r="D60" s="36">
        <v>350.39</v>
      </c>
      <c r="E60" s="36">
        <v>261.92</v>
      </c>
      <c r="F60" s="28">
        <f t="shared" si="4"/>
        <v>261.91999999999996</v>
      </c>
      <c r="G60" s="28">
        <f t="shared" si="10"/>
        <v>350.39</v>
      </c>
      <c r="H60" s="28">
        <f t="shared" si="11"/>
        <v>261.91999999999996</v>
      </c>
      <c r="I60" s="14" t="b">
        <f t="shared" si="5"/>
        <v>1</v>
      </c>
      <c r="J60" s="14" t="b">
        <f t="shared" si="0"/>
        <v>1</v>
      </c>
      <c r="K60" s="14" t="b">
        <f t="shared" si="1"/>
        <v>1</v>
      </c>
    </row>
    <row r="61" spans="1:11" ht="15" thickBot="1" x14ac:dyDescent="0.35">
      <c r="A61" s="34" t="s">
        <v>220</v>
      </c>
      <c r="B61" s="35" t="s">
        <v>209</v>
      </c>
      <c r="C61" s="36">
        <v>261.92</v>
      </c>
      <c r="D61" s="36">
        <v>350.39</v>
      </c>
      <c r="E61" s="36">
        <v>261.92</v>
      </c>
      <c r="F61" s="28">
        <f t="shared" si="4"/>
        <v>261.91999999999996</v>
      </c>
      <c r="G61" s="28">
        <f t="shared" si="10"/>
        <v>350.39</v>
      </c>
      <c r="H61" s="28">
        <f t="shared" si="11"/>
        <v>261.91999999999996</v>
      </c>
      <c r="I61" s="14" t="b">
        <f t="shared" si="5"/>
        <v>1</v>
      </c>
      <c r="J61" s="14" t="b">
        <f t="shared" si="0"/>
        <v>1</v>
      </c>
      <c r="K61" s="14" t="b">
        <f t="shared" si="1"/>
        <v>1</v>
      </c>
    </row>
    <row r="62" spans="1:11" ht="15" thickBot="1" x14ac:dyDescent="0.35">
      <c r="A62" s="34" t="s">
        <v>221</v>
      </c>
      <c r="B62" s="35" t="s">
        <v>209</v>
      </c>
      <c r="C62" s="36">
        <v>261.92</v>
      </c>
      <c r="D62" s="36">
        <v>350.39</v>
      </c>
      <c r="E62" s="36">
        <v>261.92</v>
      </c>
      <c r="F62" s="28">
        <f t="shared" si="4"/>
        <v>261.91999999999996</v>
      </c>
      <c r="G62" s="28">
        <f t="shared" si="10"/>
        <v>350.39</v>
      </c>
      <c r="H62" s="28">
        <f t="shared" si="11"/>
        <v>261.91999999999996</v>
      </c>
      <c r="I62" s="14" t="b">
        <f t="shared" si="5"/>
        <v>1</v>
      </c>
      <c r="J62" s="14" t="b">
        <f t="shared" si="0"/>
        <v>1</v>
      </c>
      <c r="K62" s="14" t="b">
        <f t="shared" si="1"/>
        <v>1</v>
      </c>
    </row>
    <row r="63" spans="1:11" ht="15" thickBot="1" x14ac:dyDescent="0.35">
      <c r="A63" s="34" t="s">
        <v>222</v>
      </c>
      <c r="B63" s="35" t="s">
        <v>209</v>
      </c>
      <c r="C63" s="36">
        <v>358.52</v>
      </c>
      <c r="D63" s="36">
        <v>446.99</v>
      </c>
      <c r="E63" s="36">
        <v>358.52</v>
      </c>
      <c r="F63" s="28">
        <f t="shared" si="4"/>
        <v>358.52</v>
      </c>
      <c r="G63" s="28">
        <f t="shared" si="10"/>
        <v>446.99</v>
      </c>
      <c r="H63" s="28">
        <f t="shared" si="11"/>
        <v>358.52</v>
      </c>
      <c r="I63" s="14" t="b">
        <f t="shared" si="5"/>
        <v>1</v>
      </c>
      <c r="J63" s="14" t="b">
        <f t="shared" si="0"/>
        <v>1</v>
      </c>
      <c r="K63" s="14" t="b">
        <f t="shared" si="1"/>
        <v>1</v>
      </c>
    </row>
    <row r="64" spans="1:11" ht="15" thickBot="1" x14ac:dyDescent="0.35">
      <c r="A64" s="34" t="s">
        <v>223</v>
      </c>
      <c r="B64" s="35" t="s">
        <v>209</v>
      </c>
      <c r="C64" s="36">
        <v>358.52</v>
      </c>
      <c r="D64" s="36">
        <v>446.99</v>
      </c>
      <c r="E64" s="36">
        <v>358.52</v>
      </c>
      <c r="F64" s="28">
        <f t="shared" si="4"/>
        <v>358.52</v>
      </c>
      <c r="G64" s="28">
        <f t="shared" si="10"/>
        <v>446.99</v>
      </c>
      <c r="H64" s="28">
        <f t="shared" si="11"/>
        <v>358.52</v>
      </c>
      <c r="I64" s="14" t="b">
        <f t="shared" si="5"/>
        <v>1</v>
      </c>
      <c r="J64" s="14" t="b">
        <f t="shared" si="0"/>
        <v>1</v>
      </c>
      <c r="K64" s="14" t="b">
        <f t="shared" si="1"/>
        <v>1</v>
      </c>
    </row>
    <row r="65" spans="1:11" ht="15" thickBot="1" x14ac:dyDescent="0.35">
      <c r="A65" s="34" t="s">
        <v>224</v>
      </c>
      <c r="B65" s="35" t="s">
        <v>209</v>
      </c>
      <c r="C65" s="36">
        <v>358.52</v>
      </c>
      <c r="D65" s="36">
        <v>446.99</v>
      </c>
      <c r="E65" s="36">
        <v>358.52</v>
      </c>
      <c r="F65" s="28">
        <f t="shared" si="4"/>
        <v>358.52</v>
      </c>
      <c r="G65" s="28">
        <f t="shared" si="10"/>
        <v>446.99</v>
      </c>
      <c r="H65" s="28">
        <f t="shared" si="11"/>
        <v>358.52</v>
      </c>
      <c r="I65" s="14" t="b">
        <f t="shared" si="5"/>
        <v>1</v>
      </c>
      <c r="J65" s="14" t="b">
        <f t="shared" si="0"/>
        <v>1</v>
      </c>
      <c r="K65" s="14" t="b">
        <f t="shared" si="1"/>
        <v>1</v>
      </c>
    </row>
    <row r="66" spans="1:11" ht="15" thickBot="1" x14ac:dyDescent="0.35">
      <c r="A66" s="34" t="s">
        <v>225</v>
      </c>
      <c r="B66" s="35" t="s">
        <v>209</v>
      </c>
      <c r="C66" s="36">
        <v>358.52</v>
      </c>
      <c r="D66" s="36">
        <v>446.99</v>
      </c>
      <c r="E66" s="36">
        <v>358.52</v>
      </c>
      <c r="F66" s="28">
        <f t="shared" si="4"/>
        <v>358.52</v>
      </c>
      <c r="G66" s="28">
        <f t="shared" si="10"/>
        <v>446.99</v>
      </c>
      <c r="H66" s="28">
        <f t="shared" si="11"/>
        <v>358.52</v>
      </c>
      <c r="I66" s="14" t="b">
        <f t="shared" si="5"/>
        <v>1</v>
      </c>
      <c r="J66" s="14" t="b">
        <f t="shared" si="0"/>
        <v>1</v>
      </c>
      <c r="K66" s="14" t="b">
        <f t="shared" si="1"/>
        <v>1</v>
      </c>
    </row>
  </sheetData>
  <autoFilter ref="M2:X34"/>
  <conditionalFormatting sqref="I3:K66">
    <cfRule type="cellIs" dxfId="1" priority="2" operator="equal">
      <formula>FALSE</formula>
    </cfRule>
  </conditionalFormatting>
  <conditionalFormatting sqref="V3:V34">
    <cfRule type="cellIs" dxfId="0" priority="1" operator="equal">
      <formula>FALSE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K23"/>
  <sheetViews>
    <sheetView workbookViewId="0">
      <selection activeCell="F29" sqref="F29"/>
    </sheetView>
  </sheetViews>
  <sheetFormatPr defaultRowHeight="14.4" x14ac:dyDescent="0.3"/>
  <cols>
    <col min="4" max="4" width="9.88671875" bestFit="1" customWidth="1"/>
    <col min="5" max="5" width="9.88671875" style="14" customWidth="1"/>
    <col min="7" max="7" width="9.109375" style="14"/>
  </cols>
  <sheetData>
    <row r="7" spans="3:11" x14ac:dyDescent="0.3">
      <c r="C7" t="s">
        <v>61</v>
      </c>
      <c r="D7" t="s">
        <v>58</v>
      </c>
      <c r="E7" t="s">
        <v>59</v>
      </c>
    </row>
    <row r="8" spans="3:11" x14ac:dyDescent="0.3">
      <c r="C8">
        <v>100</v>
      </c>
      <c r="D8">
        <v>13</v>
      </c>
      <c r="E8">
        <v>18</v>
      </c>
    </row>
    <row r="9" spans="3:11" x14ac:dyDescent="0.3">
      <c r="C9">
        <v>300</v>
      </c>
      <c r="D9">
        <v>49.4</v>
      </c>
      <c r="E9">
        <v>42.1</v>
      </c>
      <c r="H9" s="14"/>
    </row>
    <row r="10" spans="3:11" x14ac:dyDescent="0.3">
      <c r="C10">
        <v>400</v>
      </c>
      <c r="E10">
        <v>52.4</v>
      </c>
    </row>
    <row r="11" spans="3:11" x14ac:dyDescent="0.3">
      <c r="C11">
        <v>500</v>
      </c>
      <c r="E11">
        <v>67.400000000000006</v>
      </c>
    </row>
    <row r="14" spans="3:11" ht="42" customHeight="1" x14ac:dyDescent="0.3">
      <c r="C14" s="27" t="s">
        <v>60</v>
      </c>
      <c r="D14" s="27" t="s">
        <v>62</v>
      </c>
      <c r="E14" s="27" t="s">
        <v>63</v>
      </c>
      <c r="F14" s="27" t="s">
        <v>64</v>
      </c>
      <c r="G14" s="27" t="s">
        <v>66</v>
      </c>
      <c r="H14" s="27" t="s">
        <v>65</v>
      </c>
      <c r="I14" s="27" t="s">
        <v>67</v>
      </c>
      <c r="J14" s="27"/>
    </row>
    <row r="15" spans="3:11" x14ac:dyDescent="0.3">
      <c r="C15" s="14">
        <v>100</v>
      </c>
      <c r="D15" s="17">
        <f>C15*E15</f>
        <v>478.53000000000003</v>
      </c>
      <c r="E15" s="14">
        <f>0.0109*100+3.6953</f>
        <v>4.7853000000000003</v>
      </c>
      <c r="F15" s="17">
        <f>G16*D8</f>
        <v>504.4736842105263</v>
      </c>
    </row>
    <row r="16" spans="3:11" x14ac:dyDescent="0.3">
      <c r="C16" s="14">
        <v>300</v>
      </c>
      <c r="D16">
        <v>2092</v>
      </c>
      <c r="E16" s="14">
        <f>D16/C16</f>
        <v>6.9733333333333336</v>
      </c>
      <c r="F16">
        <v>1917</v>
      </c>
      <c r="G16" s="14">
        <f>F16/D9</f>
        <v>38.805668016194332</v>
      </c>
      <c r="H16">
        <v>2353</v>
      </c>
      <c r="I16">
        <f>H16/E9</f>
        <v>55.89073634204275</v>
      </c>
      <c r="K16" s="14"/>
    </row>
    <row r="17" spans="2:11" x14ac:dyDescent="0.3">
      <c r="C17" s="14">
        <v>400</v>
      </c>
      <c r="D17">
        <v>3201</v>
      </c>
      <c r="E17" s="14">
        <f>D17/C17</f>
        <v>8.0024999999999995</v>
      </c>
      <c r="H17">
        <v>2732</v>
      </c>
      <c r="I17" s="14">
        <f t="shared" ref="I17:I18" si="0">H17/E10</f>
        <v>52.137404580152676</v>
      </c>
      <c r="J17" s="14"/>
      <c r="K17" s="14"/>
    </row>
    <row r="18" spans="2:11" x14ac:dyDescent="0.3">
      <c r="C18" s="14">
        <v>500</v>
      </c>
      <c r="D18">
        <v>4573</v>
      </c>
      <c r="E18" s="14">
        <f>D18/C18</f>
        <v>9.1460000000000008</v>
      </c>
      <c r="H18">
        <v>3039</v>
      </c>
      <c r="I18" s="14">
        <f t="shared" si="0"/>
        <v>45.089020771513347</v>
      </c>
      <c r="J18" s="14"/>
      <c r="K18" s="14"/>
    </row>
    <row r="20" spans="2:11" x14ac:dyDescent="0.3">
      <c r="B20" s="14"/>
      <c r="D20" s="14"/>
    </row>
    <row r="21" spans="2:11" x14ac:dyDescent="0.3">
      <c r="B21" s="14"/>
      <c r="C21" s="14"/>
      <c r="D21" s="14"/>
      <c r="F21" s="14"/>
    </row>
    <row r="22" spans="2:11" x14ac:dyDescent="0.3">
      <c r="B22" s="14"/>
      <c r="C22" s="14"/>
      <c r="D22" s="14"/>
      <c r="F22" s="14"/>
    </row>
    <row r="23" spans="2:11" x14ac:dyDescent="0.3">
      <c r="F23" s="1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Energy Savings</vt:lpstr>
      <vt:lpstr>Cost</vt:lpstr>
      <vt:lpstr>2016 Cost Update</vt:lpstr>
      <vt:lpstr>Check Sheet</vt:lpstr>
      <vt:lpstr>Lumens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Han, Yun</dc:creator>
  <cp:lastModifiedBy>Scott Mitchell</cp:lastModifiedBy>
  <dcterms:created xsi:type="dcterms:W3CDTF">2011-03-01T19:02:24Z</dcterms:created>
  <dcterms:modified xsi:type="dcterms:W3CDTF">2017-01-10T23:08:09Z</dcterms:modified>
</cp:coreProperties>
</file>