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3040" windowHeight="9000"/>
  </bookViews>
  <sheets>
    <sheet name="Sheet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D38" i="1"/>
  <c r="Q24" i="1"/>
  <c r="R23" i="1"/>
  <c r="Q23" i="1"/>
  <c r="Q22" i="1"/>
  <c r="Q21" i="1"/>
  <c r="R21" i="1" s="1"/>
  <c r="Q20" i="1"/>
  <c r="Q19" i="1"/>
  <c r="R19" i="1" s="1"/>
  <c r="Q18" i="1"/>
  <c r="Q17" i="1"/>
  <c r="R17" i="1" s="1"/>
  <c r="Q16" i="1"/>
  <c r="R15" i="1"/>
  <c r="Q15" i="1"/>
  <c r="Q14" i="1"/>
  <c r="Q13" i="1"/>
  <c r="R13" i="1" s="1"/>
  <c r="Q12" i="1"/>
  <c r="Q11" i="1"/>
  <c r="R11" i="1" s="1"/>
  <c r="Q10" i="1"/>
  <c r="Q9" i="1"/>
  <c r="R9" i="1" s="1"/>
  <c r="Q8" i="1"/>
  <c r="R7" i="1"/>
  <c r="Q7" i="1"/>
  <c r="Q6" i="1"/>
  <c r="Q5" i="1"/>
  <c r="R5" i="1" s="1"/>
  <c r="C38" i="1" l="1"/>
  <c r="E38" i="1" s="1"/>
  <c r="C39" i="1"/>
  <c r="E39" i="1" s="1"/>
</calcChain>
</file>

<file path=xl/comments1.xml><?xml version="1.0" encoding="utf-8"?>
<comments xmlns="http://schemas.openxmlformats.org/spreadsheetml/2006/main">
  <authors>
    <author>Lucas Scheidler</author>
  </authors>
  <commentList>
    <comment ref="G27" authorId="0" shapeId="0">
      <text>
        <r>
          <rPr>
            <b/>
            <sz val="9"/>
            <color indexed="81"/>
            <rFont val="Tahoma"/>
            <family val="2"/>
          </rPr>
          <t>Lucas Scheidler:</t>
        </r>
        <r>
          <rPr>
            <sz val="9"/>
            <color indexed="81"/>
            <rFont val="Tahoma"/>
            <family val="2"/>
          </rPr>
          <t xml:space="preserve">
Bare Labor - CA statewide</t>
        </r>
      </text>
    </comment>
  </commentList>
</comments>
</file>

<file path=xl/sharedStrings.xml><?xml version="1.0" encoding="utf-8"?>
<sst xmlns="http://schemas.openxmlformats.org/spreadsheetml/2006/main" count="248" uniqueCount="80">
  <si>
    <t>Occupancy Sensors</t>
  </si>
  <si>
    <t>Coverage (ft2)</t>
  </si>
  <si>
    <t>Continuous</t>
  </si>
  <si>
    <t>90 - 2,152</t>
  </si>
  <si>
    <t>Discrete</t>
  </si>
  <si>
    <t>200, 1000</t>
  </si>
  <si>
    <t>N/A</t>
  </si>
  <si>
    <t>Data Source</t>
  </si>
  <si>
    <t>Data Type</t>
  </si>
  <si>
    <t>Battery Powered</t>
  </si>
  <si>
    <t>Binary</t>
  </si>
  <si>
    <t xml:space="preserve">Yes </t>
  </si>
  <si>
    <t>DEG, QuEST</t>
  </si>
  <si>
    <t>Distributor Prices</t>
  </si>
  <si>
    <t>No</t>
  </si>
  <si>
    <t>Weighting</t>
  </si>
  <si>
    <t>% CA market</t>
  </si>
  <si>
    <t>Solar Powered</t>
  </si>
  <si>
    <t>None</t>
  </si>
  <si>
    <t>Unknown</t>
  </si>
  <si>
    <t>N observations</t>
  </si>
  <si>
    <t>N unit sales</t>
  </si>
  <si>
    <t>Outdoor</t>
  </si>
  <si>
    <t>R2</t>
  </si>
  <si>
    <t>Intercept</t>
  </si>
  <si>
    <t>Two Loads</t>
  </si>
  <si>
    <t>MAE</t>
  </si>
  <si>
    <t>Contr. Markup</t>
  </si>
  <si>
    <t>Ultrasonic</t>
  </si>
  <si>
    <t>12 volt</t>
  </si>
  <si>
    <t>18 volt</t>
  </si>
  <si>
    <t>24 volt</t>
  </si>
  <si>
    <t>120 volt</t>
  </si>
  <si>
    <t>277 volt</t>
  </si>
  <si>
    <t>Technology</t>
  </si>
  <si>
    <t>Variable</t>
  </si>
  <si>
    <t>Type</t>
  </si>
  <si>
    <t>Values</t>
  </si>
  <si>
    <t>Count</t>
  </si>
  <si>
    <t>Mean</t>
  </si>
  <si>
    <t>Std Dev</t>
  </si>
  <si>
    <t>Mean Price</t>
  </si>
  <si>
    <t>Std Dev Price</t>
  </si>
  <si>
    <t>Model Coefficients</t>
  </si>
  <si>
    <t>t-stat</t>
  </si>
  <si>
    <t>s.e.</t>
  </si>
  <si>
    <t>Weights for Roll-up to DEER/WP</t>
  </si>
  <si>
    <t>DEER/WP-equivalent Coefficients</t>
  </si>
  <si>
    <t>Data and Model Info</t>
  </si>
  <si>
    <t>Wall mounted labor</t>
  </si>
  <si>
    <t>sensor</t>
  </si>
  <si>
    <t>Contractor survey</t>
  </si>
  <si>
    <t>Wall mounted disposal and taxes</t>
  </si>
  <si>
    <t>Artificial bids</t>
  </si>
  <si>
    <t>Ceiling mounted  labor</t>
  </si>
  <si>
    <t>Ceiling mounted disposal and taxes</t>
  </si>
  <si>
    <t>Fixture integrated labor</t>
  </si>
  <si>
    <t>Fixture integrated disposal and taxes</t>
  </si>
  <si>
    <t>Labor rate</t>
  </si>
  <si>
    <t>LT-78685</t>
  </si>
  <si>
    <t>LT-60934</t>
  </si>
  <si>
    <t>Measure Code</t>
  </si>
  <si>
    <t>Controlled sq ft</t>
  </si>
  <si>
    <t>Full Measure Cost</t>
  </si>
  <si>
    <t>Material Cost with markup</t>
  </si>
  <si>
    <t>Installation Dimension/Scenario</t>
  </si>
  <si>
    <t>Common Unit</t>
  </si>
  <si>
    <t>Source of recommend values</t>
  </si>
  <si>
    <t>Labor Hours per unit</t>
  </si>
  <si>
    <t>Total Labor Hours Formula</t>
  </si>
  <si>
    <t>Labor Hourly Rate</t>
  </si>
  <si>
    <t>Labor Cost per unit</t>
  </si>
  <si>
    <t>Miscellaneous Costs per unit</t>
  </si>
  <si>
    <t>Miscellaneous Fixed Costs (per project)</t>
  </si>
  <si>
    <t>Markup</t>
  </si>
  <si>
    <r>
      <t xml:space="preserve">Total Non-equipment costs ($/unit) </t>
    </r>
    <r>
      <rPr>
        <b/>
        <sz val="11"/>
        <color rgb="FFFF0000"/>
        <rFont val="Calibri"/>
        <family val="2"/>
        <scheme val="minor"/>
      </rPr>
      <t>excluding fixed costs</t>
    </r>
  </si>
  <si>
    <t>WO017 Cost Model - Equipment</t>
  </si>
  <si>
    <t>WO017 Cost Model - Labor</t>
  </si>
  <si>
    <t>Work Paper Cost Calculations (uses only highlighted cells from above)</t>
  </si>
  <si>
    <t>Labor + Misc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</si>
</sst>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&quot;$&quot;#,##0.00"/>
    <numFmt numFmtId="166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ck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ck">
        <color auto="1"/>
      </right>
      <top style="medium">
        <color indexed="64"/>
      </top>
      <bottom/>
      <diagonal/>
    </border>
    <border>
      <left style="medium">
        <color auto="1"/>
      </left>
      <right style="thick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125">
    <xf numFmtId="0" fontId="0" fillId="0" borderId="0" xfId="0"/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left" vertical="center"/>
    </xf>
    <xf numFmtId="3" fontId="0" fillId="0" borderId="4" xfId="0" applyNumberFormat="1" applyFont="1" applyFill="1" applyBorder="1" applyAlignment="1">
      <alignment horizontal="left" vertical="center"/>
    </xf>
    <xf numFmtId="165" fontId="0" fillId="0" borderId="5" xfId="0" applyNumberFormat="1" applyFont="1" applyFill="1" applyBorder="1" applyAlignment="1">
      <alignment horizontal="left"/>
    </xf>
    <xf numFmtId="165" fontId="0" fillId="0" borderId="6" xfId="0" applyNumberFormat="1" applyFont="1" applyFill="1" applyBorder="1" applyAlignment="1">
      <alignment horizontal="left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/>
    <xf numFmtId="2" fontId="0" fillId="0" borderId="7" xfId="0" applyNumberFormat="1" applyFont="1" applyFill="1" applyBorder="1" applyAlignment="1">
      <alignment horizontal="left"/>
    </xf>
    <xf numFmtId="2" fontId="0" fillId="0" borderId="4" xfId="0" applyNumberFormat="1" applyFont="1" applyFill="1" applyBorder="1" applyAlignment="1">
      <alignment horizontal="left"/>
    </xf>
    <xf numFmtId="164" fontId="0" fillId="3" borderId="4" xfId="0" applyNumberFormat="1" applyFont="1" applyFill="1" applyBorder="1" applyAlignment="1">
      <alignment horizontal="left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0" fillId="0" borderId="9" xfId="0" applyFont="1" applyBorder="1" applyAlignment="1"/>
    <xf numFmtId="0" fontId="0" fillId="0" borderId="9" xfId="0" applyFont="1" applyBorder="1" applyAlignment="1">
      <alignment horizontal="left"/>
    </xf>
    <xf numFmtId="0" fontId="0" fillId="3" borderId="5" xfId="0" applyFont="1" applyFill="1" applyBorder="1" applyAlignment="1">
      <alignment horizontal="left"/>
    </xf>
    <xf numFmtId="0" fontId="0" fillId="3" borderId="14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0" fillId="0" borderId="14" xfId="0" applyNumberFormat="1" applyFont="1" applyBorder="1" applyAlignment="1">
      <alignment horizontal="left"/>
    </xf>
    <xf numFmtId="164" fontId="0" fillId="0" borderId="9" xfId="0" applyNumberFormat="1" applyFont="1" applyBorder="1" applyAlignment="1">
      <alignment horizontal="left"/>
    </xf>
    <xf numFmtId="0" fontId="0" fillId="0" borderId="5" xfId="0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164" fontId="0" fillId="0" borderId="5" xfId="0" applyNumberFormat="1" applyFont="1" applyBorder="1" applyAlignment="1">
      <alignment horizontal="left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left"/>
    </xf>
    <xf numFmtId="0" fontId="4" fillId="4" borderId="5" xfId="0" applyNumberFormat="1" applyFont="1" applyFill="1" applyBorder="1" applyAlignment="1" applyProtection="1">
      <alignment horizontal="left" wrapText="1"/>
    </xf>
    <xf numFmtId="0" fontId="4" fillId="4" borderId="6" xfId="0" applyNumberFormat="1" applyFont="1" applyFill="1" applyBorder="1" applyAlignment="1" applyProtection="1">
      <alignment horizontal="left" wrapText="1"/>
    </xf>
    <xf numFmtId="0" fontId="2" fillId="3" borderId="5" xfId="0" applyFont="1" applyFill="1" applyBorder="1" applyAlignment="1">
      <alignment horizontal="left" vertical="center"/>
    </xf>
    <xf numFmtId="9" fontId="4" fillId="4" borderId="6" xfId="1" applyFont="1" applyFill="1" applyBorder="1" applyAlignment="1" applyProtection="1">
      <alignment horizontal="left" wrapText="1"/>
    </xf>
    <xf numFmtId="0" fontId="0" fillId="3" borderId="0" xfId="0" applyFont="1" applyFill="1" applyBorder="1" applyAlignment="1"/>
    <xf numFmtId="165" fontId="0" fillId="0" borderId="20" xfId="0" applyNumberFormat="1" applyFont="1" applyFill="1" applyBorder="1" applyAlignment="1">
      <alignment horizontal="left"/>
    </xf>
    <xf numFmtId="165" fontId="0" fillId="0" borderId="21" xfId="0" applyNumberFormat="1" applyFont="1" applyFill="1" applyBorder="1" applyAlignment="1">
      <alignment horizontal="left"/>
    </xf>
    <xf numFmtId="164" fontId="0" fillId="0" borderId="20" xfId="0" applyNumberFormat="1" applyFont="1" applyBorder="1" applyAlignment="1">
      <alignment horizontal="left"/>
    </xf>
    <xf numFmtId="0" fontId="0" fillId="0" borderId="36" xfId="0" applyFont="1" applyBorder="1" applyAlignment="1" applyProtection="1">
      <protection locked="0"/>
    </xf>
    <xf numFmtId="0" fontId="0" fillId="0" borderId="37" xfId="0" applyFont="1" applyBorder="1" applyAlignment="1" applyProtection="1">
      <protection locked="0"/>
    </xf>
    <xf numFmtId="0" fontId="0" fillId="3" borderId="9" xfId="0" applyFont="1" applyFill="1" applyBorder="1" applyAlignment="1" applyProtection="1">
      <protection locked="0"/>
    </xf>
    <xf numFmtId="165" fontId="0" fillId="0" borderId="9" xfId="0" applyNumberFormat="1" applyFont="1" applyBorder="1" applyAlignment="1" applyProtection="1">
      <protection locked="0"/>
    </xf>
    <xf numFmtId="165" fontId="0" fillId="0" borderId="10" xfId="0" applyNumberFormat="1" applyFont="1" applyBorder="1" applyAlignment="1" applyProtection="1">
      <protection locked="0"/>
    </xf>
    <xf numFmtId="0" fontId="0" fillId="0" borderId="39" xfId="0" applyFont="1" applyBorder="1" applyAlignment="1" applyProtection="1">
      <protection locked="0"/>
    </xf>
    <xf numFmtId="2" fontId="0" fillId="0" borderId="16" xfId="0" applyNumberFormat="1" applyFont="1" applyBorder="1" applyAlignment="1" applyProtection="1">
      <protection locked="0"/>
    </xf>
    <xf numFmtId="0" fontId="0" fillId="3" borderId="5" xfId="0" applyFont="1" applyFill="1" applyBorder="1" applyAlignment="1" applyProtection="1">
      <protection locked="0"/>
    </xf>
    <xf numFmtId="165" fontId="0" fillId="0" borderId="5" xfId="0" applyNumberFormat="1" applyFont="1" applyBorder="1" applyAlignment="1" applyProtection="1">
      <protection locked="0"/>
    </xf>
    <xf numFmtId="165" fontId="0" fillId="0" borderId="6" xfId="0" applyNumberFormat="1" applyFont="1" applyBorder="1" applyAlignment="1" applyProtection="1">
      <protection locked="0"/>
    </xf>
    <xf numFmtId="0" fontId="0" fillId="0" borderId="16" xfId="0" applyFont="1" applyBorder="1" applyAlignment="1" applyProtection="1">
      <protection locked="0"/>
    </xf>
    <xf numFmtId="165" fontId="0" fillId="0" borderId="40" xfId="0" applyNumberFormat="1" applyFont="1" applyBorder="1" applyAlignment="1" applyProtection="1">
      <alignment vertical="center"/>
      <protection locked="0"/>
    </xf>
    <xf numFmtId="0" fontId="8" fillId="0" borderId="0" xfId="0" applyFont="1" applyBorder="1" applyAlignment="1">
      <alignment vertical="center" wrapText="1"/>
    </xf>
    <xf numFmtId="165" fontId="8" fillId="0" borderId="0" xfId="0" applyNumberFormat="1" applyFont="1" applyBorder="1" applyAlignment="1">
      <alignment vertical="center" wrapText="1"/>
    </xf>
    <xf numFmtId="0" fontId="2" fillId="0" borderId="0" xfId="0" applyFont="1"/>
    <xf numFmtId="164" fontId="0" fillId="5" borderId="4" xfId="0" applyNumberFormat="1" applyFont="1" applyFill="1" applyBorder="1" applyAlignment="1">
      <alignment horizontal="left"/>
    </xf>
    <xf numFmtId="0" fontId="0" fillId="0" borderId="5" xfId="0" applyFont="1" applyFill="1" applyBorder="1" applyAlignment="1"/>
    <xf numFmtId="0" fontId="0" fillId="0" borderId="17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2" fontId="0" fillId="0" borderId="17" xfId="0" applyNumberFormat="1" applyFill="1" applyBorder="1" applyAlignment="1">
      <alignment horizontal="left"/>
    </xf>
    <xf numFmtId="2" fontId="0" fillId="0" borderId="17" xfId="0" applyNumberFormat="1" applyFont="1" applyFill="1" applyBorder="1" applyAlignment="1">
      <alignment horizontal="left"/>
    </xf>
    <xf numFmtId="0" fontId="0" fillId="0" borderId="20" xfId="0" applyFont="1" applyFill="1" applyBorder="1" applyAlignment="1"/>
    <xf numFmtId="0" fontId="0" fillId="0" borderId="20" xfId="0" applyFont="1" applyFill="1" applyBorder="1" applyAlignment="1">
      <alignment horizontal="left"/>
    </xf>
    <xf numFmtId="0" fontId="0" fillId="0" borderId="22" xfId="0" applyFont="1" applyFill="1" applyBorder="1" applyAlignment="1">
      <alignment horizontal="left"/>
    </xf>
    <xf numFmtId="0" fontId="0" fillId="0" borderId="21" xfId="0" applyFont="1" applyFill="1" applyBorder="1" applyAlignment="1">
      <alignment horizontal="left"/>
    </xf>
    <xf numFmtId="2" fontId="0" fillId="0" borderId="22" xfId="0" applyNumberFormat="1" applyFill="1" applyBorder="1" applyAlignment="1">
      <alignment horizontal="left"/>
    </xf>
    <xf numFmtId="166" fontId="2" fillId="3" borderId="0" xfId="0" applyNumberFormat="1" applyFont="1" applyFill="1" applyBorder="1" applyAlignment="1" applyProtection="1">
      <alignment horizontal="left" vertical="center" wrapText="1"/>
      <protection locked="0"/>
    </xf>
    <xf numFmtId="166" fontId="2" fillId="3" borderId="35" xfId="0" applyNumberFormat="1" applyFont="1" applyFill="1" applyBorder="1" applyAlignment="1" applyProtection="1">
      <alignment horizontal="left" vertical="center" wrapText="1"/>
      <protection locked="0"/>
    </xf>
    <xf numFmtId="166" fontId="2" fillId="3" borderId="42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6" xfId="0" applyFont="1" applyFill="1" applyBorder="1" applyAlignment="1" applyProtection="1">
      <alignment vertical="center" wrapText="1"/>
      <protection locked="0"/>
    </xf>
    <xf numFmtId="0" fontId="2" fillId="3" borderId="5" xfId="0" applyFont="1" applyFill="1" applyBorder="1" applyAlignment="1" applyProtection="1">
      <alignment vertical="center" wrapText="1"/>
      <protection locked="0"/>
    </xf>
    <xf numFmtId="165" fontId="2" fillId="3" borderId="5" xfId="0" applyNumberFormat="1" applyFont="1" applyFill="1" applyBorder="1" applyAlignment="1" applyProtection="1">
      <alignment horizontal="left" vertical="center" wrapText="1"/>
      <protection locked="0"/>
    </xf>
    <xf numFmtId="166" fontId="2" fillId="3" borderId="6" xfId="0" applyNumberFormat="1" applyFont="1" applyFill="1" applyBorder="1" applyAlignment="1" applyProtection="1">
      <alignment horizontal="left" vertical="center" wrapText="1"/>
      <protection locked="0"/>
    </xf>
    <xf numFmtId="165" fontId="2" fillId="3" borderId="40" xfId="0" applyNumberFormat="1" applyFont="1" applyFill="1" applyBorder="1" applyAlignment="1" applyProtection="1">
      <alignment horizontal="left" vertical="center" wrapText="1"/>
      <protection locked="0"/>
    </xf>
    <xf numFmtId="165" fontId="0" fillId="0" borderId="0" xfId="0" applyNumberFormat="1"/>
    <xf numFmtId="2" fontId="0" fillId="5" borderId="13" xfId="0" applyNumberFormat="1" applyFont="1" applyFill="1" applyBorder="1" applyAlignment="1" applyProtection="1">
      <protection locked="0"/>
    </xf>
    <xf numFmtId="165" fontId="0" fillId="5" borderId="5" xfId="0" applyNumberFormat="1" applyFont="1" applyFill="1" applyBorder="1" applyAlignment="1" applyProtection="1">
      <protection locked="0"/>
    </xf>
    <xf numFmtId="0" fontId="0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164" fontId="0" fillId="5" borderId="9" xfId="0" applyNumberFormat="1" applyFont="1" applyFill="1" applyBorder="1" applyAlignment="1">
      <alignment horizontal="left" vertical="center"/>
    </xf>
    <xf numFmtId="164" fontId="0" fillId="5" borderId="5" xfId="0" applyNumberFormat="1" applyFont="1" applyFill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horizontal="left" vertical="center"/>
    </xf>
    <xf numFmtId="2" fontId="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horizontal="left" vertical="center"/>
    </xf>
    <xf numFmtId="2" fontId="0" fillId="0" borderId="9" xfId="0" applyNumberFormat="1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horizontal="left" vertical="center"/>
    </xf>
    <xf numFmtId="2" fontId="0" fillId="0" borderId="20" xfId="0" applyNumberFormat="1" applyBorder="1" applyAlignment="1">
      <alignment horizontal="left" vertical="center"/>
    </xf>
    <xf numFmtId="164" fontId="0" fillId="5" borderId="20" xfId="0" applyNumberFormat="1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30" xfId="0" applyFont="1" applyFill="1" applyBorder="1" applyAlignment="1">
      <alignment horizontal="left" vertical="center"/>
    </xf>
    <xf numFmtId="0" fontId="2" fillId="3" borderId="23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31" xfId="0" applyFont="1" applyFill="1" applyBorder="1" applyAlignment="1">
      <alignment horizontal="left" vertical="center"/>
    </xf>
    <xf numFmtId="0" fontId="2" fillId="3" borderId="27" xfId="0" applyFont="1" applyFill="1" applyBorder="1" applyAlignment="1">
      <alignment horizontal="left" vertical="center"/>
    </xf>
    <xf numFmtId="0" fontId="2" fillId="3" borderId="32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2" fontId="2" fillId="3" borderId="29" xfId="0" applyNumberFormat="1" applyFont="1" applyFill="1" applyBorder="1" applyAlignment="1">
      <alignment horizontal="left" vertical="center" wrapText="1"/>
    </xf>
    <xf numFmtId="2" fontId="2" fillId="3" borderId="34" xfId="0" applyNumberFormat="1" applyFont="1" applyFill="1" applyBorder="1" applyAlignment="1">
      <alignment horizontal="left" vertical="center" wrapText="1"/>
    </xf>
    <xf numFmtId="2" fontId="2" fillId="3" borderId="27" xfId="0" applyNumberFormat="1" applyFont="1" applyFill="1" applyBorder="1" applyAlignment="1">
      <alignment horizontal="left" vertical="center"/>
    </xf>
    <xf numFmtId="2" fontId="2" fillId="3" borderId="32" xfId="0" applyNumberFormat="1" applyFont="1" applyFill="1" applyBorder="1" applyAlignment="1">
      <alignment horizontal="left" vertical="center"/>
    </xf>
    <xf numFmtId="164" fontId="2" fillId="3" borderId="27" xfId="0" applyNumberFormat="1" applyFont="1" applyFill="1" applyBorder="1" applyAlignment="1">
      <alignment horizontal="left" vertical="center" wrapText="1"/>
    </xf>
    <xf numFmtId="164" fontId="2" fillId="3" borderId="32" xfId="0" applyNumberFormat="1" applyFont="1" applyFill="1" applyBorder="1" applyAlignment="1">
      <alignment horizontal="left" vertical="center" wrapText="1"/>
    </xf>
    <xf numFmtId="9" fontId="0" fillId="5" borderId="20" xfId="1" applyFont="1" applyFill="1" applyBorder="1" applyAlignment="1" applyProtection="1">
      <alignment horizontal="right" vertical="center"/>
      <protection locked="0"/>
    </xf>
    <xf numFmtId="9" fontId="0" fillId="5" borderId="27" xfId="1" applyFont="1" applyFill="1" applyBorder="1" applyAlignment="1" applyProtection="1">
      <alignment horizontal="right" vertical="center"/>
      <protection locked="0"/>
    </xf>
    <xf numFmtId="9" fontId="0" fillId="5" borderId="9" xfId="1" applyFont="1" applyFill="1" applyBorder="1" applyAlignment="1" applyProtection="1">
      <alignment horizontal="right" vertical="center"/>
      <protection locked="0"/>
    </xf>
    <xf numFmtId="165" fontId="0" fillId="0" borderId="38" xfId="0" applyNumberFormat="1" applyFont="1" applyBorder="1" applyAlignment="1" applyProtection="1">
      <alignment horizontal="right" vertical="center"/>
      <protection locked="0"/>
    </xf>
    <xf numFmtId="165" fontId="0" fillId="0" borderId="40" xfId="0" applyNumberFormat="1" applyFont="1" applyBorder="1" applyAlignment="1" applyProtection="1">
      <alignment horizontal="right" vertical="center"/>
      <protection locked="0"/>
    </xf>
    <xf numFmtId="165" fontId="0" fillId="0" borderId="41" xfId="0" applyNumberFormat="1" applyFont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3" fillId="2" borderId="11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10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9"/>
  <sheetViews>
    <sheetView tabSelected="1" topLeftCell="A22" workbookViewId="0">
      <selection activeCell="G45" sqref="G45"/>
    </sheetView>
  </sheetViews>
  <sheetFormatPr defaultRowHeight="14.4" x14ac:dyDescent="0.3"/>
  <cols>
    <col min="1" max="1" width="14.5546875" customWidth="1"/>
    <col min="2" max="2" width="14.6640625" bestFit="1" customWidth="1"/>
    <col min="3" max="3" width="10.33203125" bestFit="1" customWidth="1"/>
    <col min="4" max="4" width="15.33203125" customWidth="1"/>
    <col min="18" max="18" width="17.21875" customWidth="1"/>
    <col min="19" max="19" width="12.33203125" customWidth="1"/>
    <col min="20" max="20" width="13.33203125" customWidth="1"/>
  </cols>
  <sheetData>
    <row r="1" spans="1:20" ht="15" thickBot="1" x14ac:dyDescent="0.35">
      <c r="A1" s="55" t="s">
        <v>76</v>
      </c>
    </row>
    <row r="2" spans="1:20" x14ac:dyDescent="0.3">
      <c r="A2" s="97" t="s">
        <v>34</v>
      </c>
      <c r="B2" s="99" t="s">
        <v>35</v>
      </c>
      <c r="C2" s="101" t="s">
        <v>36</v>
      </c>
      <c r="D2" s="103" t="s">
        <v>37</v>
      </c>
      <c r="E2" s="103" t="s">
        <v>38</v>
      </c>
      <c r="F2" s="103" t="s">
        <v>39</v>
      </c>
      <c r="G2" s="103" t="s">
        <v>40</v>
      </c>
      <c r="H2" s="103" t="s">
        <v>41</v>
      </c>
      <c r="I2" s="105" t="s">
        <v>42</v>
      </c>
      <c r="J2" s="95" t="s">
        <v>36</v>
      </c>
      <c r="K2" s="105" t="s">
        <v>37</v>
      </c>
      <c r="L2" s="95" t="s">
        <v>36</v>
      </c>
      <c r="M2" s="105" t="s">
        <v>37</v>
      </c>
      <c r="N2" s="111" t="s">
        <v>43</v>
      </c>
      <c r="O2" s="113" t="s">
        <v>44</v>
      </c>
      <c r="P2" s="113" t="s">
        <v>45</v>
      </c>
      <c r="Q2" s="115" t="s">
        <v>46</v>
      </c>
      <c r="R2" s="115" t="s">
        <v>47</v>
      </c>
      <c r="S2" s="107" t="s">
        <v>48</v>
      </c>
      <c r="T2" s="108"/>
    </row>
    <row r="3" spans="1:20" ht="35.4" customHeight="1" thickBot="1" x14ac:dyDescent="0.35">
      <c r="A3" s="98"/>
      <c r="B3" s="100"/>
      <c r="C3" s="102"/>
      <c r="D3" s="104"/>
      <c r="E3" s="104"/>
      <c r="F3" s="104"/>
      <c r="G3" s="104"/>
      <c r="H3" s="104"/>
      <c r="I3" s="106"/>
      <c r="J3" s="96"/>
      <c r="K3" s="106"/>
      <c r="L3" s="96"/>
      <c r="M3" s="106"/>
      <c r="N3" s="112"/>
      <c r="O3" s="114"/>
      <c r="P3" s="114"/>
      <c r="Q3" s="116"/>
      <c r="R3" s="116"/>
      <c r="S3" s="109"/>
      <c r="T3" s="110"/>
    </row>
    <row r="4" spans="1:20" x14ac:dyDescent="0.3">
      <c r="A4" s="86" t="s">
        <v>0</v>
      </c>
      <c r="B4" s="1" t="s">
        <v>1</v>
      </c>
      <c r="C4" s="2" t="s">
        <v>2</v>
      </c>
      <c r="D4" s="3" t="s">
        <v>3</v>
      </c>
      <c r="E4" s="4">
        <v>40</v>
      </c>
      <c r="F4" s="5">
        <v>1062</v>
      </c>
      <c r="G4" s="4">
        <v>579</v>
      </c>
      <c r="H4" s="6">
        <v>109.35</v>
      </c>
      <c r="I4" s="7">
        <v>59.31</v>
      </c>
      <c r="J4" s="8" t="s">
        <v>4</v>
      </c>
      <c r="K4" s="9" t="s">
        <v>5</v>
      </c>
      <c r="L4" s="8" t="s">
        <v>4</v>
      </c>
      <c r="M4" s="10" t="s">
        <v>5</v>
      </c>
      <c r="N4" s="11">
        <v>-2E-3</v>
      </c>
      <c r="O4" s="12">
        <v>0.36</v>
      </c>
      <c r="P4" s="12">
        <v>6.0000000000000001E-3</v>
      </c>
      <c r="Q4" s="13" t="s">
        <v>6</v>
      </c>
      <c r="R4" s="56">
        <v>6.0000000000000001E-3</v>
      </c>
      <c r="S4" s="14" t="s">
        <v>7</v>
      </c>
      <c r="T4" s="15" t="s">
        <v>8</v>
      </c>
    </row>
    <row r="5" spans="1:20" x14ac:dyDescent="0.3">
      <c r="A5" s="87"/>
      <c r="B5" s="88" t="s">
        <v>9</v>
      </c>
      <c r="C5" s="89" t="s">
        <v>10</v>
      </c>
      <c r="D5" s="16" t="s">
        <v>11</v>
      </c>
      <c r="E5" s="17">
        <v>2</v>
      </c>
      <c r="F5" s="18" t="s">
        <v>6</v>
      </c>
      <c r="G5" s="18" t="s">
        <v>6</v>
      </c>
      <c r="H5" s="6">
        <v>56.88</v>
      </c>
      <c r="I5" s="7">
        <v>9.7200000000000006</v>
      </c>
      <c r="J5" s="19" t="s">
        <v>6</v>
      </c>
      <c r="K5" s="20" t="s">
        <v>6</v>
      </c>
      <c r="L5" s="19" t="s">
        <v>6</v>
      </c>
      <c r="M5" s="20" t="s">
        <v>6</v>
      </c>
      <c r="N5" s="21">
        <v>-60.55</v>
      </c>
      <c r="O5" s="90">
        <v>3.35</v>
      </c>
      <c r="P5" s="90">
        <v>18.07</v>
      </c>
      <c r="Q5" s="22">
        <f t="shared" ref="Q5:Q24" si="0">E5/40</f>
        <v>0.05</v>
      </c>
      <c r="R5" s="80">
        <f>SUMPRODUCT(Q5:Q6,N5:N6)</f>
        <v>-3.0274999999999999</v>
      </c>
      <c r="S5" s="23" t="s">
        <v>12</v>
      </c>
      <c r="T5" s="24" t="s">
        <v>13</v>
      </c>
    </row>
    <row r="6" spans="1:20" x14ac:dyDescent="0.3">
      <c r="A6" s="87"/>
      <c r="B6" s="82"/>
      <c r="C6" s="83"/>
      <c r="D6" s="57" t="s">
        <v>14</v>
      </c>
      <c r="E6" s="30">
        <v>38</v>
      </c>
      <c r="F6" s="30" t="s">
        <v>6</v>
      </c>
      <c r="G6" s="30" t="s">
        <v>6</v>
      </c>
      <c r="H6" s="6">
        <v>112.11</v>
      </c>
      <c r="I6" s="7">
        <v>59.57</v>
      </c>
      <c r="J6" s="58" t="s">
        <v>6</v>
      </c>
      <c r="K6" s="59" t="s">
        <v>6</v>
      </c>
      <c r="L6" s="58" t="s">
        <v>6</v>
      </c>
      <c r="M6" s="59" t="s">
        <v>6</v>
      </c>
      <c r="N6" s="60">
        <v>0</v>
      </c>
      <c r="O6" s="85"/>
      <c r="P6" s="85"/>
      <c r="Q6" s="25">
        <f t="shared" si="0"/>
        <v>0.95</v>
      </c>
      <c r="R6" s="81"/>
      <c r="S6" s="26" t="s">
        <v>15</v>
      </c>
      <c r="T6" s="27" t="s">
        <v>16</v>
      </c>
    </row>
    <row r="7" spans="1:20" x14ac:dyDescent="0.3">
      <c r="A7" s="87"/>
      <c r="B7" s="82" t="s">
        <v>17</v>
      </c>
      <c r="C7" s="83" t="s">
        <v>10</v>
      </c>
      <c r="D7" s="57" t="s">
        <v>11</v>
      </c>
      <c r="E7" s="30">
        <v>1</v>
      </c>
      <c r="F7" s="30" t="s">
        <v>6</v>
      </c>
      <c r="G7" s="30" t="s">
        <v>6</v>
      </c>
      <c r="H7" s="6">
        <v>166.69</v>
      </c>
      <c r="I7" s="59" t="s">
        <v>6</v>
      </c>
      <c r="J7" s="58" t="s">
        <v>6</v>
      </c>
      <c r="K7" s="59" t="s">
        <v>6</v>
      </c>
      <c r="L7" s="58" t="s">
        <v>6</v>
      </c>
      <c r="M7" s="59" t="s">
        <v>6</v>
      </c>
      <c r="N7" s="61">
        <v>49.27</v>
      </c>
      <c r="O7" s="84">
        <v>2.21</v>
      </c>
      <c r="P7" s="84">
        <v>22.33</v>
      </c>
      <c r="Q7" s="25">
        <f t="shared" si="0"/>
        <v>2.5000000000000001E-2</v>
      </c>
      <c r="R7" s="81">
        <f>SUMPRODUCT(Q7:Q8,N7:N8)</f>
        <v>1.2317500000000001</v>
      </c>
      <c r="S7" s="28" t="s">
        <v>18</v>
      </c>
      <c r="T7" s="29" t="s">
        <v>19</v>
      </c>
    </row>
    <row r="8" spans="1:20" ht="28.8" x14ac:dyDescent="0.3">
      <c r="A8" s="87"/>
      <c r="B8" s="82"/>
      <c r="C8" s="83"/>
      <c r="D8" s="57" t="s">
        <v>14</v>
      </c>
      <c r="E8" s="30">
        <v>39</v>
      </c>
      <c r="F8" s="30" t="s">
        <v>6</v>
      </c>
      <c r="G8" s="30" t="s">
        <v>6</v>
      </c>
      <c r="H8" s="6">
        <v>107.88</v>
      </c>
      <c r="I8" s="7">
        <v>59.34</v>
      </c>
      <c r="J8" s="58" t="s">
        <v>6</v>
      </c>
      <c r="K8" s="59" t="s">
        <v>6</v>
      </c>
      <c r="L8" s="58" t="s">
        <v>6</v>
      </c>
      <c r="M8" s="59" t="s">
        <v>6</v>
      </c>
      <c r="N8" s="60">
        <v>0</v>
      </c>
      <c r="O8" s="85"/>
      <c r="P8" s="85"/>
      <c r="Q8" s="25">
        <f t="shared" si="0"/>
        <v>0.97499999999999998</v>
      </c>
      <c r="R8" s="81"/>
      <c r="S8" s="26" t="s">
        <v>20</v>
      </c>
      <c r="T8" s="31" t="s">
        <v>21</v>
      </c>
    </row>
    <row r="9" spans="1:20" x14ac:dyDescent="0.3">
      <c r="A9" s="87"/>
      <c r="B9" s="82" t="s">
        <v>22</v>
      </c>
      <c r="C9" s="83" t="s">
        <v>10</v>
      </c>
      <c r="D9" s="57" t="s">
        <v>11</v>
      </c>
      <c r="E9" s="30">
        <v>3</v>
      </c>
      <c r="F9" s="30" t="s">
        <v>6</v>
      </c>
      <c r="G9" s="30" t="s">
        <v>6</v>
      </c>
      <c r="H9" s="6">
        <v>246.97</v>
      </c>
      <c r="I9" s="7">
        <v>0</v>
      </c>
      <c r="J9" s="58" t="s">
        <v>6</v>
      </c>
      <c r="K9" s="59" t="s">
        <v>6</v>
      </c>
      <c r="L9" s="58" t="s">
        <v>6</v>
      </c>
      <c r="M9" s="59" t="s">
        <v>6</v>
      </c>
      <c r="N9" s="61">
        <v>178.88</v>
      </c>
      <c r="O9" s="84">
        <v>14.08</v>
      </c>
      <c r="P9" s="84">
        <v>12.71</v>
      </c>
      <c r="Q9" s="25">
        <f t="shared" si="0"/>
        <v>7.4999999999999997E-2</v>
      </c>
      <c r="R9" s="81">
        <f>SUMPRODUCT(Q9:Q10,N9:N10)</f>
        <v>13.415999999999999</v>
      </c>
      <c r="S9" s="30">
        <v>40</v>
      </c>
      <c r="T9" s="32" t="s">
        <v>6</v>
      </c>
    </row>
    <row r="10" spans="1:20" x14ac:dyDescent="0.3">
      <c r="A10" s="87"/>
      <c r="B10" s="82"/>
      <c r="C10" s="83"/>
      <c r="D10" s="57" t="s">
        <v>14</v>
      </c>
      <c r="E10" s="30">
        <v>37</v>
      </c>
      <c r="F10" s="30" t="s">
        <v>6</v>
      </c>
      <c r="G10" s="30" t="s">
        <v>6</v>
      </c>
      <c r="H10" s="6">
        <v>98.19</v>
      </c>
      <c r="I10" s="7">
        <v>45.88</v>
      </c>
      <c r="J10" s="58" t="s">
        <v>6</v>
      </c>
      <c r="K10" s="59" t="s">
        <v>6</v>
      </c>
      <c r="L10" s="58" t="s">
        <v>6</v>
      </c>
      <c r="M10" s="59" t="s">
        <v>6</v>
      </c>
      <c r="N10" s="60">
        <v>0</v>
      </c>
      <c r="O10" s="85"/>
      <c r="P10" s="85"/>
      <c r="Q10" s="25">
        <f t="shared" si="0"/>
        <v>0.92500000000000004</v>
      </c>
      <c r="R10" s="81"/>
      <c r="S10" s="26" t="s">
        <v>23</v>
      </c>
      <c r="T10" s="31" t="s">
        <v>24</v>
      </c>
    </row>
    <row r="11" spans="1:20" x14ac:dyDescent="0.3">
      <c r="A11" s="87"/>
      <c r="B11" s="82" t="s">
        <v>25</v>
      </c>
      <c r="C11" s="83" t="s">
        <v>10</v>
      </c>
      <c r="D11" s="57" t="s">
        <v>11</v>
      </c>
      <c r="E11" s="30">
        <v>2</v>
      </c>
      <c r="F11" s="30" t="s">
        <v>6</v>
      </c>
      <c r="G11" s="30" t="s">
        <v>6</v>
      </c>
      <c r="H11" s="6">
        <v>197.29</v>
      </c>
      <c r="I11" s="7">
        <v>0</v>
      </c>
      <c r="J11" s="58" t="s">
        <v>6</v>
      </c>
      <c r="K11" s="59" t="s">
        <v>6</v>
      </c>
      <c r="L11" s="58" t="s">
        <v>6</v>
      </c>
      <c r="M11" s="59" t="s">
        <v>6</v>
      </c>
      <c r="N11" s="61">
        <v>101.15</v>
      </c>
      <c r="O11" s="84">
        <v>5.91</v>
      </c>
      <c r="P11" s="84">
        <v>17.13</v>
      </c>
      <c r="Q11" s="25">
        <f t="shared" si="0"/>
        <v>0.05</v>
      </c>
      <c r="R11" s="81">
        <f>SUMPRODUCT(Q11:Q12,N11:N12)</f>
        <v>5.057500000000001</v>
      </c>
      <c r="S11" s="33">
        <v>0.92700000000000005</v>
      </c>
      <c r="T11" s="34">
        <v>117.42</v>
      </c>
    </row>
    <row r="12" spans="1:20" x14ac:dyDescent="0.3">
      <c r="A12" s="87"/>
      <c r="B12" s="82"/>
      <c r="C12" s="83"/>
      <c r="D12" s="57" t="s">
        <v>14</v>
      </c>
      <c r="E12" s="30">
        <v>38</v>
      </c>
      <c r="F12" s="30" t="s">
        <v>6</v>
      </c>
      <c r="G12" s="30" t="s">
        <v>6</v>
      </c>
      <c r="H12" s="6">
        <v>104.72</v>
      </c>
      <c r="I12" s="7">
        <v>57.17</v>
      </c>
      <c r="J12" s="58" t="s">
        <v>6</v>
      </c>
      <c r="K12" s="59" t="s">
        <v>6</v>
      </c>
      <c r="L12" s="58" t="s">
        <v>6</v>
      </c>
      <c r="M12" s="59" t="s">
        <v>6</v>
      </c>
      <c r="N12" s="60">
        <v>0</v>
      </c>
      <c r="O12" s="85"/>
      <c r="P12" s="85"/>
      <c r="Q12" s="25">
        <f t="shared" si="0"/>
        <v>0.95</v>
      </c>
      <c r="R12" s="81"/>
      <c r="S12" s="35" t="s">
        <v>26</v>
      </c>
      <c r="T12" s="27" t="s">
        <v>27</v>
      </c>
    </row>
    <row r="13" spans="1:20" x14ac:dyDescent="0.3">
      <c r="A13" s="87"/>
      <c r="B13" s="82" t="s">
        <v>28</v>
      </c>
      <c r="C13" s="83" t="s">
        <v>10</v>
      </c>
      <c r="D13" s="57" t="s">
        <v>11</v>
      </c>
      <c r="E13" s="30">
        <v>15</v>
      </c>
      <c r="F13" s="30" t="s">
        <v>6</v>
      </c>
      <c r="G13" s="30" t="s">
        <v>6</v>
      </c>
      <c r="H13" s="6">
        <v>136.07</v>
      </c>
      <c r="I13" s="7">
        <v>40.409999999999997</v>
      </c>
      <c r="J13" s="58" t="s">
        <v>6</v>
      </c>
      <c r="K13" s="59" t="s">
        <v>6</v>
      </c>
      <c r="L13" s="58" t="s">
        <v>6</v>
      </c>
      <c r="M13" s="59" t="s">
        <v>6</v>
      </c>
      <c r="N13" s="61">
        <v>42.36</v>
      </c>
      <c r="O13" s="84">
        <v>5.14</v>
      </c>
      <c r="P13" s="84">
        <v>8.24</v>
      </c>
      <c r="Q13" s="25">
        <f t="shared" si="0"/>
        <v>0.375</v>
      </c>
      <c r="R13" s="81">
        <f>SUMPRODUCT(Q13:Q14,N13:N14)</f>
        <v>15.885</v>
      </c>
      <c r="S13" s="33">
        <v>12.31</v>
      </c>
      <c r="T13" s="36">
        <v>0.25</v>
      </c>
    </row>
    <row r="14" spans="1:20" x14ac:dyDescent="0.3">
      <c r="A14" s="87"/>
      <c r="B14" s="82"/>
      <c r="C14" s="83"/>
      <c r="D14" s="57" t="s">
        <v>14</v>
      </c>
      <c r="E14" s="30">
        <v>25</v>
      </c>
      <c r="F14" s="30" t="s">
        <v>6</v>
      </c>
      <c r="G14" s="30" t="s">
        <v>6</v>
      </c>
      <c r="H14" s="6">
        <v>93.32</v>
      </c>
      <c r="I14" s="7">
        <v>63.65</v>
      </c>
      <c r="J14" s="58" t="s">
        <v>6</v>
      </c>
      <c r="K14" s="59" t="s">
        <v>6</v>
      </c>
      <c r="L14" s="58" t="s">
        <v>6</v>
      </c>
      <c r="M14" s="59" t="s">
        <v>6</v>
      </c>
      <c r="N14" s="60">
        <v>0</v>
      </c>
      <c r="O14" s="85"/>
      <c r="P14" s="85"/>
      <c r="Q14" s="25">
        <f t="shared" si="0"/>
        <v>0.625</v>
      </c>
      <c r="R14" s="81"/>
      <c r="S14" s="37"/>
      <c r="T14" s="37"/>
    </row>
    <row r="15" spans="1:20" x14ac:dyDescent="0.3">
      <c r="A15" s="87"/>
      <c r="B15" s="82" t="s">
        <v>29</v>
      </c>
      <c r="C15" s="83" t="s">
        <v>10</v>
      </c>
      <c r="D15" s="57" t="s">
        <v>11</v>
      </c>
      <c r="E15" s="30">
        <v>1</v>
      </c>
      <c r="F15" s="30" t="s">
        <v>6</v>
      </c>
      <c r="G15" s="30" t="s">
        <v>6</v>
      </c>
      <c r="H15" s="6">
        <v>67.89</v>
      </c>
      <c r="I15" s="59" t="s">
        <v>6</v>
      </c>
      <c r="J15" s="58" t="s">
        <v>6</v>
      </c>
      <c r="K15" s="59" t="s">
        <v>6</v>
      </c>
      <c r="L15" s="58" t="s">
        <v>6</v>
      </c>
      <c r="M15" s="59" t="s">
        <v>6</v>
      </c>
      <c r="N15" s="61">
        <v>-49.53</v>
      </c>
      <c r="O15" s="84">
        <v>2.2200000000000002</v>
      </c>
      <c r="P15" s="84">
        <v>22.33</v>
      </c>
      <c r="Q15" s="25">
        <f t="shared" si="0"/>
        <v>2.5000000000000001E-2</v>
      </c>
      <c r="R15" s="81">
        <f>SUMPRODUCT(Q15:Q16,N15:N16)</f>
        <v>-1.2382500000000001</v>
      </c>
      <c r="S15" s="37"/>
      <c r="T15" s="37"/>
    </row>
    <row r="16" spans="1:20" x14ac:dyDescent="0.3">
      <c r="A16" s="87"/>
      <c r="B16" s="82"/>
      <c r="C16" s="83"/>
      <c r="D16" s="57" t="s">
        <v>14</v>
      </c>
      <c r="E16" s="30">
        <v>39</v>
      </c>
      <c r="F16" s="30" t="s">
        <v>6</v>
      </c>
      <c r="G16" s="30" t="s">
        <v>6</v>
      </c>
      <c r="H16" s="6">
        <v>110.41</v>
      </c>
      <c r="I16" s="7">
        <v>59.7</v>
      </c>
      <c r="J16" s="58" t="s">
        <v>6</v>
      </c>
      <c r="K16" s="59" t="s">
        <v>6</v>
      </c>
      <c r="L16" s="58" t="s">
        <v>6</v>
      </c>
      <c r="M16" s="59" t="s">
        <v>6</v>
      </c>
      <c r="N16" s="60">
        <v>0</v>
      </c>
      <c r="O16" s="85"/>
      <c r="P16" s="85"/>
      <c r="Q16" s="25">
        <f t="shared" si="0"/>
        <v>0.97499999999999998</v>
      </c>
      <c r="R16" s="81"/>
      <c r="S16" s="37"/>
      <c r="T16" s="37"/>
    </row>
    <row r="17" spans="1:20" x14ac:dyDescent="0.3">
      <c r="A17" s="87"/>
      <c r="B17" s="82" t="s">
        <v>30</v>
      </c>
      <c r="C17" s="83" t="s">
        <v>10</v>
      </c>
      <c r="D17" s="57" t="s">
        <v>11</v>
      </c>
      <c r="E17" s="30">
        <v>3</v>
      </c>
      <c r="F17" s="30" t="s">
        <v>6</v>
      </c>
      <c r="G17" s="30" t="s">
        <v>6</v>
      </c>
      <c r="H17" s="6">
        <v>144.78</v>
      </c>
      <c r="I17" s="7">
        <v>41.79</v>
      </c>
      <c r="J17" s="58" t="s">
        <v>6</v>
      </c>
      <c r="K17" s="59" t="s">
        <v>6</v>
      </c>
      <c r="L17" s="58" t="s">
        <v>6</v>
      </c>
      <c r="M17" s="59" t="s">
        <v>6</v>
      </c>
      <c r="N17" s="61">
        <v>48.54</v>
      </c>
      <c r="O17" s="84">
        <v>4.0999999999999996</v>
      </c>
      <c r="P17" s="84">
        <v>11.83</v>
      </c>
      <c r="Q17" s="25">
        <f t="shared" si="0"/>
        <v>7.4999999999999997E-2</v>
      </c>
      <c r="R17" s="81">
        <f>SUMPRODUCT(Q17:Q18,N17:N18)</f>
        <v>3.6404999999999998</v>
      </c>
      <c r="S17" s="37"/>
      <c r="T17" s="37"/>
    </row>
    <row r="18" spans="1:20" x14ac:dyDescent="0.3">
      <c r="A18" s="87"/>
      <c r="B18" s="82"/>
      <c r="C18" s="83"/>
      <c r="D18" s="57" t="s">
        <v>14</v>
      </c>
      <c r="E18" s="30">
        <v>37</v>
      </c>
      <c r="F18" s="30" t="s">
        <v>6</v>
      </c>
      <c r="G18" s="30" t="s">
        <v>6</v>
      </c>
      <c r="H18" s="6">
        <v>106.48</v>
      </c>
      <c r="I18" s="7">
        <v>60.01</v>
      </c>
      <c r="J18" s="58" t="s">
        <v>6</v>
      </c>
      <c r="K18" s="59" t="s">
        <v>6</v>
      </c>
      <c r="L18" s="58" t="s">
        <v>6</v>
      </c>
      <c r="M18" s="59" t="s">
        <v>6</v>
      </c>
      <c r="N18" s="60">
        <v>0</v>
      </c>
      <c r="O18" s="85"/>
      <c r="P18" s="85"/>
      <c r="Q18" s="25">
        <f t="shared" si="0"/>
        <v>0.92500000000000004</v>
      </c>
      <c r="R18" s="81"/>
      <c r="S18" s="37"/>
      <c r="T18" s="37"/>
    </row>
    <row r="19" spans="1:20" x14ac:dyDescent="0.3">
      <c r="A19" s="87"/>
      <c r="B19" s="82" t="s">
        <v>31</v>
      </c>
      <c r="C19" s="83" t="s">
        <v>10</v>
      </c>
      <c r="D19" s="57" t="s">
        <v>11</v>
      </c>
      <c r="E19" s="30">
        <v>20</v>
      </c>
      <c r="F19" s="30" t="s">
        <v>6</v>
      </c>
      <c r="G19" s="30" t="s">
        <v>6</v>
      </c>
      <c r="H19" s="6">
        <v>123.37</v>
      </c>
      <c r="I19" s="7">
        <v>62.27</v>
      </c>
      <c r="J19" s="58" t="s">
        <v>6</v>
      </c>
      <c r="K19" s="59" t="s">
        <v>6</v>
      </c>
      <c r="L19" s="58" t="s">
        <v>6</v>
      </c>
      <c r="M19" s="59" t="s">
        <v>6</v>
      </c>
      <c r="N19" s="61">
        <v>-49.33</v>
      </c>
      <c r="O19" s="84">
        <v>4.1500000000000004</v>
      </c>
      <c r="P19" s="84">
        <v>11.88</v>
      </c>
      <c r="Q19" s="25">
        <f t="shared" si="0"/>
        <v>0.5</v>
      </c>
      <c r="R19" s="81">
        <f>SUMPRODUCT(Q19:Q20,N19:N20)</f>
        <v>-24.664999999999999</v>
      </c>
      <c r="S19" s="37"/>
      <c r="T19" s="37"/>
    </row>
    <row r="20" spans="1:20" x14ac:dyDescent="0.3">
      <c r="A20" s="87"/>
      <c r="B20" s="82"/>
      <c r="C20" s="83"/>
      <c r="D20" s="57" t="s">
        <v>14</v>
      </c>
      <c r="E20" s="30">
        <v>20</v>
      </c>
      <c r="F20" s="30" t="s">
        <v>6</v>
      </c>
      <c r="G20" s="30" t="s">
        <v>6</v>
      </c>
      <c r="H20" s="6">
        <v>95.34</v>
      </c>
      <c r="I20" s="7">
        <v>54.13</v>
      </c>
      <c r="J20" s="58" t="s">
        <v>6</v>
      </c>
      <c r="K20" s="59" t="s">
        <v>6</v>
      </c>
      <c r="L20" s="58" t="s">
        <v>6</v>
      </c>
      <c r="M20" s="59" t="s">
        <v>6</v>
      </c>
      <c r="N20" s="60">
        <v>0</v>
      </c>
      <c r="O20" s="85"/>
      <c r="P20" s="85"/>
      <c r="Q20" s="25">
        <f t="shared" si="0"/>
        <v>0.5</v>
      </c>
      <c r="R20" s="81"/>
      <c r="S20" s="37"/>
      <c r="T20" s="37"/>
    </row>
    <row r="21" spans="1:20" x14ac:dyDescent="0.3">
      <c r="A21" s="87"/>
      <c r="B21" s="82" t="s">
        <v>32</v>
      </c>
      <c r="C21" s="83" t="s">
        <v>10</v>
      </c>
      <c r="D21" s="57" t="s">
        <v>11</v>
      </c>
      <c r="E21" s="30">
        <v>12</v>
      </c>
      <c r="F21" s="30" t="s">
        <v>6</v>
      </c>
      <c r="G21" s="30" t="s">
        <v>6</v>
      </c>
      <c r="H21" s="6">
        <v>88.56</v>
      </c>
      <c r="I21" s="7">
        <v>55.65</v>
      </c>
      <c r="J21" s="58" t="s">
        <v>6</v>
      </c>
      <c r="K21" s="59" t="s">
        <v>6</v>
      </c>
      <c r="L21" s="58" t="s">
        <v>6</v>
      </c>
      <c r="M21" s="59" t="s">
        <v>6</v>
      </c>
      <c r="N21" s="61">
        <v>-34.270000000000003</v>
      </c>
      <c r="O21" s="84">
        <v>3</v>
      </c>
      <c r="P21" s="84">
        <v>11.42</v>
      </c>
      <c r="Q21" s="25">
        <f t="shared" si="0"/>
        <v>0.3</v>
      </c>
      <c r="R21" s="81">
        <f>SUMPRODUCT(Q21:Q22,N21:N22)</f>
        <v>-10.281000000000001</v>
      </c>
      <c r="S21" s="37"/>
      <c r="T21" s="37"/>
    </row>
    <row r="22" spans="1:20" x14ac:dyDescent="0.3">
      <c r="A22" s="87"/>
      <c r="B22" s="82"/>
      <c r="C22" s="83"/>
      <c r="D22" s="57" t="s">
        <v>14</v>
      </c>
      <c r="E22" s="30">
        <v>28</v>
      </c>
      <c r="F22" s="30" t="s">
        <v>6</v>
      </c>
      <c r="G22" s="30" t="s">
        <v>6</v>
      </c>
      <c r="H22" s="6">
        <v>118.26</v>
      </c>
      <c r="I22" s="7">
        <v>59.54</v>
      </c>
      <c r="J22" s="58" t="s">
        <v>6</v>
      </c>
      <c r="K22" s="59" t="s">
        <v>6</v>
      </c>
      <c r="L22" s="58" t="s">
        <v>6</v>
      </c>
      <c r="M22" s="59" t="s">
        <v>6</v>
      </c>
      <c r="N22" s="60">
        <v>0</v>
      </c>
      <c r="O22" s="85"/>
      <c r="P22" s="85"/>
      <c r="Q22" s="25">
        <f t="shared" si="0"/>
        <v>0.7</v>
      </c>
      <c r="R22" s="81"/>
      <c r="S22" s="37"/>
      <c r="T22" s="37"/>
    </row>
    <row r="23" spans="1:20" x14ac:dyDescent="0.3">
      <c r="A23" s="87"/>
      <c r="B23" s="82" t="s">
        <v>33</v>
      </c>
      <c r="C23" s="83" t="s">
        <v>10</v>
      </c>
      <c r="D23" s="57" t="s">
        <v>11</v>
      </c>
      <c r="E23" s="30">
        <v>11</v>
      </c>
      <c r="F23" s="30" t="s">
        <v>6</v>
      </c>
      <c r="G23" s="30" t="s">
        <v>6</v>
      </c>
      <c r="H23" s="6">
        <v>86.1</v>
      </c>
      <c r="I23" s="7">
        <v>57.68</v>
      </c>
      <c r="J23" s="58" t="s">
        <v>6</v>
      </c>
      <c r="K23" s="59" t="s">
        <v>6</v>
      </c>
      <c r="L23" s="58" t="s">
        <v>6</v>
      </c>
      <c r="M23" s="59" t="s">
        <v>6</v>
      </c>
      <c r="N23" s="61">
        <v>-29.37</v>
      </c>
      <c r="O23" s="84">
        <v>2.56</v>
      </c>
      <c r="P23" s="84">
        <v>11.46</v>
      </c>
      <c r="Q23" s="25">
        <f t="shared" si="0"/>
        <v>0.27500000000000002</v>
      </c>
      <c r="R23" s="81">
        <f>SUMPRODUCT(Q23:Q24,N23:N24)</f>
        <v>-8.0767500000000005</v>
      </c>
      <c r="S23" s="37"/>
      <c r="T23" s="37"/>
    </row>
    <row r="24" spans="1:20" ht="15" thickBot="1" x14ac:dyDescent="0.35">
      <c r="A24" s="87"/>
      <c r="B24" s="91"/>
      <c r="C24" s="92"/>
      <c r="D24" s="62" t="s">
        <v>14</v>
      </c>
      <c r="E24" s="63">
        <v>29</v>
      </c>
      <c r="F24" s="63" t="s">
        <v>6</v>
      </c>
      <c r="G24" s="63" t="s">
        <v>6</v>
      </c>
      <c r="H24" s="38">
        <v>118.17</v>
      </c>
      <c r="I24" s="39">
        <v>58.47</v>
      </c>
      <c r="J24" s="64" t="s">
        <v>6</v>
      </c>
      <c r="K24" s="65" t="s">
        <v>6</v>
      </c>
      <c r="L24" s="64" t="s">
        <v>6</v>
      </c>
      <c r="M24" s="65" t="s">
        <v>6</v>
      </c>
      <c r="N24" s="66">
        <v>0</v>
      </c>
      <c r="O24" s="93"/>
      <c r="P24" s="93"/>
      <c r="Q24" s="40">
        <f t="shared" si="0"/>
        <v>0.72499999999999998</v>
      </c>
      <c r="R24" s="94"/>
      <c r="S24" s="37"/>
      <c r="T24" s="37"/>
    </row>
    <row r="26" spans="1:20" x14ac:dyDescent="0.3">
      <c r="A26" s="55" t="s">
        <v>77</v>
      </c>
    </row>
    <row r="27" spans="1:20" ht="115.8" thickBot="1" x14ac:dyDescent="0.35">
      <c r="B27" s="67" t="s">
        <v>65</v>
      </c>
      <c r="C27" s="68" t="s">
        <v>66</v>
      </c>
      <c r="D27" s="69" t="s">
        <v>67</v>
      </c>
      <c r="E27" s="70" t="s">
        <v>68</v>
      </c>
      <c r="F27" s="71" t="s">
        <v>69</v>
      </c>
      <c r="G27" s="72" t="s">
        <v>70</v>
      </c>
      <c r="H27" s="72" t="s">
        <v>71</v>
      </c>
      <c r="I27" s="72" t="s">
        <v>72</v>
      </c>
      <c r="J27" s="72" t="s">
        <v>73</v>
      </c>
      <c r="K27" s="73" t="s">
        <v>74</v>
      </c>
      <c r="L27" s="74" t="s">
        <v>75</v>
      </c>
    </row>
    <row r="28" spans="1:20" x14ac:dyDescent="0.3">
      <c r="A28" s="123" t="s">
        <v>0</v>
      </c>
      <c r="B28" s="41" t="s">
        <v>49</v>
      </c>
      <c r="C28" s="42" t="s">
        <v>50</v>
      </c>
      <c r="D28" s="42" t="s">
        <v>51</v>
      </c>
      <c r="E28" s="76">
        <v>1.1946111009495393</v>
      </c>
      <c r="F28" s="43"/>
      <c r="G28" s="44"/>
      <c r="H28" s="44">
        <v>67.554118704833655</v>
      </c>
      <c r="I28" s="44"/>
      <c r="J28" s="45"/>
      <c r="K28" s="117">
        <v>0.26</v>
      </c>
      <c r="L28" s="120">
        <v>91.850470368090413</v>
      </c>
    </row>
    <row r="29" spans="1:20" x14ac:dyDescent="0.3">
      <c r="A29" s="124"/>
      <c r="B29" s="41" t="s">
        <v>52</v>
      </c>
      <c r="C29" s="42" t="s">
        <v>50</v>
      </c>
      <c r="D29" s="46" t="s">
        <v>53</v>
      </c>
      <c r="E29" s="47"/>
      <c r="F29" s="48"/>
      <c r="G29" s="49"/>
      <c r="H29" s="49"/>
      <c r="I29" s="49">
        <v>5.3430799999999996</v>
      </c>
      <c r="J29" s="50"/>
      <c r="K29" s="118"/>
      <c r="L29" s="121"/>
    </row>
    <row r="30" spans="1:20" x14ac:dyDescent="0.3">
      <c r="A30" s="124"/>
      <c r="B30" s="41" t="s">
        <v>54</v>
      </c>
      <c r="C30" s="42" t="s">
        <v>50</v>
      </c>
      <c r="D30" s="46" t="s">
        <v>51</v>
      </c>
      <c r="E30" s="47">
        <v>1.5098190016367143</v>
      </c>
      <c r="F30" s="48"/>
      <c r="G30" s="49"/>
      <c r="H30" s="44">
        <v>85.378824940023989</v>
      </c>
      <c r="I30" s="49"/>
      <c r="J30" s="50"/>
      <c r="K30" s="118"/>
      <c r="L30" s="120">
        <v>124.10612542443023</v>
      </c>
    </row>
    <row r="31" spans="1:20" x14ac:dyDescent="0.3">
      <c r="A31" s="124"/>
      <c r="B31" s="41" t="s">
        <v>55</v>
      </c>
      <c r="C31" s="42" t="s">
        <v>50</v>
      </c>
      <c r="D31" s="46" t="s">
        <v>53</v>
      </c>
      <c r="E31" s="47"/>
      <c r="F31" s="48"/>
      <c r="G31" s="49"/>
      <c r="H31" s="49"/>
      <c r="I31" s="49">
        <v>13.1181</v>
      </c>
      <c r="J31" s="50"/>
      <c r="K31" s="118"/>
      <c r="L31" s="121"/>
    </row>
    <row r="32" spans="1:20" x14ac:dyDescent="0.3">
      <c r="A32" s="124"/>
      <c r="B32" s="41" t="s">
        <v>56</v>
      </c>
      <c r="C32" s="42" t="s">
        <v>50</v>
      </c>
      <c r="D32" s="46" t="s">
        <v>51</v>
      </c>
      <c r="E32" s="47">
        <v>1.1354784616969078</v>
      </c>
      <c r="F32" s="48"/>
      <c r="G32" s="49"/>
      <c r="H32" s="44">
        <v>64.210224337681694</v>
      </c>
      <c r="I32" s="49"/>
      <c r="J32" s="49"/>
      <c r="K32" s="118"/>
      <c r="L32" s="122">
        <v>90.457929665478943</v>
      </c>
    </row>
    <row r="33" spans="1:12" x14ac:dyDescent="0.3">
      <c r="A33" s="124"/>
      <c r="B33" s="41" t="s">
        <v>57</v>
      </c>
      <c r="C33" s="42" t="s">
        <v>50</v>
      </c>
      <c r="D33" s="46" t="s">
        <v>53</v>
      </c>
      <c r="E33" s="51"/>
      <c r="F33" s="48"/>
      <c r="G33" s="49"/>
      <c r="H33" s="49"/>
      <c r="I33" s="49">
        <v>7.5817833333333322</v>
      </c>
      <c r="J33" s="49"/>
      <c r="K33" s="118"/>
      <c r="L33" s="120"/>
    </row>
    <row r="34" spans="1:12" x14ac:dyDescent="0.3">
      <c r="A34" s="124"/>
      <c r="B34" s="41" t="s">
        <v>58</v>
      </c>
      <c r="C34" s="42" t="s">
        <v>50</v>
      </c>
      <c r="D34" s="46" t="s">
        <v>53</v>
      </c>
      <c r="E34" s="51"/>
      <c r="F34" s="48"/>
      <c r="G34" s="77">
        <v>56.549046506547711</v>
      </c>
      <c r="H34" s="49"/>
      <c r="I34" s="49"/>
      <c r="J34" s="50"/>
      <c r="K34" s="119"/>
      <c r="L34" s="52"/>
    </row>
    <row r="36" spans="1:12" x14ac:dyDescent="0.3">
      <c r="A36" s="55" t="s">
        <v>78</v>
      </c>
    </row>
    <row r="37" spans="1:12" ht="43.2" x14ac:dyDescent="0.3">
      <c r="A37" s="78" t="s">
        <v>61</v>
      </c>
      <c r="B37" s="79" t="s">
        <v>62</v>
      </c>
      <c r="C37" s="79" t="s">
        <v>64</v>
      </c>
      <c r="D37" s="78" t="s">
        <v>79</v>
      </c>
      <c r="E37" s="78" t="s">
        <v>63</v>
      </c>
    </row>
    <row r="38" spans="1:12" x14ac:dyDescent="0.3">
      <c r="A38" s="53" t="s">
        <v>59</v>
      </c>
      <c r="B38" s="53">
        <v>500</v>
      </c>
      <c r="C38" s="54">
        <f>(B38*$R$4+SUM($R$5:$R$24)+$T$11)*(1+$T$13)</f>
        <v>140.45281249999999</v>
      </c>
      <c r="D38" s="75">
        <f>($E$28*$G$34+$I$29)*(1+$K$28)</f>
        <v>91.850470368090413</v>
      </c>
      <c r="E38" s="75">
        <f>SUM(C38:D38)</f>
        <v>232.30328286809041</v>
      </c>
    </row>
    <row r="39" spans="1:12" x14ac:dyDescent="0.3">
      <c r="A39" s="53" t="s">
        <v>60</v>
      </c>
      <c r="B39">
        <v>500</v>
      </c>
      <c r="C39" s="54">
        <f>(B39*$R$4+SUM($R$5:$R$24)+$T$11)*(1+$T$13)</f>
        <v>140.45281249999999</v>
      </c>
      <c r="D39" s="75">
        <f>($E$28*$G$34+$I$29)*(1+$K$28)</f>
        <v>91.850470368090413</v>
      </c>
      <c r="E39" s="75">
        <f>SUM(C39:D39)</f>
        <v>232.30328286809041</v>
      </c>
    </row>
  </sheetData>
  <mergeCells count="75">
    <mergeCell ref="K28:K34"/>
    <mergeCell ref="L28:L29"/>
    <mergeCell ref="L30:L31"/>
    <mergeCell ref="L32:L33"/>
    <mergeCell ref="A28:A34"/>
    <mergeCell ref="S2:T3"/>
    <mergeCell ref="M2:M3"/>
    <mergeCell ref="N2:N3"/>
    <mergeCell ref="O2:O3"/>
    <mergeCell ref="P2:P3"/>
    <mergeCell ref="Q2:Q3"/>
    <mergeCell ref="R2:R3"/>
    <mergeCell ref="L2:L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B23:B24"/>
    <mergeCell ref="C23:C24"/>
    <mergeCell ref="O23:O24"/>
    <mergeCell ref="P23:P24"/>
    <mergeCell ref="R23:R24"/>
    <mergeCell ref="P21:P22"/>
    <mergeCell ref="R21:R22"/>
    <mergeCell ref="B19:B20"/>
    <mergeCell ref="C19:C20"/>
    <mergeCell ref="O19:O20"/>
    <mergeCell ref="P19:P20"/>
    <mergeCell ref="R19:R20"/>
    <mergeCell ref="R17:R18"/>
    <mergeCell ref="B15:B16"/>
    <mergeCell ref="C15:C16"/>
    <mergeCell ref="O15:O16"/>
    <mergeCell ref="P15:P16"/>
    <mergeCell ref="R15:R16"/>
    <mergeCell ref="R9:R10"/>
    <mergeCell ref="B13:B14"/>
    <mergeCell ref="C13:C14"/>
    <mergeCell ref="O13:O14"/>
    <mergeCell ref="P13:P14"/>
    <mergeCell ref="R13:R14"/>
    <mergeCell ref="B11:B12"/>
    <mergeCell ref="C11:C12"/>
    <mergeCell ref="O11:O12"/>
    <mergeCell ref="P11:P12"/>
    <mergeCell ref="R11:R12"/>
    <mergeCell ref="A4:A24"/>
    <mergeCell ref="B5:B6"/>
    <mergeCell ref="C5:C6"/>
    <mergeCell ref="O5:O6"/>
    <mergeCell ref="P5:P6"/>
    <mergeCell ref="B9:B10"/>
    <mergeCell ref="C9:C10"/>
    <mergeCell ref="O9:O10"/>
    <mergeCell ref="P9:P10"/>
    <mergeCell ref="B17:B18"/>
    <mergeCell ref="C17:C18"/>
    <mergeCell ref="O17:O18"/>
    <mergeCell ref="P17:P18"/>
    <mergeCell ref="B21:B22"/>
    <mergeCell ref="C21:C22"/>
    <mergeCell ref="O21:O22"/>
    <mergeCell ref="R5:R6"/>
    <mergeCell ref="B7:B8"/>
    <mergeCell ref="C7:C8"/>
    <mergeCell ref="O7:O8"/>
    <mergeCell ref="P7:P8"/>
    <mergeCell ref="R7:R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H Wang</dc:creator>
  <cp:lastModifiedBy>Scott Mitchell</cp:lastModifiedBy>
  <dcterms:created xsi:type="dcterms:W3CDTF">2015-10-01T18:56:01Z</dcterms:created>
  <dcterms:modified xsi:type="dcterms:W3CDTF">2016-12-30T19:03:32Z</dcterms:modified>
</cp:coreProperties>
</file>