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8800" windowHeight="13272" activeTab="2"/>
  </bookViews>
  <sheets>
    <sheet name="DEER CFL Costs" sheetId="1" r:id="rId1"/>
    <sheet name="Online Research" sheetId="3" r:id="rId2"/>
    <sheet name="Cost Calculations" sheetId="2" r:id="rId3"/>
  </sheets>
  <definedNames>
    <definedName name="_xlnm._FilterDatabase" localSheetId="2" hidden="1">'Cost Calculations'!$A$3:$W$48</definedName>
    <definedName name="_xlnm._FilterDatabase" localSheetId="0" hidden="1">'DEER CFL Costs'!$A$7:$WYW$290</definedName>
    <definedName name="_xlnm._FilterDatabase" localSheetId="1" hidden="1">'Online Research'!$A$23:$K$59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8" i="2" l="1"/>
  <c r="O45" i="2"/>
  <c r="O46" i="2"/>
  <c r="O47" i="2"/>
  <c r="O44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22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4" i="2"/>
  <c r="O21" i="2" l="1"/>
  <c r="O43" i="2"/>
  <c r="E26" i="3" l="1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T8" i="2"/>
  <c r="T7" i="2"/>
  <c r="T6" i="2"/>
  <c r="T5" i="2"/>
  <c r="T4" i="2"/>
  <c r="J44" i="3" l="1"/>
  <c r="K48" i="2"/>
  <c r="I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F14" i="3"/>
  <c r="F13" i="3"/>
  <c r="F12" i="3"/>
  <c r="F11" i="3"/>
  <c r="F10" i="3"/>
  <c r="F9" i="3"/>
  <c r="F8" i="3"/>
  <c r="F7" i="3"/>
  <c r="F6" i="3"/>
  <c r="F5" i="3"/>
  <c r="F4" i="3"/>
  <c r="F3" i="3"/>
  <c r="D12" i="3" l="1"/>
  <c r="D11" i="3"/>
  <c r="D10" i="3"/>
  <c r="D9" i="3"/>
  <c r="D8" i="3"/>
  <c r="D7" i="3"/>
  <c r="D6" i="3"/>
  <c r="D5" i="3"/>
  <c r="D4" i="3"/>
  <c r="D3" i="3"/>
  <c r="J50" i="3"/>
  <c r="J28" i="3"/>
  <c r="J29" i="3"/>
  <c r="J30" i="3"/>
  <c r="J31" i="3"/>
  <c r="J32" i="3"/>
  <c r="J59" i="3"/>
  <c r="J58" i="3"/>
  <c r="J57" i="3"/>
  <c r="J56" i="3"/>
  <c r="J55" i="3"/>
  <c r="J54" i="3"/>
  <c r="E11" i="3" s="1"/>
  <c r="J53" i="3"/>
  <c r="J52" i="3"/>
  <c r="J51" i="3"/>
  <c r="J49" i="3"/>
  <c r="J48" i="3"/>
  <c r="J47" i="3"/>
  <c r="J46" i="3"/>
  <c r="J45" i="3"/>
  <c r="E8" i="3" s="1"/>
  <c r="N33" i="2" s="1"/>
  <c r="J43" i="3"/>
  <c r="J42" i="3"/>
  <c r="J41" i="3"/>
  <c r="J40" i="3"/>
  <c r="J39" i="3"/>
  <c r="J38" i="3"/>
  <c r="J37" i="3"/>
  <c r="J36" i="3"/>
  <c r="J35" i="3"/>
  <c r="J34" i="3"/>
  <c r="J33" i="3"/>
  <c r="E6" i="3" s="1"/>
  <c r="J27" i="3"/>
  <c r="J26" i="3"/>
  <c r="J25" i="3"/>
  <c r="J24" i="3"/>
  <c r="E14" i="3" l="1"/>
  <c r="C12" i="3"/>
  <c r="M38" i="2" s="1"/>
  <c r="E10" i="3"/>
  <c r="N10" i="2" s="1"/>
  <c r="E4" i="3"/>
  <c r="N8" i="2" s="1"/>
  <c r="E9" i="3"/>
  <c r="N31" i="2" s="1"/>
  <c r="C10" i="3"/>
  <c r="E5" i="3"/>
  <c r="N48" i="2" s="1"/>
  <c r="E3" i="3"/>
  <c r="N6" i="2" s="1"/>
  <c r="C11" i="3"/>
  <c r="M34" i="2" s="1"/>
  <c r="E13" i="3"/>
  <c r="E12" i="3"/>
  <c r="N38" i="2" s="1"/>
  <c r="E7" i="3"/>
  <c r="N24" i="2" s="1"/>
  <c r="N12" i="2"/>
  <c r="N15" i="2"/>
  <c r="N14" i="2"/>
  <c r="N34" i="2"/>
  <c r="N36" i="2"/>
  <c r="N25" i="2"/>
  <c r="N23" i="2"/>
  <c r="N47" i="2"/>
  <c r="N45" i="2"/>
  <c r="M32" i="2"/>
  <c r="M9" i="2"/>
  <c r="M10" i="2"/>
  <c r="N20" i="2"/>
  <c r="N21" i="2"/>
  <c r="N42" i="2"/>
  <c r="C9" i="3"/>
  <c r="E25" i="3"/>
  <c r="E24" i="3"/>
  <c r="M17" i="2" l="1"/>
  <c r="M39" i="2"/>
  <c r="M13" i="2"/>
  <c r="N41" i="2"/>
  <c r="N22" i="2"/>
  <c r="N9" i="2"/>
  <c r="N43" i="2"/>
  <c r="N32" i="2"/>
  <c r="N44" i="2"/>
  <c r="M37" i="2"/>
  <c r="M16" i="2"/>
  <c r="M35" i="2"/>
  <c r="N19" i="2"/>
  <c r="N11" i="2"/>
  <c r="N16" i="2"/>
  <c r="N17" i="2"/>
  <c r="N7" i="2"/>
  <c r="N30" i="2"/>
  <c r="N35" i="2"/>
  <c r="C5" i="3"/>
  <c r="M48" i="2" s="1"/>
  <c r="N37" i="2"/>
  <c r="N39" i="2"/>
  <c r="M14" i="2"/>
  <c r="N13" i="2"/>
  <c r="M15" i="2"/>
  <c r="N5" i="2"/>
  <c r="N18" i="2"/>
  <c r="N27" i="2"/>
  <c r="N29" i="2"/>
  <c r="N4" i="2"/>
  <c r="C6" i="3"/>
  <c r="M23" i="2" s="1"/>
  <c r="N28" i="2"/>
  <c r="C3" i="3"/>
  <c r="M18" i="2" s="1"/>
  <c r="C14" i="3"/>
  <c r="M12" i="2"/>
  <c r="N40" i="2"/>
  <c r="M36" i="2"/>
  <c r="N26" i="2"/>
  <c r="N46" i="2"/>
  <c r="C4" i="3"/>
  <c r="C7" i="3"/>
  <c r="M45" i="2"/>
  <c r="C8" i="3"/>
  <c r="M33" i="2" s="1"/>
  <c r="C13" i="3"/>
  <c r="M11" i="2"/>
  <c r="M31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M20" i="2" l="1"/>
  <c r="M21" i="2"/>
  <c r="M47" i="2"/>
  <c r="M42" i="2"/>
  <c r="M44" i="2"/>
  <c r="M40" i="2"/>
  <c r="M43" i="2"/>
  <c r="M41" i="2"/>
  <c r="M22" i="2"/>
  <c r="M19" i="2"/>
  <c r="M25" i="2"/>
  <c r="M27" i="2"/>
  <c r="M28" i="2"/>
  <c r="M6" i="2"/>
  <c r="M26" i="2"/>
  <c r="M4" i="2"/>
  <c r="M5" i="2"/>
  <c r="M29" i="2"/>
  <c r="M46" i="2"/>
  <c r="M24" i="2"/>
  <c r="M7" i="2"/>
  <c r="M8" i="2"/>
  <c r="M30" i="2"/>
  <c r="AM289" i="1"/>
  <c r="BT286" i="1"/>
  <c r="BT282" i="1"/>
  <c r="AQ282" i="1"/>
  <c r="AM282" i="1"/>
  <c r="AQ281" i="1"/>
  <c r="CB278" i="1"/>
  <c r="CA278" i="1" s="1"/>
  <c r="CB277" i="1"/>
  <c r="CA277" i="1" s="1"/>
  <c r="CJ276" i="1"/>
  <c r="CI276" i="1"/>
  <c r="AQ276" i="1"/>
  <c r="AP276" i="1"/>
  <c r="AO276" i="1"/>
  <c r="BT276" i="1"/>
  <c r="BS276" i="1" s="1"/>
  <c r="R276" i="1"/>
  <c r="CJ274" i="1"/>
  <c r="BT271" i="1"/>
  <c r="BS267" i="1"/>
  <c r="BT263" i="1"/>
  <c r="CJ261" i="1"/>
  <c r="BT259" i="1"/>
  <c r="CJ257" i="1"/>
  <c r="BT256" i="1"/>
  <c r="CJ255" i="1"/>
  <c r="BT254" i="1"/>
  <c r="BT251" i="1"/>
  <c r="CJ249" i="1"/>
  <c r="CI249" i="1" s="1"/>
  <c r="CJ248" i="1"/>
  <c r="CJ245" i="1"/>
  <c r="AQ245" i="1"/>
  <c r="CJ243" i="1"/>
  <c r="CB243" i="1"/>
  <c r="AO243" i="1"/>
  <c r="AN243" i="1"/>
  <c r="CB242" i="1"/>
  <c r="CJ239" i="1"/>
  <c r="AP238" i="1"/>
  <c r="CJ237" i="1"/>
  <c r="CJ233" i="1"/>
  <c r="CB233" i="1"/>
  <c r="CA233" i="1" s="1"/>
  <c r="CJ231" i="1"/>
  <c r="CB231" i="1"/>
  <c r="AO231" i="1"/>
  <c r="AN231" i="1"/>
  <c r="CJ229" i="1"/>
  <c r="AO229" i="1"/>
  <c r="CB223" i="1"/>
  <c r="CA223" i="1" s="1"/>
  <c r="AQ223" i="1"/>
  <c r="AO223" i="1"/>
  <c r="AN223" i="1"/>
  <c r="BT223" i="1"/>
  <c r="CJ222" i="1"/>
  <c r="CI222" i="1" s="1"/>
  <c r="CJ221" i="1"/>
  <c r="CB221" i="1"/>
  <c r="AN221" i="1"/>
  <c r="AM221" i="1"/>
  <c r="BT221" i="1"/>
  <c r="CJ220" i="1"/>
  <c r="CI220" i="1" s="1"/>
  <c r="AM220" i="1"/>
  <c r="CJ219" i="1"/>
  <c r="AN219" i="1"/>
  <c r="AM219" i="1"/>
  <c r="BT214" i="1"/>
  <c r="CJ213" i="1"/>
  <c r="CB213" i="1"/>
  <c r="CA213" i="1"/>
  <c r="AO213" i="1"/>
  <c r="AN213" i="1"/>
  <c r="AM213" i="1"/>
  <c r="BT213" i="1"/>
  <c r="CJ211" i="1"/>
  <c r="CI211" i="1" s="1"/>
  <c r="CB211" i="1"/>
  <c r="AQ211" i="1"/>
  <c r="AO211" i="1"/>
  <c r="AN211" i="1"/>
  <c r="AM211" i="1"/>
  <c r="BT211" i="1"/>
  <c r="BS211" i="1" s="1"/>
  <c r="CJ209" i="1"/>
  <c r="CI209" i="1" s="1"/>
  <c r="BT209" i="1"/>
  <c r="BS209" i="1" s="1"/>
  <c r="CB208" i="1"/>
  <c r="CJ207" i="1"/>
  <c r="CI207" i="1" s="1"/>
  <c r="BT207" i="1"/>
  <c r="CB206" i="1"/>
  <c r="CA206" i="1" s="1"/>
  <c r="CB204" i="1"/>
  <c r="AO203" i="1"/>
  <c r="AM203" i="1"/>
  <c r="CJ198" i="1"/>
  <c r="BT198" i="1"/>
  <c r="AQ198" i="1"/>
  <c r="AP198" i="1"/>
  <c r="AN198" i="1"/>
  <c r="CB195" i="1"/>
  <c r="BT195" i="1"/>
  <c r="BS195" i="1" s="1"/>
  <c r="AO192" i="1"/>
  <c r="CB191" i="1"/>
  <c r="AQ191" i="1"/>
  <c r="AM191" i="1"/>
  <c r="CB190" i="1"/>
  <c r="CA190" i="1" s="1"/>
  <c r="AO190" i="1"/>
  <c r="CB189" i="1"/>
  <c r="BT189" i="1"/>
  <c r="CJ188" i="1"/>
  <c r="CI188" i="1" s="1"/>
  <c r="CB188" i="1"/>
  <c r="CA188" i="1" s="1"/>
  <c r="CB187" i="1"/>
  <c r="CB186" i="1"/>
  <c r="CB185" i="1"/>
  <c r="BT185" i="1"/>
  <c r="CJ182" i="1"/>
  <c r="CI182" i="1" s="1"/>
  <c r="CB181" i="1"/>
  <c r="CB180" i="1"/>
  <c r="CA180" i="1" s="1"/>
  <c r="CB175" i="1"/>
  <c r="CB174" i="1"/>
  <c r="BT173" i="1"/>
  <c r="AO172" i="1"/>
  <c r="AM172" i="1"/>
  <c r="CB170" i="1"/>
  <c r="AQ170" i="1"/>
  <c r="AO170" i="1"/>
  <c r="AM170" i="1"/>
  <c r="AQ169" i="1"/>
  <c r="AQ167" i="1"/>
  <c r="AP167" i="1"/>
  <c r="AO167" i="1"/>
  <c r="BT167" i="1"/>
  <c r="BS167" i="1" s="1"/>
  <c r="BT166" i="1"/>
  <c r="CB165" i="1"/>
  <c r="BT165" i="1"/>
  <c r="BS165" i="1" s="1"/>
  <c r="AQ165" i="1"/>
  <c r="AP165" i="1"/>
  <c r="AO165" i="1"/>
  <c r="AM165" i="1"/>
  <c r="CB163" i="1"/>
  <c r="AQ163" i="1"/>
  <c r="CJ158" i="1"/>
  <c r="BT154" i="1"/>
  <c r="CB149" i="1"/>
  <c r="BT149" i="1"/>
  <c r="CB146" i="1"/>
  <c r="AQ146" i="1"/>
  <c r="AO146" i="1"/>
  <c r="AM146" i="1"/>
  <c r="CB145" i="1"/>
  <c r="AP145" i="1"/>
  <c r="AQ144" i="1"/>
  <c r="AO144" i="1"/>
  <c r="BT143" i="1"/>
  <c r="AQ143" i="1"/>
  <c r="AM143" i="1"/>
  <c r="AM142" i="1"/>
  <c r="AO141" i="1"/>
  <c r="BT140" i="1"/>
  <c r="BS140" i="1" s="1"/>
  <c r="AP140" i="1"/>
  <c r="AQ140" i="1"/>
  <c r="AM138" i="1"/>
  <c r="AQ136" i="1"/>
  <c r="AQ132" i="1"/>
  <c r="AQ130" i="1"/>
  <c r="AM130" i="1"/>
  <c r="CJ127" i="1"/>
  <c r="AP127" i="1"/>
  <c r="AQ124" i="1"/>
  <c r="AM123" i="1"/>
  <c r="BT121" i="1"/>
  <c r="AP121" i="1"/>
  <c r="CJ120" i="1"/>
  <c r="CI120" i="1" s="1"/>
  <c r="CB120" i="1"/>
  <c r="CA120" i="1" s="1"/>
  <c r="AQ120" i="1"/>
  <c r="AO120" i="1"/>
  <c r="AN120" i="1"/>
  <c r="CA118" i="1"/>
  <c r="CJ117" i="1"/>
  <c r="CI117" i="1" s="1"/>
  <c r="CA117" i="1"/>
  <c r="CA116" i="1"/>
  <c r="CA115" i="1"/>
  <c r="CA114" i="1"/>
  <c r="BT114" i="1"/>
  <c r="BS114" i="1" s="1"/>
  <c r="CA113" i="1"/>
  <c r="CJ113" i="1"/>
  <c r="CI113" i="1" s="1"/>
  <c r="CJ112" i="1"/>
  <c r="CI112" i="1" s="1"/>
  <c r="CA112" i="1"/>
  <c r="CA111" i="1"/>
  <c r="CA110" i="1"/>
  <c r="CA109" i="1"/>
  <c r="CA108" i="1"/>
  <c r="CJ107" i="1"/>
  <c r="CI107" i="1" s="1"/>
  <c r="CA107" i="1"/>
  <c r="CA106" i="1"/>
  <c r="CA105" i="1"/>
  <c r="BT105" i="1"/>
  <c r="BS105" i="1" s="1"/>
  <c r="CA104" i="1"/>
  <c r="CJ104" i="1"/>
  <c r="CA103" i="1"/>
  <c r="CA102" i="1"/>
  <c r="CA101" i="1"/>
  <c r="CA100" i="1"/>
  <c r="CA99" i="1"/>
  <c r="CB98" i="1"/>
  <c r="AQ98" i="1"/>
  <c r="AO98" i="1"/>
  <c r="AM98" i="1"/>
  <c r="AQ97" i="1"/>
  <c r="AO97" i="1"/>
  <c r="AN97" i="1"/>
  <c r="AM97" i="1"/>
  <c r="AM96" i="1"/>
  <c r="CB95" i="1"/>
  <c r="CA95" i="1" s="1"/>
  <c r="AQ95" i="1"/>
  <c r="AO95" i="1"/>
  <c r="AN95" i="1"/>
  <c r="CB94" i="1"/>
  <c r="AP94" i="1"/>
  <c r="CB93" i="1"/>
  <c r="CA93" i="1" s="1"/>
  <c r="AQ93" i="1"/>
  <c r="AO93" i="1"/>
  <c r="CA91" i="1"/>
  <c r="CA90" i="1"/>
  <c r="CA89" i="1"/>
  <c r="AP89" i="1"/>
  <c r="AN89" i="1"/>
  <c r="CB86" i="1"/>
  <c r="BT86" i="1"/>
  <c r="BS86" i="1" s="1"/>
  <c r="CJ85" i="1"/>
  <c r="AO85" i="1"/>
  <c r="AM85" i="1"/>
  <c r="AQ83" i="1"/>
  <c r="AO83" i="1"/>
  <c r="CB82" i="1"/>
  <c r="AO82" i="1"/>
  <c r="AM82" i="1"/>
  <c r="AO81" i="1"/>
  <c r="AO78" i="1"/>
  <c r="AM78" i="1"/>
  <c r="AO77" i="1"/>
  <c r="AM77" i="1"/>
  <c r="CB76" i="1"/>
  <c r="AQ75" i="1"/>
  <c r="AO75" i="1"/>
  <c r="CB74" i="1"/>
  <c r="AQ74" i="1"/>
  <c r="AM74" i="1"/>
  <c r="BT74" i="1"/>
  <c r="CB73" i="1"/>
  <c r="AO73" i="1"/>
  <c r="AM73" i="1"/>
  <c r="CB72" i="1"/>
  <c r="AQ72" i="1"/>
  <c r="AO72" i="1"/>
  <c r="AM72" i="1"/>
  <c r="AM71" i="1"/>
  <c r="CB69" i="1"/>
  <c r="AQ69" i="1"/>
  <c r="AO69" i="1"/>
  <c r="AM69" i="1"/>
  <c r="CB67" i="1"/>
  <c r="BT66" i="1"/>
  <c r="BS66" i="1" s="1"/>
  <c r="CB63" i="1"/>
  <c r="CB62" i="1"/>
  <c r="BT62" i="1"/>
  <c r="BS62" i="1" s="1"/>
  <c r="BT60" i="1"/>
  <c r="CJ57" i="1"/>
  <c r="CI57" i="1" s="1"/>
  <c r="CB57" i="1"/>
  <c r="CJ55" i="1"/>
  <c r="CI55" i="1" s="1"/>
  <c r="CB55" i="1"/>
  <c r="CA55" i="1" s="1"/>
  <c r="CJ53" i="1"/>
  <c r="CI53" i="1" s="1"/>
  <c r="BT52" i="1"/>
  <c r="BT49" i="1"/>
  <c r="CJ47" i="1"/>
  <c r="CI47" i="1" s="1"/>
  <c r="CB47" i="1"/>
  <c r="CA47" i="1" s="1"/>
  <c r="CJ45" i="1"/>
  <c r="BT42" i="1"/>
  <c r="BT41" i="1"/>
  <c r="BS41" i="1" s="1"/>
  <c r="CB40" i="1"/>
  <c r="CA40" i="1" s="1"/>
  <c r="BT38" i="1"/>
  <c r="CJ36" i="1"/>
  <c r="CI36" i="1" s="1"/>
  <c r="CA36" i="1"/>
  <c r="BT36" i="1"/>
  <c r="CA35" i="1"/>
  <c r="CA34" i="1"/>
  <c r="CA33" i="1"/>
  <c r="CJ33" i="1"/>
  <c r="CA32" i="1"/>
  <c r="CA31" i="1"/>
  <c r="CJ30" i="1"/>
  <c r="CI30" i="1" s="1"/>
  <c r="CA30" i="1"/>
  <c r="CI29" i="1"/>
  <c r="CA29" i="1"/>
  <c r="CJ29" i="1"/>
  <c r="CA28" i="1"/>
  <c r="CA27" i="1"/>
  <c r="CA26" i="1"/>
  <c r="CA25" i="1"/>
  <c r="CA24" i="1"/>
  <c r="CA23" i="1"/>
  <c r="BT23" i="1"/>
  <c r="CJ22" i="1"/>
  <c r="CI22" i="1" s="1"/>
  <c r="CA22" i="1"/>
  <c r="CI21" i="1"/>
  <c r="CA21" i="1"/>
  <c r="CJ21" i="1"/>
  <c r="CA20" i="1"/>
  <c r="CA19" i="1"/>
  <c r="CA18" i="1"/>
  <c r="CA17" i="1"/>
  <c r="CA16" i="1"/>
  <c r="CA15" i="1"/>
  <c r="AM14" i="1"/>
  <c r="AN13" i="1"/>
  <c r="CB12" i="1"/>
  <c r="AQ12" i="1"/>
  <c r="BT12" i="1"/>
  <c r="AP11" i="1"/>
  <c r="AO11" i="1"/>
  <c r="AN11" i="1"/>
  <c r="CB10" i="1"/>
  <c r="AP10" i="1"/>
  <c r="AN10" i="1"/>
  <c r="BT9" i="1"/>
  <c r="CJ8" i="1"/>
  <c r="BT8" i="1"/>
  <c r="AO8" i="1"/>
  <c r="AP8" i="1"/>
  <c r="BT137" i="1" l="1"/>
  <c r="AM137" i="1"/>
  <c r="CJ137" i="1"/>
  <c r="BT28" i="1"/>
  <c r="BS28" i="1" s="1"/>
  <c r="BT54" i="1"/>
  <c r="BS54" i="1" s="1"/>
  <c r="CB54" i="1"/>
  <c r="AM13" i="1"/>
  <c r="AN14" i="1"/>
  <c r="CJ35" i="1"/>
  <c r="CI35" i="1" s="1"/>
  <c r="CJ49" i="1"/>
  <c r="CB79" i="1"/>
  <c r="CE79" i="1" s="1"/>
  <c r="CB151" i="1"/>
  <c r="CJ151" i="1"/>
  <c r="CI151" i="1" s="1"/>
  <c r="BT151" i="1"/>
  <c r="CB65" i="1"/>
  <c r="BT96" i="1"/>
  <c r="BS96" i="1" s="1"/>
  <c r="AO9" i="1"/>
  <c r="AP14" i="1"/>
  <c r="BT20" i="1"/>
  <c r="BS20" i="1" s="1"/>
  <c r="CJ28" i="1"/>
  <c r="CI28" i="1" s="1"/>
  <c r="BT80" i="1"/>
  <c r="BS80" i="1" s="1"/>
  <c r="AM80" i="1"/>
  <c r="AQ80" i="1"/>
  <c r="CB80" i="1"/>
  <c r="AO80" i="1"/>
  <c r="BT84" i="1"/>
  <c r="BS84" i="1" s="1"/>
  <c r="AQ84" i="1"/>
  <c r="AO84" i="1"/>
  <c r="CB84" i="1"/>
  <c r="AM84" i="1"/>
  <c r="CJ26" i="1"/>
  <c r="AM162" i="1"/>
  <c r="BT162" i="1"/>
  <c r="BS162" i="1" s="1"/>
  <c r="BT13" i="1"/>
  <c r="CJ13" i="1"/>
  <c r="CB13" i="1"/>
  <c r="AQ13" i="1"/>
  <c r="AO13" i="1"/>
  <c r="CJ18" i="1"/>
  <c r="BT18" i="1"/>
  <c r="BS18" i="1" s="1"/>
  <c r="BT31" i="1"/>
  <c r="CB51" i="1"/>
  <c r="CA51" i="1" s="1"/>
  <c r="CJ51" i="1"/>
  <c r="CI51" i="1" s="1"/>
  <c r="CJ59" i="1"/>
  <c r="CI59" i="1" s="1"/>
  <c r="CJ20" i="1"/>
  <c r="CI20" i="1" s="1"/>
  <c r="CB58" i="1"/>
  <c r="CD58" i="1" s="1"/>
  <c r="BT58" i="1"/>
  <c r="BT64" i="1"/>
  <c r="BS64" i="1" s="1"/>
  <c r="CB64" i="1"/>
  <c r="CD24" i="1"/>
  <c r="AO79" i="1"/>
  <c r="AM79" i="1"/>
  <c r="CB9" i="1"/>
  <c r="AM9" i="1"/>
  <c r="CB50" i="1"/>
  <c r="BT50" i="1"/>
  <c r="BS50" i="1" s="1"/>
  <c r="BY50" i="1"/>
  <c r="AP9" i="1"/>
  <c r="CJ14" i="1"/>
  <c r="CB14" i="1"/>
  <c r="AQ14" i="1"/>
  <c r="BT76" i="1"/>
  <c r="BS76" i="1" s="1"/>
  <c r="AQ76" i="1"/>
  <c r="AO76" i="1"/>
  <c r="AM76" i="1"/>
  <c r="CJ10" i="1"/>
  <c r="AM17" i="1"/>
  <c r="AO23" i="1"/>
  <c r="AM10" i="1"/>
  <c r="CJ41" i="1"/>
  <c r="CB41" i="1"/>
  <c r="CB59" i="1"/>
  <c r="AQ79" i="1"/>
  <c r="AQ139" i="1"/>
  <c r="AM139" i="1"/>
  <c r="CB139" i="1"/>
  <c r="BT139" i="1"/>
  <c r="BS139" i="1" s="1"/>
  <c r="AO139" i="1"/>
  <c r="BT68" i="1"/>
  <c r="BS68" i="1" s="1"/>
  <c r="BT70" i="1"/>
  <c r="AO70" i="1"/>
  <c r="AM70" i="1"/>
  <c r="CB11" i="1"/>
  <c r="AN12" i="1"/>
  <c r="BT32" i="1"/>
  <c r="BS32" i="1" s="1"/>
  <c r="BT39" i="1"/>
  <c r="BS39" i="1" s="1"/>
  <c r="BT46" i="1"/>
  <c r="CB60" i="1"/>
  <c r="CB61" i="1"/>
  <c r="CA61" i="1" s="1"/>
  <c r="CB66" i="1"/>
  <c r="CB70" i="1"/>
  <c r="AO71" i="1"/>
  <c r="BT78" i="1"/>
  <c r="BS78" i="1" s="1"/>
  <c r="CB78" i="1"/>
  <c r="AQ78" i="1"/>
  <c r="AQ81" i="1"/>
  <c r="CB81" i="1"/>
  <c r="CA81" i="1" s="1"/>
  <c r="AM81" i="1"/>
  <c r="BT82" i="1"/>
  <c r="BS82" i="1" s="1"/>
  <c r="AQ82" i="1"/>
  <c r="AQ85" i="1"/>
  <c r="CB85" i="1"/>
  <c r="CJ87" i="1"/>
  <c r="BT87" i="1"/>
  <c r="BS87" i="1" s="1"/>
  <c r="AP91" i="1"/>
  <c r="CJ102" i="1"/>
  <c r="CI102" i="1" s="1"/>
  <c r="BT119" i="1"/>
  <c r="AP119" i="1"/>
  <c r="BT147" i="1"/>
  <c r="BS147" i="1" s="1"/>
  <c r="CB147" i="1"/>
  <c r="AQ147" i="1"/>
  <c r="AM147" i="1"/>
  <c r="AQ77" i="1"/>
  <c r="CB77" i="1"/>
  <c r="AM8" i="1"/>
  <c r="AP12" i="1"/>
  <c r="CB37" i="1"/>
  <c r="CB46" i="1"/>
  <c r="AQ71" i="1"/>
  <c r="CB71" i="1"/>
  <c r="BT89" i="1"/>
  <c r="BS89" i="1" s="1"/>
  <c r="AQ89" i="1"/>
  <c r="BT98" i="1"/>
  <c r="BS98" i="1" s="1"/>
  <c r="BT103" i="1"/>
  <c r="BS103" i="1" s="1"/>
  <c r="BT113" i="1"/>
  <c r="BS113" i="1" s="1"/>
  <c r="AO147" i="1"/>
  <c r="AN8" i="1"/>
  <c r="CD15" i="1"/>
  <c r="CJ37" i="1"/>
  <c r="CI37" i="1" s="1"/>
  <c r="CB53" i="1"/>
  <c r="CA53" i="1" s="1"/>
  <c r="CB68" i="1"/>
  <c r="BT72" i="1"/>
  <c r="BS72" i="1" s="1"/>
  <c r="BT94" i="1"/>
  <c r="BS94" i="1" s="1"/>
  <c r="AQ94" i="1"/>
  <c r="AO94" i="1"/>
  <c r="AN127" i="1"/>
  <c r="BT127" i="1"/>
  <c r="AQ127" i="1"/>
  <c r="AQ70" i="1"/>
  <c r="BT88" i="1"/>
  <c r="BT100" i="1"/>
  <c r="BT101" i="1"/>
  <c r="CJ155" i="1"/>
  <c r="AP166" i="1"/>
  <c r="AM166" i="1"/>
  <c r="CB201" i="1"/>
  <c r="BT201" i="1"/>
  <c r="BS201" i="1" s="1"/>
  <c r="AO74" i="1"/>
  <c r="CJ93" i="1"/>
  <c r="CI93" i="1" s="1"/>
  <c r="CJ115" i="1"/>
  <c r="CI115" i="1" s="1"/>
  <c r="CB141" i="1"/>
  <c r="AQ142" i="1"/>
  <c r="AM93" i="1"/>
  <c r="CJ99" i="1"/>
  <c r="CI99" i="1" s="1"/>
  <c r="CJ110" i="1"/>
  <c r="CI110" i="1" s="1"/>
  <c r="CJ133" i="1"/>
  <c r="BT133" i="1"/>
  <c r="BS133" i="1" s="1"/>
  <c r="AM133" i="1"/>
  <c r="CB144" i="1"/>
  <c r="AM144" i="1"/>
  <c r="CJ157" i="1"/>
  <c r="CI157" i="1" s="1"/>
  <c r="CB157" i="1"/>
  <c r="BT157" i="1"/>
  <c r="BS157" i="1" s="1"/>
  <c r="AM168" i="1"/>
  <c r="AP168" i="1"/>
  <c r="AQ73" i="1"/>
  <c r="AM75" i="1"/>
  <c r="CB75" i="1"/>
  <c r="AM83" i="1"/>
  <c r="CB83" i="1"/>
  <c r="AN93" i="1"/>
  <c r="AP124" i="1"/>
  <c r="BT199" i="1"/>
  <c r="BS199" i="1" s="1"/>
  <c r="CB199" i="1"/>
  <c r="CB142" i="1"/>
  <c r="AP142" i="1"/>
  <c r="BT142" i="1"/>
  <c r="BS142" i="1" s="1"/>
  <c r="BT145" i="1"/>
  <c r="AO145" i="1"/>
  <c r="BT169" i="1"/>
  <c r="BS169" i="1" s="1"/>
  <c r="AO169" i="1"/>
  <c r="CB169" i="1"/>
  <c r="AM169" i="1"/>
  <c r="AQ172" i="1"/>
  <c r="CB172" i="1"/>
  <c r="CA172" i="1" s="1"/>
  <c r="AP181" i="1"/>
  <c r="AQ190" i="1"/>
  <c r="AN190" i="1"/>
  <c r="CJ190" i="1"/>
  <c r="CI190" i="1" s="1"/>
  <c r="AM190" i="1"/>
  <c r="AQ192" i="1"/>
  <c r="CJ192" i="1"/>
  <c r="AN209" i="1"/>
  <c r="AN131" i="1"/>
  <c r="CB183" i="1"/>
  <c r="CA183" i="1" s="1"/>
  <c r="BT183" i="1"/>
  <c r="BT193" i="1"/>
  <c r="BS193" i="1" s="1"/>
  <c r="AQ209" i="1"/>
  <c r="CJ212" i="1"/>
  <c r="CI212" i="1" s="1"/>
  <c r="AM212" i="1"/>
  <c r="BT212" i="1"/>
  <c r="BS212" i="1" s="1"/>
  <c r="AP212" i="1"/>
  <c r="BT163" i="1"/>
  <c r="BS163" i="1" s="1"/>
  <c r="CJ184" i="1"/>
  <c r="CI184" i="1" s="1"/>
  <c r="AN192" i="1"/>
  <c r="AM192" i="1"/>
  <c r="CB192" i="1"/>
  <c r="CA192" i="1" s="1"/>
  <c r="CJ95" i="1"/>
  <c r="CI95" i="1" s="1"/>
  <c r="CB97" i="1"/>
  <c r="CA97" i="1" s="1"/>
  <c r="BT132" i="1"/>
  <c r="AN135" i="1"/>
  <c r="CB143" i="1"/>
  <c r="AN148" i="1"/>
  <c r="CB184" i="1"/>
  <c r="CA184" i="1" s="1"/>
  <c r="BT187" i="1"/>
  <c r="CB193" i="1"/>
  <c r="CG193" i="1" s="1"/>
  <c r="AP171" i="1"/>
  <c r="AM171" i="1"/>
  <c r="BT194" i="1"/>
  <c r="AM95" i="1"/>
  <c r="CJ97" i="1"/>
  <c r="CI97" i="1" s="1"/>
  <c r="CJ105" i="1"/>
  <c r="CI105" i="1" s="1"/>
  <c r="CJ118" i="1"/>
  <c r="CI118" i="1" s="1"/>
  <c r="AM120" i="1"/>
  <c r="AP130" i="1"/>
  <c r="BT136" i="1"/>
  <c r="CB148" i="1"/>
  <c r="BT153" i="1"/>
  <c r="AO163" i="1"/>
  <c r="CJ178" i="1"/>
  <c r="CJ180" i="1"/>
  <c r="CI180" i="1" s="1"/>
  <c r="BT181" i="1"/>
  <c r="BS181" i="1" s="1"/>
  <c r="BT215" i="1"/>
  <c r="AQ215" i="1"/>
  <c r="CJ215" i="1"/>
  <c r="CB215" i="1"/>
  <c r="CA215" i="1" s="1"/>
  <c r="AO215" i="1"/>
  <c r="AM215" i="1"/>
  <c r="AN215" i="1"/>
  <c r="CB205" i="1"/>
  <c r="BT273" i="1"/>
  <c r="BS273" i="1" s="1"/>
  <c r="CB273" i="1"/>
  <c r="CA273" i="1" s="1"/>
  <c r="BT159" i="1"/>
  <c r="BT160" i="1"/>
  <c r="CB176" i="1"/>
  <c r="CD176" i="1" s="1"/>
  <c r="BT191" i="1"/>
  <c r="AO191" i="1"/>
  <c r="CB202" i="1"/>
  <c r="CA202" i="1" s="1"/>
  <c r="CJ202" i="1"/>
  <c r="BT219" i="1"/>
  <c r="BS219" i="1" s="1"/>
  <c r="AQ219" i="1"/>
  <c r="CB219" i="1"/>
  <c r="CA219" i="1" s="1"/>
  <c r="AO219" i="1"/>
  <c r="CJ208" i="1"/>
  <c r="AM167" i="1"/>
  <c r="CB167" i="1"/>
  <c r="CB182" i="1"/>
  <c r="AO185" i="1"/>
  <c r="CJ186" i="1"/>
  <c r="CI186" i="1" s="1"/>
  <c r="CJ218" i="1"/>
  <c r="AN218" i="1"/>
  <c r="AM218" i="1"/>
  <c r="AM279" i="1"/>
  <c r="CB229" i="1"/>
  <c r="CA229" i="1" s="1"/>
  <c r="AN229" i="1"/>
  <c r="BT217" i="1"/>
  <c r="BS217" i="1" s="1"/>
  <c r="AO217" i="1"/>
  <c r="CJ214" i="1"/>
  <c r="CI214" i="1" s="1"/>
  <c r="AM214" i="1"/>
  <c r="AM217" i="1"/>
  <c r="CJ241" i="1"/>
  <c r="CB241" i="1"/>
  <c r="CA241" i="1" s="1"/>
  <c r="CB203" i="1"/>
  <c r="CD203" i="1" s="1"/>
  <c r="CB207" i="1"/>
  <c r="CA207" i="1" s="1"/>
  <c r="AQ213" i="1"/>
  <c r="AN214" i="1"/>
  <c r="AN217" i="1"/>
  <c r="CB217" i="1"/>
  <c r="CJ247" i="1"/>
  <c r="CI247" i="1" s="1"/>
  <c r="BT247" i="1"/>
  <c r="CJ204" i="1"/>
  <c r="CI204" i="1" s="1"/>
  <c r="CB209" i="1"/>
  <c r="CA209" i="1" s="1"/>
  <c r="AP214" i="1"/>
  <c r="AQ217" i="1"/>
  <c r="CJ217" i="1"/>
  <c r="CM217" i="1" s="1"/>
  <c r="CB237" i="1"/>
  <c r="CA237" i="1" s="1"/>
  <c r="BT252" i="1"/>
  <c r="AO221" i="1"/>
  <c r="AM223" i="1"/>
  <c r="CJ223" i="1"/>
  <c r="BT224" i="1"/>
  <c r="BS224" i="1" s="1"/>
  <c r="CB235" i="1"/>
  <c r="CA235" i="1" s="1"/>
  <c r="BT258" i="1"/>
  <c r="BT261" i="1"/>
  <c r="CN276" i="1"/>
  <c r="CM276" i="1"/>
  <c r="AQ221" i="1"/>
  <c r="CJ235" i="1"/>
  <c r="BT265" i="1"/>
  <c r="CL265" i="1"/>
  <c r="BT277" i="1"/>
  <c r="BS277" i="1" s="1"/>
  <c r="CJ277" i="1"/>
  <c r="CI277" i="1" s="1"/>
  <c r="AQ280" i="1"/>
  <c r="AM280" i="1"/>
  <c r="CB224" i="1"/>
  <c r="CA224" i="1" s="1"/>
  <c r="BT242" i="1"/>
  <c r="BS242" i="1" s="1"/>
  <c r="CJ250" i="1"/>
  <c r="CJ253" i="1"/>
  <c r="BT253" i="1"/>
  <c r="BS253" i="1" s="1"/>
  <c r="CJ265" i="1"/>
  <c r="AM281" i="1"/>
  <c r="BT281" i="1"/>
  <c r="CB262" i="1"/>
  <c r="CA262" i="1" s="1"/>
  <c r="CJ264" i="1"/>
  <c r="CB264" i="1"/>
  <c r="CA264" i="1" s="1"/>
  <c r="AO277" i="1"/>
  <c r="AN220" i="1"/>
  <c r="AN238" i="1"/>
  <c r="CB239" i="1"/>
  <c r="CA239" i="1" s="1"/>
  <c r="BT250" i="1"/>
  <c r="BT257" i="1"/>
  <c r="BS257" i="1" s="1"/>
  <c r="BT289" i="1"/>
  <c r="AP289" i="1"/>
  <c r="CO274" i="1"/>
  <c r="CL276" i="1"/>
  <c r="CJ278" i="1"/>
  <c r="CI278" i="1" s="1"/>
  <c r="BT255" i="1"/>
  <c r="AN274" i="1"/>
  <c r="AO274" i="1"/>
  <c r="AM276" i="1"/>
  <c r="BT285" i="1"/>
  <c r="BT245" i="1"/>
  <c r="BT248" i="1"/>
  <c r="BS248" i="1" s="1"/>
  <c r="CJ263" i="1"/>
  <c r="AN276" i="1"/>
  <c r="CC23" i="1"/>
  <c r="CF23" i="1"/>
  <c r="CG23" i="1"/>
  <c r="CE23" i="1"/>
  <c r="CD23" i="1"/>
  <c r="BS52" i="1"/>
  <c r="CI33" i="1"/>
  <c r="CG19" i="1"/>
  <c r="BS38" i="1"/>
  <c r="CI104" i="1"/>
  <c r="AQ9" i="1"/>
  <c r="BT10" i="1"/>
  <c r="AQ11" i="1"/>
  <c r="CE15" i="1"/>
  <c r="CJ19" i="1"/>
  <c r="CE24" i="1"/>
  <c r="CJ34" i="1"/>
  <c r="CA41" i="1"/>
  <c r="AP50" i="1"/>
  <c r="AO50" i="1"/>
  <c r="AM50" i="1"/>
  <c r="BT19" i="1"/>
  <c r="CJ25" i="1"/>
  <c r="CI49" i="1"/>
  <c r="BT27" i="1"/>
  <c r="CJ27" i="1"/>
  <c r="BT34" i="1"/>
  <c r="CI41" i="1"/>
  <c r="BS46" i="1"/>
  <c r="CJ48" i="1"/>
  <c r="CB48" i="1"/>
  <c r="BT48" i="1"/>
  <c r="CA57" i="1"/>
  <c r="CA59" i="1"/>
  <c r="CJ16" i="1"/>
  <c r="BS42" i="1"/>
  <c r="CC26" i="1"/>
  <c r="AO12" i="1"/>
  <c r="AM12" i="1"/>
  <c r="CJ12" i="1"/>
  <c r="BT15" i="1"/>
  <c r="CI18" i="1"/>
  <c r="BT24" i="1"/>
  <c r="CJ24" i="1"/>
  <c r="BT33" i="1"/>
  <c r="CI45" i="1"/>
  <c r="CA46" i="1"/>
  <c r="CE19" i="1"/>
  <c r="AN25" i="1"/>
  <c r="BT25" i="1"/>
  <c r="AQ10" i="1"/>
  <c r="AO10" i="1"/>
  <c r="CG17" i="1"/>
  <c r="CJ31" i="1"/>
  <c r="CJ32" i="1"/>
  <c r="BS49" i="1"/>
  <c r="CJ52" i="1"/>
  <c r="CB52" i="1"/>
  <c r="CJ56" i="1"/>
  <c r="BT56" i="1"/>
  <c r="CB56" i="1"/>
  <c r="CA50" i="1"/>
  <c r="BT16" i="1"/>
  <c r="BS31" i="1"/>
  <c r="CJ15" i="1"/>
  <c r="AN9" i="1"/>
  <c r="CJ9" i="1"/>
  <c r="CJ11" i="1"/>
  <c r="BT11" i="1"/>
  <c r="CE26" i="1"/>
  <c r="CF26" i="1"/>
  <c r="CB8" i="1"/>
  <c r="AQ8" i="1"/>
  <c r="AM11" i="1"/>
  <c r="BT17" i="1"/>
  <c r="CJ17" i="1"/>
  <c r="AQ19" i="1"/>
  <c r="BY23" i="1"/>
  <c r="CJ23" i="1"/>
  <c r="AQ24" i="1"/>
  <c r="AM25" i="1"/>
  <c r="BT26" i="1"/>
  <c r="CG26" i="1"/>
  <c r="BS36" i="1"/>
  <c r="CB38" i="1"/>
  <c r="CJ38" i="1"/>
  <c r="BX38" i="1"/>
  <c r="CJ43" i="1"/>
  <c r="BT43" i="1"/>
  <c r="AM43" i="1"/>
  <c r="CB43" i="1"/>
  <c r="BS70" i="1"/>
  <c r="BS74" i="1"/>
  <c r="CC15" i="1"/>
  <c r="CF15" i="1"/>
  <c r="BS23" i="1"/>
  <c r="BV23" i="1"/>
  <c r="CF24" i="1"/>
  <c r="CC24" i="1"/>
  <c r="CK26" i="1"/>
  <c r="CI26" i="1"/>
  <c r="CG27" i="1"/>
  <c r="CE27" i="1"/>
  <c r="CD27" i="1"/>
  <c r="AO34" i="1"/>
  <c r="BS60" i="1"/>
  <c r="CA70" i="1"/>
  <c r="CA74" i="1"/>
  <c r="BU84" i="1"/>
  <c r="BS88" i="1"/>
  <c r="AO14" i="1"/>
  <c r="BT21" i="1"/>
  <c r="CN29" i="1"/>
  <c r="BT29" i="1"/>
  <c r="BT37" i="1"/>
  <c r="CJ40" i="1"/>
  <c r="CB45" i="1"/>
  <c r="CC80" i="1"/>
  <c r="CA80" i="1"/>
  <c r="CA84" i="1"/>
  <c r="CJ92" i="1"/>
  <c r="AN92" i="1"/>
  <c r="BT92" i="1"/>
  <c r="AQ92" i="1"/>
  <c r="AP92" i="1"/>
  <c r="CB92" i="1"/>
  <c r="AO92" i="1"/>
  <c r="AM92" i="1"/>
  <c r="CJ108" i="1"/>
  <c r="AM108" i="1"/>
  <c r="BT108" i="1"/>
  <c r="CC108" i="1"/>
  <c r="CJ42" i="1"/>
  <c r="AM45" i="1"/>
  <c r="AN49" i="1"/>
  <c r="CJ54" i="1"/>
  <c r="CA60" i="1"/>
  <c r="CI85" i="1"/>
  <c r="BS101" i="1"/>
  <c r="BT35" i="1"/>
  <c r="AN42" i="1"/>
  <c r="CB42" i="1"/>
  <c r="CJ44" i="1"/>
  <c r="BT45" i="1"/>
  <c r="CC47" i="1"/>
  <c r="CB49" i="1"/>
  <c r="CN51" i="1"/>
  <c r="CA58" i="1"/>
  <c r="CG58" i="1"/>
  <c r="CE58" i="1"/>
  <c r="CA62" i="1"/>
  <c r="CA64" i="1"/>
  <c r="CA66" i="1"/>
  <c r="CA68" i="1"/>
  <c r="BU72" i="1"/>
  <c r="CA86" i="1"/>
  <c r="CJ90" i="1"/>
  <c r="BT90" i="1"/>
  <c r="AQ90" i="1"/>
  <c r="AP90" i="1"/>
  <c r="AO90" i="1"/>
  <c r="AN90" i="1"/>
  <c r="AM90" i="1"/>
  <c r="BS100" i="1"/>
  <c r="CF108" i="1"/>
  <c r="CD108" i="1"/>
  <c r="AP13" i="1"/>
  <c r="BT14" i="1"/>
  <c r="AM21" i="1"/>
  <c r="CO22" i="1"/>
  <c r="BT22" i="1"/>
  <c r="BT30" i="1"/>
  <c r="AP39" i="1"/>
  <c r="CJ39" i="1"/>
  <c r="AM40" i="1"/>
  <c r="BT40" i="1"/>
  <c r="AQ42" i="1"/>
  <c r="CB44" i="1"/>
  <c r="AP45" i="1"/>
  <c r="CJ46" i="1"/>
  <c r="BT47" i="1"/>
  <c r="CC58" i="1"/>
  <c r="CA72" i="1"/>
  <c r="CA76" i="1"/>
  <c r="CF76" i="1"/>
  <c r="AM104" i="1"/>
  <c r="BT104" i="1"/>
  <c r="CA78" i="1"/>
  <c r="CA82" i="1"/>
  <c r="AN109" i="1"/>
  <c r="BT109" i="1"/>
  <c r="CJ109" i="1"/>
  <c r="CJ111" i="1"/>
  <c r="BT111" i="1"/>
  <c r="AQ36" i="1"/>
  <c r="CB39" i="1"/>
  <c r="AO40" i="1"/>
  <c r="CC40" i="1"/>
  <c r="BV42" i="1"/>
  <c r="BT44" i="1"/>
  <c r="AO46" i="1"/>
  <c r="CF47" i="1"/>
  <c r="CJ50" i="1"/>
  <c r="AN50" i="1"/>
  <c r="AQ50" i="1"/>
  <c r="CJ58" i="1"/>
  <c r="CF58" i="1"/>
  <c r="CJ61" i="1"/>
  <c r="CA63" i="1"/>
  <c r="CJ63" i="1"/>
  <c r="AN64" i="1"/>
  <c r="CA65" i="1"/>
  <c r="CJ65" i="1"/>
  <c r="CA67" i="1"/>
  <c r="CJ67" i="1"/>
  <c r="AN69" i="1"/>
  <c r="CA69" i="1"/>
  <c r="CJ69" i="1"/>
  <c r="AN71" i="1"/>
  <c r="CA71" i="1"/>
  <c r="CJ71" i="1"/>
  <c r="AN73" i="1"/>
  <c r="CA73" i="1"/>
  <c r="CJ73" i="1"/>
  <c r="AN75" i="1"/>
  <c r="CA75" i="1"/>
  <c r="CJ75" i="1"/>
  <c r="AN77" i="1"/>
  <c r="CJ77" i="1"/>
  <c r="AN79" i="1"/>
  <c r="CA79" i="1"/>
  <c r="CJ79" i="1"/>
  <c r="AN81" i="1"/>
  <c r="CJ81" i="1"/>
  <c r="AN83" i="1"/>
  <c r="CA83" i="1"/>
  <c r="CJ83" i="1"/>
  <c r="AN85" i="1"/>
  <c r="CA85" i="1"/>
  <c r="CB87" i="1"/>
  <c r="AO87" i="1"/>
  <c r="AO96" i="1"/>
  <c r="CB96" i="1"/>
  <c r="CJ98" i="1"/>
  <c r="AN98" i="1"/>
  <c r="BV98" i="1"/>
  <c r="CJ103" i="1"/>
  <c r="AO113" i="1"/>
  <c r="AM113" i="1"/>
  <c r="CJ119" i="1"/>
  <c r="AN119" i="1"/>
  <c r="AM119" i="1"/>
  <c r="AQ119" i="1"/>
  <c r="CB119" i="1"/>
  <c r="AO119" i="1"/>
  <c r="CB123" i="1"/>
  <c r="AO123" i="1"/>
  <c r="AQ123" i="1"/>
  <c r="CJ123" i="1"/>
  <c r="AP123" i="1"/>
  <c r="BT123" i="1"/>
  <c r="AN123" i="1"/>
  <c r="CO127" i="1"/>
  <c r="CN127" i="1"/>
  <c r="CK127" i="1"/>
  <c r="CM127" i="1"/>
  <c r="CL127" i="1"/>
  <c r="CI127" i="1"/>
  <c r="AP68" i="1"/>
  <c r="CI87" i="1"/>
  <c r="CB88" i="1"/>
  <c r="BT91" i="1"/>
  <c r="AP96" i="1"/>
  <c r="BS121" i="1"/>
  <c r="BT51" i="1"/>
  <c r="BT53" i="1"/>
  <c r="BT55" i="1"/>
  <c r="BT57" i="1"/>
  <c r="CC59" i="1"/>
  <c r="BT59" i="1"/>
  <c r="CL59" i="1"/>
  <c r="CC61" i="1"/>
  <c r="BT61" i="1"/>
  <c r="CC63" i="1"/>
  <c r="BT63" i="1"/>
  <c r="BT65" i="1"/>
  <c r="CG67" i="1"/>
  <c r="BT67" i="1"/>
  <c r="AP69" i="1"/>
  <c r="CC69" i="1"/>
  <c r="BT69" i="1"/>
  <c r="AP71" i="1"/>
  <c r="BT71" i="1"/>
  <c r="AP73" i="1"/>
  <c r="CC73" i="1"/>
  <c r="BT73" i="1"/>
  <c r="AP75" i="1"/>
  <c r="CC75" i="1"/>
  <c r="BT75" i="1"/>
  <c r="AP77" i="1"/>
  <c r="BT77" i="1"/>
  <c r="AP79" i="1"/>
  <c r="BT79" i="1"/>
  <c r="AP81" i="1"/>
  <c r="BT81" i="1"/>
  <c r="AP83" i="1"/>
  <c r="CG83" i="1"/>
  <c r="BT83" i="1"/>
  <c r="CC83" i="1"/>
  <c r="AP85" i="1"/>
  <c r="CM85" i="1"/>
  <c r="BT85" i="1"/>
  <c r="AO89" i="1"/>
  <c r="CJ89" i="1"/>
  <c r="AM89" i="1"/>
  <c r="CJ94" i="1"/>
  <c r="AN94" i="1"/>
  <c r="AQ96" i="1"/>
  <c r="CJ100" i="1"/>
  <c r="AQ91" i="1"/>
  <c r="AO91" i="1"/>
  <c r="CJ91" i="1"/>
  <c r="CA98" i="1"/>
  <c r="CB122" i="1"/>
  <c r="AO122" i="1"/>
  <c r="CJ122" i="1"/>
  <c r="AQ122" i="1"/>
  <c r="AP122" i="1"/>
  <c r="BT122" i="1"/>
  <c r="AN122" i="1"/>
  <c r="AM122" i="1"/>
  <c r="CI137" i="1"/>
  <c r="AP53" i="1"/>
  <c r="CL55" i="1"/>
  <c r="CJ60" i="1"/>
  <c r="CJ62" i="1"/>
  <c r="CE63" i="1"/>
  <c r="CJ64" i="1"/>
  <c r="AN65" i="1"/>
  <c r="CJ66" i="1"/>
  <c r="AP67" i="1"/>
  <c r="CE67" i="1"/>
  <c r="CJ68" i="1"/>
  <c r="AN70" i="1"/>
  <c r="CJ70" i="1"/>
  <c r="AN72" i="1"/>
  <c r="CJ72" i="1"/>
  <c r="AN74" i="1"/>
  <c r="CJ74" i="1"/>
  <c r="CE75" i="1"/>
  <c r="AN76" i="1"/>
  <c r="CJ76" i="1"/>
  <c r="CE77" i="1"/>
  <c r="AN78" i="1"/>
  <c r="CJ78" i="1"/>
  <c r="AN80" i="1"/>
  <c r="CJ80" i="1"/>
  <c r="AN82" i="1"/>
  <c r="CJ82" i="1"/>
  <c r="CE83" i="1"/>
  <c r="AN84" i="1"/>
  <c r="CJ84" i="1"/>
  <c r="BX86" i="1"/>
  <c r="CJ86" i="1"/>
  <c r="AM94" i="1"/>
  <c r="AP98" i="1"/>
  <c r="CC98" i="1"/>
  <c r="BY103" i="1"/>
  <c r="CJ114" i="1"/>
  <c r="BY119" i="1"/>
  <c r="CB121" i="1"/>
  <c r="AN121" i="1"/>
  <c r="AM121" i="1"/>
  <c r="CJ121" i="1"/>
  <c r="BW121" i="1"/>
  <c r="AQ121" i="1"/>
  <c r="AO121" i="1"/>
  <c r="AM91" i="1"/>
  <c r="CA94" i="1"/>
  <c r="CJ96" i="1"/>
  <c r="AN96" i="1"/>
  <c r="CD98" i="1"/>
  <c r="CJ106" i="1"/>
  <c r="BU119" i="1"/>
  <c r="BS119" i="1"/>
  <c r="CB126" i="1"/>
  <c r="AO126" i="1"/>
  <c r="CJ126" i="1"/>
  <c r="AN126" i="1"/>
  <c r="AQ126" i="1"/>
  <c r="AP126" i="1"/>
  <c r="BT126" i="1"/>
  <c r="AM126" i="1"/>
  <c r="CI133" i="1"/>
  <c r="BY66" i="1"/>
  <c r="CG68" i="1"/>
  <c r="AP70" i="1"/>
  <c r="CG70" i="1"/>
  <c r="AP72" i="1"/>
  <c r="CD72" i="1"/>
  <c r="AP74" i="1"/>
  <c r="BY74" i="1"/>
  <c r="AP76" i="1"/>
  <c r="CD76" i="1"/>
  <c r="AP78" i="1"/>
  <c r="CF78" i="1"/>
  <c r="AP80" i="1"/>
  <c r="BW80" i="1"/>
  <c r="AP82" i="1"/>
  <c r="BY82" i="1"/>
  <c r="AP84" i="1"/>
  <c r="CD84" i="1"/>
  <c r="AO88" i="1"/>
  <c r="CJ88" i="1"/>
  <c r="AN91" i="1"/>
  <c r="CL93" i="1"/>
  <c r="BX96" i="1"/>
  <c r="CE98" i="1"/>
  <c r="CO99" i="1"/>
  <c r="CJ101" i="1"/>
  <c r="AM105" i="1"/>
  <c r="BT106" i="1"/>
  <c r="BT116" i="1"/>
  <c r="BS127" i="1"/>
  <c r="AM131" i="1"/>
  <c r="AM135" i="1"/>
  <c r="BS154" i="1"/>
  <c r="CB129" i="1"/>
  <c r="AO129" i="1"/>
  <c r="AM129" i="1"/>
  <c r="AQ131" i="1"/>
  <c r="CB131" i="1"/>
  <c r="AO131" i="1"/>
  <c r="AP131" i="1"/>
  <c r="AQ135" i="1"/>
  <c r="CB135" i="1"/>
  <c r="AO135" i="1"/>
  <c r="AP135" i="1"/>
  <c r="BS137" i="1"/>
  <c r="CA139" i="1"/>
  <c r="BS143" i="1"/>
  <c r="CB152" i="1"/>
  <c r="CJ152" i="1"/>
  <c r="BT152" i="1"/>
  <c r="BS153" i="1"/>
  <c r="AM116" i="1"/>
  <c r="BT117" i="1"/>
  <c r="CM117" i="1"/>
  <c r="AN129" i="1"/>
  <c r="BT129" i="1"/>
  <c r="BS132" i="1"/>
  <c r="CB134" i="1"/>
  <c r="AO134" i="1"/>
  <c r="CJ134" i="1"/>
  <c r="AN134" i="1"/>
  <c r="AM134" i="1"/>
  <c r="AP134" i="1"/>
  <c r="BS136" i="1"/>
  <c r="BY136" i="1"/>
  <c r="CJ138" i="1"/>
  <c r="AN138" i="1"/>
  <c r="AQ138" i="1"/>
  <c r="AP138" i="1"/>
  <c r="CB138" i="1"/>
  <c r="AO138" i="1"/>
  <c r="BT138" i="1"/>
  <c r="CA141" i="1"/>
  <c r="CA146" i="1"/>
  <c r="BT112" i="1"/>
  <c r="CB125" i="1"/>
  <c r="AO125" i="1"/>
  <c r="AM125" i="1"/>
  <c r="CB128" i="1"/>
  <c r="AO128" i="1"/>
  <c r="CJ128" i="1"/>
  <c r="AN128" i="1"/>
  <c r="AP129" i="1"/>
  <c r="CJ129" i="1"/>
  <c r="AQ134" i="1"/>
  <c r="CA143" i="1"/>
  <c r="BS145" i="1"/>
  <c r="AP93" i="1"/>
  <c r="CO93" i="1"/>
  <c r="BT93" i="1"/>
  <c r="AP95" i="1"/>
  <c r="BT95" i="1"/>
  <c r="AP97" i="1"/>
  <c r="BT97" i="1"/>
  <c r="CL99" i="1"/>
  <c r="BT99" i="1"/>
  <c r="AQ105" i="1"/>
  <c r="AN105" i="1"/>
  <c r="BT107" i="1"/>
  <c r="AM110" i="1"/>
  <c r="AQ113" i="1"/>
  <c r="AN113" i="1"/>
  <c r="BT115" i="1"/>
  <c r="CJ116" i="1"/>
  <c r="CO117" i="1"/>
  <c r="AM118" i="1"/>
  <c r="AP120" i="1"/>
  <c r="CC120" i="1"/>
  <c r="BT120" i="1"/>
  <c r="AN125" i="1"/>
  <c r="BT125" i="1"/>
  <c r="AM128" i="1"/>
  <c r="BT128" i="1"/>
  <c r="AQ129" i="1"/>
  <c r="CJ131" i="1"/>
  <c r="AN133" i="1"/>
  <c r="CJ135" i="1"/>
  <c r="AN137" i="1"/>
  <c r="CA145" i="1"/>
  <c r="CK102" i="1"/>
  <c r="BT102" i="1"/>
  <c r="BT110" i="1"/>
  <c r="AP118" i="1"/>
  <c r="CK118" i="1"/>
  <c r="BT118" i="1"/>
  <c r="CB124" i="1"/>
  <c r="AO124" i="1"/>
  <c r="CJ124" i="1"/>
  <c r="AN124" i="1"/>
  <c r="AP125" i="1"/>
  <c r="CJ125" i="1"/>
  <c r="AP128" i="1"/>
  <c r="BT131" i="1"/>
  <c r="AQ133" i="1"/>
  <c r="CB133" i="1"/>
  <c r="AO133" i="1"/>
  <c r="AP133" i="1"/>
  <c r="BT135" i="1"/>
  <c r="BX136" i="1"/>
  <c r="AQ137" i="1"/>
  <c r="CB137" i="1"/>
  <c r="AO137" i="1"/>
  <c r="AP137" i="1"/>
  <c r="CM137" i="1"/>
  <c r="BW147" i="1"/>
  <c r="AQ102" i="1"/>
  <c r="AP105" i="1"/>
  <c r="AN110" i="1"/>
  <c r="AP113" i="1"/>
  <c r="CL113" i="1"/>
  <c r="AN118" i="1"/>
  <c r="AQ118" i="1"/>
  <c r="AM124" i="1"/>
  <c r="BT124" i="1"/>
  <c r="AQ125" i="1"/>
  <c r="CB127" i="1"/>
  <c r="AO127" i="1"/>
  <c r="AM127" i="1"/>
  <c r="AQ128" i="1"/>
  <c r="CB130" i="1"/>
  <c r="AO130" i="1"/>
  <c r="CJ130" i="1"/>
  <c r="AN130" i="1"/>
  <c r="BT130" i="1"/>
  <c r="CB132" i="1"/>
  <c r="AO132" i="1"/>
  <c r="CJ132" i="1"/>
  <c r="AN132" i="1"/>
  <c r="AM132" i="1"/>
  <c r="AP132" i="1"/>
  <c r="BY132" i="1"/>
  <c r="BT134" i="1"/>
  <c r="CB136" i="1"/>
  <c r="AO136" i="1"/>
  <c r="CJ136" i="1"/>
  <c r="AN136" i="1"/>
  <c r="AM136" i="1"/>
  <c r="AP136" i="1"/>
  <c r="BW136" i="1"/>
  <c r="CJ140" i="1"/>
  <c r="AN140" i="1"/>
  <c r="CB140" i="1"/>
  <c r="AO140" i="1"/>
  <c r="AM140" i="1"/>
  <c r="BW140" i="1"/>
  <c r="CA142" i="1"/>
  <c r="CJ141" i="1"/>
  <c r="AN141" i="1"/>
  <c r="CE141" i="1"/>
  <c r="AO142" i="1"/>
  <c r="BS149" i="1"/>
  <c r="BT150" i="1"/>
  <c r="CB150" i="1"/>
  <c r="AQ150" i="1"/>
  <c r="CJ150" i="1"/>
  <c r="CA157" i="1"/>
  <c r="BS160" i="1"/>
  <c r="AP139" i="1"/>
  <c r="AM141" i="1"/>
  <c r="CJ143" i="1"/>
  <c r="AN143" i="1"/>
  <c r="CG143" i="1"/>
  <c r="CA144" i="1"/>
  <c r="CJ145" i="1"/>
  <c r="AN145" i="1"/>
  <c r="AM145" i="1"/>
  <c r="CC147" i="1"/>
  <c r="CA147" i="1"/>
  <c r="CA149" i="1"/>
  <c r="CA175" i="1"/>
  <c r="AP141" i="1"/>
  <c r="CA151" i="1"/>
  <c r="BS151" i="1"/>
  <c r="CB154" i="1"/>
  <c r="CJ154" i="1"/>
  <c r="CI155" i="1"/>
  <c r="CI158" i="1"/>
  <c r="AQ141" i="1"/>
  <c r="CJ142" i="1"/>
  <c r="AN142" i="1"/>
  <c r="CG142" i="1"/>
  <c r="AO143" i="1"/>
  <c r="AQ145" i="1"/>
  <c r="CA148" i="1"/>
  <c r="AO155" i="1"/>
  <c r="BT155" i="1"/>
  <c r="CB155" i="1"/>
  <c r="CJ139" i="1"/>
  <c r="AN139" i="1"/>
  <c r="CG139" i="1"/>
  <c r="BT141" i="1"/>
  <c r="AP143" i="1"/>
  <c r="CF145" i="1"/>
  <c r="CB156" i="1"/>
  <c r="CJ156" i="1"/>
  <c r="BT156" i="1"/>
  <c r="BS173" i="1"/>
  <c r="AN144" i="1"/>
  <c r="CJ144" i="1"/>
  <c r="AN146" i="1"/>
  <c r="CJ146" i="1"/>
  <c r="CJ148" i="1"/>
  <c r="CJ159" i="1"/>
  <c r="AN161" i="1"/>
  <c r="CA165" i="1"/>
  <c r="BS166" i="1"/>
  <c r="BS159" i="1"/>
  <c r="CJ161" i="1"/>
  <c r="CB161" i="1"/>
  <c r="AO161" i="1"/>
  <c r="AM161" i="1"/>
  <c r="AQ161" i="1"/>
  <c r="AP161" i="1"/>
  <c r="CJ164" i="1"/>
  <c r="AN164" i="1"/>
  <c r="CB164" i="1"/>
  <c r="AO164" i="1"/>
  <c r="AM164" i="1"/>
  <c r="AQ164" i="1"/>
  <c r="CA170" i="1"/>
  <c r="CJ173" i="1"/>
  <c r="BX173" i="1"/>
  <c r="CB173" i="1"/>
  <c r="AP144" i="1"/>
  <c r="CE144" i="1"/>
  <c r="BT144" i="1"/>
  <c r="AP146" i="1"/>
  <c r="CC146" i="1"/>
  <c r="BT146" i="1"/>
  <c r="BT148" i="1"/>
  <c r="AN160" i="1"/>
  <c r="AM153" i="1"/>
  <c r="CJ153" i="1"/>
  <c r="CB159" i="1"/>
  <c r="AQ160" i="1"/>
  <c r="CB160" i="1"/>
  <c r="AO160" i="1"/>
  <c r="AM160" i="1"/>
  <c r="AP160" i="1"/>
  <c r="BY160" i="1"/>
  <c r="CA169" i="1"/>
  <c r="AN147" i="1"/>
  <c r="CJ147" i="1"/>
  <c r="CC148" i="1"/>
  <c r="CJ149" i="1"/>
  <c r="AO158" i="1"/>
  <c r="AP162" i="1"/>
  <c r="BT164" i="1"/>
  <c r="CJ168" i="1"/>
  <c r="AN168" i="1"/>
  <c r="BT168" i="1"/>
  <c r="AQ168" i="1"/>
  <c r="CB168" i="1"/>
  <c r="AO168" i="1"/>
  <c r="CJ171" i="1"/>
  <c r="AN171" i="1"/>
  <c r="CB171" i="1"/>
  <c r="AQ171" i="1"/>
  <c r="BT171" i="1"/>
  <c r="AO171" i="1"/>
  <c r="CB158" i="1"/>
  <c r="AM158" i="1"/>
  <c r="BT161" i="1"/>
  <c r="BV162" i="1"/>
  <c r="CA163" i="1"/>
  <c r="AP164" i="1"/>
  <c r="AP147" i="1"/>
  <c r="CG147" i="1"/>
  <c r="AP149" i="1"/>
  <c r="CC149" i="1"/>
  <c r="AP151" i="1"/>
  <c r="CB153" i="1"/>
  <c r="BT158" i="1"/>
  <c r="CJ160" i="1"/>
  <c r="CJ162" i="1"/>
  <c r="AN162" i="1"/>
  <c r="AQ162" i="1"/>
  <c r="CB162" i="1"/>
  <c r="AO162" i="1"/>
  <c r="BW169" i="1"/>
  <c r="BS183" i="1"/>
  <c r="AM163" i="1"/>
  <c r="CJ165" i="1"/>
  <c r="AN165" i="1"/>
  <c r="BY165" i="1"/>
  <c r="AO166" i="1"/>
  <c r="CB166" i="1"/>
  <c r="AP169" i="1"/>
  <c r="BT175" i="1"/>
  <c r="BT177" i="1"/>
  <c r="CJ179" i="1"/>
  <c r="BT179" i="1"/>
  <c r="CB179" i="1"/>
  <c r="AP179" i="1"/>
  <c r="CA186" i="1"/>
  <c r="CF188" i="1"/>
  <c r="CD188" i="1"/>
  <c r="AP163" i="1"/>
  <c r="AQ166" i="1"/>
  <c r="CJ167" i="1"/>
  <c r="AN167" i="1"/>
  <c r="CF167" i="1"/>
  <c r="BT178" i="1"/>
  <c r="CB178" i="1"/>
  <c r="AO189" i="1"/>
  <c r="AM189" i="1"/>
  <c r="CF183" i="1"/>
  <c r="AM185" i="1"/>
  <c r="BS189" i="1"/>
  <c r="CI192" i="1"/>
  <c r="CJ169" i="1"/>
  <c r="AN169" i="1"/>
  <c r="CJ175" i="1"/>
  <c r="BS187" i="1"/>
  <c r="CJ166" i="1"/>
  <c r="AN166" i="1"/>
  <c r="BV166" i="1"/>
  <c r="CA167" i="1"/>
  <c r="CJ177" i="1"/>
  <c r="CB177" i="1"/>
  <c r="AM187" i="1"/>
  <c r="CJ163" i="1"/>
  <c r="AN163" i="1"/>
  <c r="CD163" i="1"/>
  <c r="CA174" i="1"/>
  <c r="AM177" i="1"/>
  <c r="BS191" i="1"/>
  <c r="CJ197" i="1"/>
  <c r="CB197" i="1"/>
  <c r="BT197" i="1"/>
  <c r="AO197" i="1"/>
  <c r="CN178" i="1"/>
  <c r="CL178" i="1"/>
  <c r="CO178" i="1"/>
  <c r="CM178" i="1"/>
  <c r="CK178" i="1"/>
  <c r="CI178" i="1"/>
  <c r="CB200" i="1"/>
  <c r="CJ200" i="1"/>
  <c r="BT200" i="1"/>
  <c r="AN200" i="1"/>
  <c r="AN170" i="1"/>
  <c r="CJ170" i="1"/>
  <c r="AN172" i="1"/>
  <c r="CJ172" i="1"/>
  <c r="CJ174" i="1"/>
  <c r="CJ176" i="1"/>
  <c r="CJ181" i="1"/>
  <c r="AO193" i="1"/>
  <c r="AM193" i="1"/>
  <c r="CA185" i="1"/>
  <c r="CA204" i="1"/>
  <c r="AP170" i="1"/>
  <c r="BT170" i="1"/>
  <c r="AP172" i="1"/>
  <c r="BT172" i="1"/>
  <c r="BT174" i="1"/>
  <c r="BT176" i="1"/>
  <c r="CA181" i="1"/>
  <c r="CJ183" i="1"/>
  <c r="CM186" i="1"/>
  <c r="CA187" i="1"/>
  <c r="CA201" i="1"/>
  <c r="CC201" i="1"/>
  <c r="AN174" i="1"/>
  <c r="AN176" i="1"/>
  <c r="CN180" i="1"/>
  <c r="BX183" i="1"/>
  <c r="BS185" i="1"/>
  <c r="CA189" i="1"/>
  <c r="CG192" i="1"/>
  <c r="CA199" i="1"/>
  <c r="BT180" i="1"/>
  <c r="BT182" i="1"/>
  <c r="CL184" i="1"/>
  <c r="BT184" i="1"/>
  <c r="CD185" i="1"/>
  <c r="CG186" i="1"/>
  <c r="BT186" i="1"/>
  <c r="CL188" i="1"/>
  <c r="BT188" i="1"/>
  <c r="AP190" i="1"/>
  <c r="BT190" i="1"/>
  <c r="CG191" i="1"/>
  <c r="AP192" i="1"/>
  <c r="CD192" i="1"/>
  <c r="BT192" i="1"/>
  <c r="CB194" i="1"/>
  <c r="BV194" i="1"/>
  <c r="CJ194" i="1"/>
  <c r="BX198" i="1"/>
  <c r="AO209" i="1"/>
  <c r="BS252" i="1"/>
  <c r="CA195" i="1"/>
  <c r="CB196" i="1"/>
  <c r="BX217" i="1"/>
  <c r="CJ244" i="1"/>
  <c r="BT244" i="1"/>
  <c r="CB244" i="1"/>
  <c r="CG180" i="1"/>
  <c r="AP184" i="1"/>
  <c r="AQ185" i="1"/>
  <c r="AN185" i="1"/>
  <c r="CJ185" i="1"/>
  <c r="AP186" i="1"/>
  <c r="AQ187" i="1"/>
  <c r="AN187" i="1"/>
  <c r="CJ187" i="1"/>
  <c r="AQ189" i="1"/>
  <c r="AN189" i="1"/>
  <c r="CJ189" i="1"/>
  <c r="AN191" i="1"/>
  <c r="CA191" i="1"/>
  <c r="CJ191" i="1"/>
  <c r="AQ193" i="1"/>
  <c r="CA193" i="1"/>
  <c r="CJ193" i="1"/>
  <c r="BT196" i="1"/>
  <c r="CD199" i="1"/>
  <c r="CJ199" i="1"/>
  <c r="AN199" i="1"/>
  <c r="CJ196" i="1"/>
  <c r="CI239" i="1"/>
  <c r="AP185" i="1"/>
  <c r="CG185" i="1"/>
  <c r="AP187" i="1"/>
  <c r="AP189" i="1"/>
  <c r="AP191" i="1"/>
  <c r="BW191" i="1"/>
  <c r="CJ195" i="1"/>
  <c r="CB198" i="1"/>
  <c r="AO198" i="1"/>
  <c r="AM198" i="1"/>
  <c r="AP210" i="1"/>
  <c r="AO210" i="1"/>
  <c r="AN210" i="1"/>
  <c r="BT210" i="1"/>
  <c r="AM210" i="1"/>
  <c r="CB210" i="1"/>
  <c r="CJ210" i="1"/>
  <c r="AQ210" i="1"/>
  <c r="BS198" i="1"/>
  <c r="BY198" i="1"/>
  <c r="BV198" i="1"/>
  <c r="CJ201" i="1"/>
  <c r="CI202" i="1"/>
  <c r="BS194" i="1"/>
  <c r="BU198" i="1"/>
  <c r="CK198" i="1"/>
  <c r="CI198" i="1"/>
  <c r="CN198" i="1"/>
  <c r="BT202" i="1"/>
  <c r="CC204" i="1"/>
  <c r="BT204" i="1"/>
  <c r="BT206" i="1"/>
  <c r="CL208" i="1"/>
  <c r="AM209" i="1"/>
  <c r="AO212" i="1"/>
  <c r="BS221" i="1"/>
  <c r="AN203" i="1"/>
  <c r="CJ203" i="1"/>
  <c r="CA205" i="1"/>
  <c r="CJ205" i="1"/>
  <c r="BT208" i="1"/>
  <c r="CN208" i="1"/>
  <c r="AQ212" i="1"/>
  <c r="AQ214" i="1"/>
  <c r="CO208" i="1"/>
  <c r="BS213" i="1"/>
  <c r="BX214" i="1"/>
  <c r="BS214" i="1"/>
  <c r="AQ216" i="1"/>
  <c r="CB216" i="1"/>
  <c r="AO216" i="1"/>
  <c r="AM216" i="1"/>
  <c r="CI217" i="1"/>
  <c r="BS223" i="1"/>
  <c r="AP203" i="1"/>
  <c r="BT203" i="1"/>
  <c r="BT205" i="1"/>
  <c r="CD206" i="1"/>
  <c r="CJ206" i="1"/>
  <c r="CC207" i="1"/>
  <c r="CB212" i="1"/>
  <c r="AN216" i="1"/>
  <c r="BT216" i="1"/>
  <c r="AQ203" i="1"/>
  <c r="AP206" i="1"/>
  <c r="BS207" i="1"/>
  <c r="AP208" i="1"/>
  <c r="CI208" i="1"/>
  <c r="CB214" i="1"/>
  <c r="AO214" i="1"/>
  <c r="BV214" i="1"/>
  <c r="AP216" i="1"/>
  <c r="CJ216" i="1"/>
  <c r="CO218" i="1"/>
  <c r="CK214" i="1"/>
  <c r="CL220" i="1"/>
  <c r="CK220" i="1"/>
  <c r="AQ205" i="1"/>
  <c r="AN205" i="1"/>
  <c r="AM206" i="1"/>
  <c r="CD208" i="1"/>
  <c r="CA208" i="1"/>
  <c r="CA211" i="1"/>
  <c r="AN212" i="1"/>
  <c r="CI213" i="1"/>
  <c r="CI215" i="1"/>
  <c r="CA217" i="1"/>
  <c r="BS245" i="1"/>
  <c r="AQ226" i="1"/>
  <c r="AM226" i="1"/>
  <c r="CJ226" i="1"/>
  <c r="CI229" i="1"/>
  <c r="CJ232" i="1"/>
  <c r="BT232" i="1"/>
  <c r="CB232" i="1"/>
  <c r="AM234" i="1"/>
  <c r="AQ234" i="1"/>
  <c r="CB234" i="1"/>
  <c r="CJ234" i="1"/>
  <c r="BT234" i="1"/>
  <c r="AO234" i="1"/>
  <c r="AO218" i="1"/>
  <c r="CB218" i="1"/>
  <c r="AO220" i="1"/>
  <c r="CB220" i="1"/>
  <c r="AM222" i="1"/>
  <c r="CB222" i="1"/>
  <c r="CI223" i="1"/>
  <c r="BT225" i="1"/>
  <c r="BT227" i="1"/>
  <c r="CJ227" i="1"/>
  <c r="CN229" i="1"/>
  <c r="CE237" i="1"/>
  <c r="CI248" i="1"/>
  <c r="AP218" i="1"/>
  <c r="BT218" i="1"/>
  <c r="AP220" i="1"/>
  <c r="BT220" i="1"/>
  <c r="AP222" i="1"/>
  <c r="BT222" i="1"/>
  <c r="AM225" i="1"/>
  <c r="AN226" i="1"/>
  <c r="AP230" i="1"/>
  <c r="CI235" i="1"/>
  <c r="AQ218" i="1"/>
  <c r="CI219" i="1"/>
  <c r="AQ220" i="1"/>
  <c r="CI221" i="1"/>
  <c r="AN222" i="1"/>
  <c r="AQ222" i="1"/>
  <c r="CN222" i="1"/>
  <c r="CJ225" i="1"/>
  <c r="AO226" i="1"/>
  <c r="CB226" i="1"/>
  <c r="AP228" i="1"/>
  <c r="CB230" i="1"/>
  <c r="CJ230" i="1"/>
  <c r="BT230" i="1"/>
  <c r="AQ230" i="1"/>
  <c r="CA231" i="1"/>
  <c r="CA221" i="1"/>
  <c r="AP226" i="1"/>
  <c r="CJ228" i="1"/>
  <c r="BT228" i="1"/>
  <c r="AO228" i="1"/>
  <c r="AM228" i="1"/>
  <c r="CB228" i="1"/>
  <c r="CA243" i="1"/>
  <c r="CB227" i="1"/>
  <c r="CD229" i="1"/>
  <c r="CE229" i="1"/>
  <c r="CI233" i="1"/>
  <c r="AN234" i="1"/>
  <c r="CA242" i="1"/>
  <c r="BV207" i="1"/>
  <c r="AP209" i="1"/>
  <c r="BY209" i="1"/>
  <c r="AP211" i="1"/>
  <c r="BU211" i="1"/>
  <c r="AP213" i="1"/>
  <c r="AP215" i="1"/>
  <c r="CO215" i="1"/>
  <c r="AP217" i="1"/>
  <c r="CC217" i="1"/>
  <c r="AP219" i="1"/>
  <c r="BU219" i="1"/>
  <c r="AP221" i="1"/>
  <c r="AP223" i="1"/>
  <c r="AO224" i="1"/>
  <c r="CJ224" i="1"/>
  <c r="AO225" i="1"/>
  <c r="CB225" i="1"/>
  <c r="BT226" i="1"/>
  <c r="AM230" i="1"/>
  <c r="CI231" i="1"/>
  <c r="AP234" i="1"/>
  <c r="AM238" i="1"/>
  <c r="AQ238" i="1"/>
  <c r="CB238" i="1"/>
  <c r="CJ238" i="1"/>
  <c r="BT238" i="1"/>
  <c r="AO238" i="1"/>
  <c r="CB236" i="1"/>
  <c r="CB240" i="1"/>
  <c r="BS259" i="1"/>
  <c r="AM236" i="1"/>
  <c r="AN240" i="1"/>
  <c r="BS251" i="1"/>
  <c r="AQ236" i="1"/>
  <c r="CI237" i="1"/>
  <c r="CM245" i="1"/>
  <c r="CL245" i="1"/>
  <c r="CI245" i="1"/>
  <c r="BT236" i="1"/>
  <c r="CJ236" i="1"/>
  <c r="CK237" i="1"/>
  <c r="BT240" i="1"/>
  <c r="CJ240" i="1"/>
  <c r="CJ242" i="1"/>
  <c r="CB246" i="1"/>
  <c r="AO246" i="1"/>
  <c r="CJ246" i="1"/>
  <c r="BT246" i="1"/>
  <c r="AM229" i="1"/>
  <c r="AM231" i="1"/>
  <c r="AM237" i="1"/>
  <c r="AO239" i="1"/>
  <c r="CI241" i="1"/>
  <c r="AM243" i="1"/>
  <c r="CI243" i="1"/>
  <c r="BW247" i="1"/>
  <c r="CB247" i="1"/>
  <c r="AQ248" i="1"/>
  <c r="CB250" i="1"/>
  <c r="BW250" i="1"/>
  <c r="AN250" i="1"/>
  <c r="CB251" i="1"/>
  <c r="CB245" i="1"/>
  <c r="AO245" i="1"/>
  <c r="BV245" i="1"/>
  <c r="BU247" i="1"/>
  <c r="BS247" i="1"/>
  <c r="BS250" i="1"/>
  <c r="CJ252" i="1"/>
  <c r="CI255" i="1"/>
  <c r="BS255" i="1"/>
  <c r="CK250" i="1"/>
  <c r="CI250" i="1"/>
  <c r="AN263" i="1"/>
  <c r="AO272" i="1"/>
  <c r="BS272" i="1"/>
  <c r="CB272" i="1"/>
  <c r="CJ272" i="1"/>
  <c r="AP229" i="1"/>
  <c r="BT229" i="1"/>
  <c r="AP231" i="1"/>
  <c r="BT231" i="1"/>
  <c r="CD233" i="1"/>
  <c r="BT233" i="1"/>
  <c r="BT235" i="1"/>
  <c r="CM237" i="1"/>
  <c r="BT237" i="1"/>
  <c r="CM239" i="1"/>
  <c r="BT239" i="1"/>
  <c r="BT241" i="1"/>
  <c r="AP243" i="1"/>
  <c r="BT243" i="1"/>
  <c r="AM245" i="1"/>
  <c r="CB249" i="1"/>
  <c r="CL250" i="1"/>
  <c r="CI257" i="1"/>
  <c r="CM257" i="1"/>
  <c r="BS258" i="1"/>
  <c r="AQ229" i="1"/>
  <c r="AQ231" i="1"/>
  <c r="AM233" i="1"/>
  <c r="AQ233" i="1"/>
  <c r="AN235" i="1"/>
  <c r="CC235" i="1"/>
  <c r="AN237" i="1"/>
  <c r="AN239" i="1"/>
  <c r="AQ243" i="1"/>
  <c r="CM243" i="1"/>
  <c r="AN245" i="1"/>
  <c r="CO249" i="1"/>
  <c r="BT249" i="1"/>
  <c r="CI263" i="1"/>
  <c r="CN263" i="1"/>
  <c r="AP245" i="1"/>
  <c r="CB248" i="1"/>
  <c r="AO248" i="1"/>
  <c r="CN248" i="1"/>
  <c r="AM248" i="1"/>
  <c r="AN252" i="1"/>
  <c r="CB252" i="1"/>
  <c r="BS254" i="1"/>
  <c r="BY251" i="1"/>
  <c r="AM251" i="1"/>
  <c r="CJ251" i="1"/>
  <c r="CB259" i="1"/>
  <c r="CJ259" i="1"/>
  <c r="CI253" i="1"/>
  <c r="CB258" i="1"/>
  <c r="CJ258" i="1"/>
  <c r="CK261" i="1"/>
  <c r="CI261" i="1"/>
  <c r="AO254" i="1"/>
  <c r="CB255" i="1"/>
  <c r="BS256" i="1"/>
  <c r="CB257" i="1"/>
  <c r="AM257" i="1"/>
  <c r="AM253" i="1"/>
  <c r="CN253" i="1"/>
  <c r="CB254" i="1"/>
  <c r="CJ254" i="1"/>
  <c r="BY254" i="1"/>
  <c r="BX256" i="1"/>
  <c r="AN256" i="1"/>
  <c r="CB256" i="1"/>
  <c r="AO256" i="1"/>
  <c r="CJ256" i="1"/>
  <c r="AN261" i="1"/>
  <c r="CB253" i="1"/>
  <c r="AP260" i="1"/>
  <c r="CJ260" i="1"/>
  <c r="BT260" i="1"/>
  <c r="CB260" i="1"/>
  <c r="CC262" i="1"/>
  <c r="BS265" i="1"/>
  <c r="BS261" i="1"/>
  <c r="BY261" i="1"/>
  <c r="BT262" i="1"/>
  <c r="CJ262" i="1"/>
  <c r="CG264" i="1"/>
  <c r="CD262" i="1"/>
  <c r="BS263" i="1"/>
  <c r="CI264" i="1"/>
  <c r="AO279" i="1"/>
  <c r="BT264" i="1"/>
  <c r="CB266" i="1"/>
  <c r="BT270" i="1"/>
  <c r="AQ263" i="1"/>
  <c r="AQ265" i="1"/>
  <c r="CI265" i="1"/>
  <c r="CB267" i="1"/>
  <c r="CJ267" i="1"/>
  <c r="CB268" i="1"/>
  <c r="CB271" i="1"/>
  <c r="CJ271" i="1"/>
  <c r="BY271" i="1"/>
  <c r="CB284" i="1"/>
  <c r="AO284" i="1"/>
  <c r="CJ284" i="1"/>
  <c r="AN284" i="1"/>
  <c r="BT284" i="1"/>
  <c r="AQ284" i="1"/>
  <c r="AP284" i="1"/>
  <c r="AM284" i="1"/>
  <c r="CB269" i="1"/>
  <c r="CJ269" i="1"/>
  <c r="CJ270" i="1"/>
  <c r="AQ275" i="1"/>
  <c r="AP275" i="1"/>
  <c r="AO275" i="1"/>
  <c r="AN275" i="1"/>
  <c r="BT275" i="1"/>
  <c r="AM275" i="1"/>
  <c r="CB275" i="1"/>
  <c r="BX276" i="1"/>
  <c r="BY276" i="1"/>
  <c r="BW276" i="1"/>
  <c r="BV276" i="1"/>
  <c r="BU276" i="1"/>
  <c r="AM261" i="1"/>
  <c r="CB261" i="1"/>
  <c r="AM263" i="1"/>
  <c r="AO263" i="1"/>
  <c r="CO263" i="1"/>
  <c r="CB263" i="1"/>
  <c r="CO264" i="1"/>
  <c r="AM265" i="1"/>
  <c r="CB265" i="1"/>
  <c r="BT266" i="1"/>
  <c r="AM269" i="1"/>
  <c r="AN270" i="1"/>
  <c r="CB270" i="1"/>
  <c r="BW263" i="1"/>
  <c r="AP265" i="1"/>
  <c r="BT268" i="1"/>
  <c r="AP273" i="1"/>
  <c r="CI274" i="1"/>
  <c r="CN274" i="1"/>
  <c r="CM274" i="1"/>
  <c r="CL274" i="1"/>
  <c r="CK274" i="1"/>
  <c r="CJ266" i="1"/>
  <c r="BT269" i="1"/>
  <c r="AQ270" i="1"/>
  <c r="BS271" i="1"/>
  <c r="BV271" i="1"/>
  <c r="CJ275" i="1"/>
  <c r="BS282" i="1"/>
  <c r="AP268" i="1"/>
  <c r="CJ268" i="1"/>
  <c r="AP274" i="1"/>
  <c r="CO276" i="1"/>
  <c r="AQ277" i="1"/>
  <c r="AP280" i="1"/>
  <c r="BS286" i="1"/>
  <c r="BX286" i="1"/>
  <c r="AQ274" i="1"/>
  <c r="AM274" i="1"/>
  <c r="BT288" i="1"/>
  <c r="CB288" i="1"/>
  <c r="AO288" i="1"/>
  <c r="CJ288" i="1"/>
  <c r="AN288" i="1"/>
  <c r="AM288" i="1"/>
  <c r="BS289" i="1"/>
  <c r="BX289" i="1"/>
  <c r="BW289" i="1"/>
  <c r="BV289" i="1"/>
  <c r="BY289" i="1"/>
  <c r="BU289" i="1"/>
  <c r="CB274" i="1"/>
  <c r="AN279" i="1"/>
  <c r="CB280" i="1"/>
  <c r="AO280" i="1"/>
  <c r="CJ280" i="1"/>
  <c r="AN280" i="1"/>
  <c r="BT280" i="1"/>
  <c r="CK276" i="1"/>
  <c r="AP288" i="1"/>
  <c r="CJ273" i="1"/>
  <c r="BT274" i="1"/>
  <c r="CB276" i="1"/>
  <c r="AQ288" i="1"/>
  <c r="BT278" i="1"/>
  <c r="BS281" i="1"/>
  <c r="CB283" i="1"/>
  <c r="CJ283" i="1"/>
  <c r="AN283" i="1"/>
  <c r="BS285" i="1"/>
  <c r="BV285" i="1"/>
  <c r="CB287" i="1"/>
  <c r="CJ287" i="1"/>
  <c r="AQ289" i="1"/>
  <c r="CB289" i="1"/>
  <c r="AO289" i="1"/>
  <c r="CJ289" i="1"/>
  <c r="AN289" i="1"/>
  <c r="CB282" i="1"/>
  <c r="AO282" i="1"/>
  <c r="CJ282" i="1"/>
  <c r="AN282" i="1"/>
  <c r="AP282" i="1"/>
  <c r="CB286" i="1"/>
  <c r="CJ286" i="1"/>
  <c r="AP277" i="1"/>
  <c r="CF277" i="1"/>
  <c r="CB279" i="1"/>
  <c r="CJ279" i="1"/>
  <c r="AP279" i="1"/>
  <c r="BT279" i="1"/>
  <c r="CB281" i="1"/>
  <c r="AO281" i="1"/>
  <c r="CJ281" i="1"/>
  <c r="AN281" i="1"/>
  <c r="AP281" i="1"/>
  <c r="BW281" i="1"/>
  <c r="BT283" i="1"/>
  <c r="CB285" i="1"/>
  <c r="CJ285" i="1"/>
  <c r="BX285" i="1"/>
  <c r="BT287" i="1"/>
  <c r="CJ290" i="1"/>
  <c r="CB290" i="1"/>
  <c r="BT290" i="1"/>
  <c r="AN290" i="1"/>
  <c r="BY257" i="1" l="1"/>
  <c r="CL217" i="1"/>
  <c r="CA203" i="1"/>
  <c r="CE172" i="1"/>
  <c r="CA176" i="1"/>
  <c r="BV89" i="1"/>
  <c r="CF262" i="1"/>
  <c r="BU212" i="1"/>
  <c r="CL157" i="1"/>
  <c r="BX94" i="1"/>
  <c r="CK20" i="1"/>
  <c r="AP60" i="1"/>
  <c r="AN60" i="1"/>
  <c r="AM273" i="1"/>
  <c r="AQ273" i="1"/>
  <c r="AO273" i="1"/>
  <c r="AN273" i="1"/>
  <c r="AP193" i="1"/>
  <c r="AN193" i="1"/>
  <c r="CC169" i="1"/>
  <c r="CD169" i="1"/>
  <c r="BX127" i="1"/>
  <c r="BU127" i="1"/>
  <c r="BW127" i="1"/>
  <c r="BV127" i="1"/>
  <c r="BY127" i="1"/>
  <c r="CG94" i="1"/>
  <c r="CC94" i="1"/>
  <c r="CG37" i="1"/>
  <c r="CD37" i="1"/>
  <c r="CC37" i="1"/>
  <c r="CA37" i="1"/>
  <c r="CA77" i="1"/>
  <c r="CC77" i="1"/>
  <c r="CG50" i="1"/>
  <c r="CF50" i="1"/>
  <c r="BS58" i="1"/>
  <c r="BY58" i="1"/>
  <c r="BW58" i="1"/>
  <c r="BU58" i="1"/>
  <c r="BX58" i="1"/>
  <c r="BV58" i="1"/>
  <c r="AN20" i="1"/>
  <c r="AP20" i="1"/>
  <c r="AM18" i="1"/>
  <c r="AQ18" i="1"/>
  <c r="AO18" i="1"/>
  <c r="CA54" i="1"/>
  <c r="CG54" i="1"/>
  <c r="CC54" i="1"/>
  <c r="AM28" i="1"/>
  <c r="AP28" i="1"/>
  <c r="AO28" i="1"/>
  <c r="AO259" i="1"/>
  <c r="AQ259" i="1"/>
  <c r="AN241" i="1"/>
  <c r="AM241" i="1"/>
  <c r="AQ261" i="1"/>
  <c r="AP261" i="1"/>
  <c r="AO261" i="1"/>
  <c r="AO255" i="1"/>
  <c r="AQ255" i="1"/>
  <c r="BY242" i="1"/>
  <c r="BW242" i="1"/>
  <c r="CL202" i="1"/>
  <c r="CN202" i="1"/>
  <c r="CG202" i="1"/>
  <c r="AQ157" i="1"/>
  <c r="CK95" i="1"/>
  <c r="CC95" i="1"/>
  <c r="CE95" i="1"/>
  <c r="AM58" i="1"/>
  <c r="AQ34" i="1"/>
  <c r="CI218" i="1"/>
  <c r="CN218" i="1"/>
  <c r="CM218" i="1"/>
  <c r="CL218" i="1"/>
  <c r="CA182" i="1"/>
  <c r="CC182" i="1"/>
  <c r="AO116" i="1"/>
  <c r="AP116" i="1"/>
  <c r="AM267" i="1"/>
  <c r="CM249" i="1"/>
  <c r="CL229" i="1"/>
  <c r="CK229" i="1"/>
  <c r="CO229" i="1"/>
  <c r="AN242" i="1"/>
  <c r="AM242" i="1"/>
  <c r="BU201" i="1"/>
  <c r="CD201" i="1"/>
  <c r="CG169" i="1"/>
  <c r="BX169" i="1"/>
  <c r="AO179" i="1"/>
  <c r="CN133" i="1"/>
  <c r="BW133" i="1"/>
  <c r="CO133" i="1"/>
  <c r="CK133" i="1"/>
  <c r="CC41" i="1"/>
  <c r="AO35" i="1"/>
  <c r="AO247" i="1"/>
  <c r="AO207" i="1"/>
  <c r="AP207" i="1"/>
  <c r="AQ237" i="1"/>
  <c r="BW259" i="1"/>
  <c r="BY259" i="1"/>
  <c r="CF273" i="1"/>
  <c r="BY277" i="1"/>
  <c r="CG277" i="1"/>
  <c r="BV282" i="1"/>
  <c r="BW282" i="1"/>
  <c r="AO241" i="1"/>
  <c r="AQ241" i="1"/>
  <c r="CE242" i="1"/>
  <c r="CO105" i="1"/>
  <c r="AP111" i="1"/>
  <c r="CO37" i="1"/>
  <c r="AM48" i="1"/>
  <c r="AP48" i="1"/>
  <c r="AO43" i="1"/>
  <c r="CF18" i="1"/>
  <c r="CM18" i="1"/>
  <c r="BX18" i="1"/>
  <c r="CN18" i="1"/>
  <c r="CE18" i="1"/>
  <c r="AM16" i="1"/>
  <c r="AN16" i="1"/>
  <c r="AO16" i="1"/>
  <c r="AP262" i="1"/>
  <c r="CM204" i="1"/>
  <c r="CN204" i="1"/>
  <c r="CL204" i="1"/>
  <c r="CD204" i="1"/>
  <c r="CK204" i="1"/>
  <c r="AM152" i="1"/>
  <c r="AQ152" i="1"/>
  <c r="CD243" i="1"/>
  <c r="CC243" i="1"/>
  <c r="CF243" i="1"/>
  <c r="CL243" i="1"/>
  <c r="BX223" i="1"/>
  <c r="CM223" i="1"/>
  <c r="CE223" i="1"/>
  <c r="CL221" i="1"/>
  <c r="CF221" i="1"/>
  <c r="CO221" i="1"/>
  <c r="CO219" i="1"/>
  <c r="BY219" i="1"/>
  <c r="BX219" i="1"/>
  <c r="CC219" i="1"/>
  <c r="CF219" i="1"/>
  <c r="BV213" i="1"/>
  <c r="CC213" i="1"/>
  <c r="CC209" i="1"/>
  <c r="CD209" i="1"/>
  <c r="CG209" i="1"/>
  <c r="CN209" i="1"/>
  <c r="BU213" i="1"/>
  <c r="CF217" i="1"/>
  <c r="CG190" i="1"/>
  <c r="CN190" i="1"/>
  <c r="CF190" i="1"/>
  <c r="CL190" i="1"/>
  <c r="CE190" i="1"/>
  <c r="CL182" i="1"/>
  <c r="CM182" i="1"/>
  <c r="BV154" i="1"/>
  <c r="AN103" i="1"/>
  <c r="AM103" i="1"/>
  <c r="AP232" i="1"/>
  <c r="AO232" i="1"/>
  <c r="AN232" i="1"/>
  <c r="CE180" i="1"/>
  <c r="BS215" i="1"/>
  <c r="BU215" i="1"/>
  <c r="BW286" i="1"/>
  <c r="BU286" i="1"/>
  <c r="BV286" i="1"/>
  <c r="AP269" i="1"/>
  <c r="BU282" i="1"/>
  <c r="AO269" i="1"/>
  <c r="BX248" i="1"/>
  <c r="CK235" i="1"/>
  <c r="CD223" i="1"/>
  <c r="CM202" i="1"/>
  <c r="BX193" i="1"/>
  <c r="BV217" i="1"/>
  <c r="BW194" i="1"/>
  <c r="BV193" i="1"/>
  <c r="BY194" i="1"/>
  <c r="CC184" i="1"/>
  <c r="AQ173" i="1"/>
  <c r="BY114" i="1"/>
  <c r="BX114" i="1"/>
  <c r="AP55" i="1"/>
  <c r="AN62" i="1"/>
  <c r="AP62" i="1"/>
  <c r="CN53" i="1"/>
  <c r="AP278" i="1"/>
  <c r="AP287" i="1"/>
  <c r="CN264" i="1"/>
  <c r="CC264" i="1"/>
  <c r="AO260" i="1"/>
  <c r="AO257" i="1"/>
  <c r="BU257" i="1"/>
  <c r="BU251" i="1"/>
  <c r="AM252" i="1"/>
  <c r="CF241" i="1"/>
  <c r="AQ250" i="1"/>
  <c r="AO235" i="1"/>
  <c r="AP246" i="1"/>
  <c r="AQ246" i="1"/>
  <c r="AM246" i="1"/>
  <c r="CC242" i="1"/>
  <c r="CD235" i="1"/>
  <c r="AN233" i="1"/>
  <c r="BW224" i="1"/>
  <c r="BW245" i="1"/>
  <c r="BX189" i="1"/>
  <c r="BU187" i="1"/>
  <c r="CO186" i="1"/>
  <c r="AM205" i="1"/>
  <c r="AQ178" i="1"/>
  <c r="AM157" i="1"/>
  <c r="CE148" i="1"/>
  <c r="CL155" i="1"/>
  <c r="CG144" i="1"/>
  <c r="AO102" i="1"/>
  <c r="CL137" i="1"/>
  <c r="BX132" i="1"/>
  <c r="CC79" i="1"/>
  <c r="CE93" i="1"/>
  <c r="BV87" i="1"/>
  <c r="BX54" i="1"/>
  <c r="CL49" i="1"/>
  <c r="CF70" i="1"/>
  <c r="AP25" i="1"/>
  <c r="BX32" i="1"/>
  <c r="AO265" i="1"/>
  <c r="BY263" i="1"/>
  <c r="AM270" i="1"/>
  <c r="CF264" i="1"/>
  <c r="AQ260" i="1"/>
  <c r="CO255" i="1"/>
  <c r="CE262" i="1"/>
  <c r="AO252" i="1"/>
  <c r="CM250" i="1"/>
  <c r="AN247" i="1"/>
  <c r="CD242" i="1"/>
  <c r="AM224" i="1"/>
  <c r="CN220" i="1"/>
  <c r="CO220" i="1"/>
  <c r="CE208" i="1"/>
  <c r="BW201" i="1"/>
  <c r="AP201" i="1"/>
  <c r="CO239" i="1"/>
  <c r="CE185" i="1"/>
  <c r="CM198" i="1"/>
  <c r="AM197" i="1"/>
  <c r="AM178" i="1"/>
  <c r="AP148" i="1"/>
  <c r="AQ151" i="1"/>
  <c r="AO173" i="1"/>
  <c r="BU160" i="1"/>
  <c r="CM118" i="1"/>
  <c r="CC145" i="1"/>
  <c r="BU132" i="1"/>
  <c r="BU143" i="1"/>
  <c r="BX82" i="1"/>
  <c r="BV100" i="1"/>
  <c r="AM35" i="1"/>
  <c r="CG78" i="1"/>
  <c r="CD47" i="1"/>
  <c r="BU100" i="1"/>
  <c r="CE73" i="1"/>
  <c r="CG63" i="1"/>
  <c r="CM47" i="1"/>
  <c r="AN45" i="1"/>
  <c r="AP26" i="1"/>
  <c r="AQ16" i="1"/>
  <c r="AN207" i="1"/>
  <c r="AQ207" i="1"/>
  <c r="BU153" i="1"/>
  <c r="CE60" i="1"/>
  <c r="BW119" i="1"/>
  <c r="CE61" i="1"/>
  <c r="CN137" i="1"/>
  <c r="CN120" i="1"/>
  <c r="CG77" i="1"/>
  <c r="BU68" i="1"/>
  <c r="AO111" i="1"/>
  <c r="CF68" i="1"/>
  <c r="AO108" i="1"/>
  <c r="BX66" i="1"/>
  <c r="BV84" i="1"/>
  <c r="BW38" i="1"/>
  <c r="BW23" i="1"/>
  <c r="CN26" i="1"/>
  <c r="BX52" i="1"/>
  <c r="AQ27" i="1"/>
  <c r="AQ279" i="1"/>
  <c r="CK208" i="1"/>
  <c r="CM208" i="1"/>
  <c r="AO105" i="1"/>
  <c r="AP285" i="1"/>
  <c r="CN261" i="1"/>
  <c r="AP266" i="1"/>
  <c r="AN269" i="1"/>
  <c r="AQ256" i="1"/>
  <c r="BU258" i="1"/>
  <c r="AP259" i="1"/>
  <c r="AO249" i="1"/>
  <c r="CO257" i="1"/>
  <c r="CO235" i="1"/>
  <c r="BW257" i="1"/>
  <c r="AO251" i="1"/>
  <c r="AM250" i="1"/>
  <c r="AO237" i="1"/>
  <c r="AO233" i="1"/>
  <c r="CK245" i="1"/>
  <c r="CN235" i="1"/>
  <c r="CL222" i="1"/>
  <c r="CC237" i="1"/>
  <c r="AM208" i="1"/>
  <c r="AM204" i="1"/>
  <c r="AN195" i="1"/>
  <c r="AO201" i="1"/>
  <c r="CE199" i="1"/>
  <c r="CC188" i="1"/>
  <c r="CF192" i="1"/>
  <c r="BY183" i="1"/>
  <c r="CC167" i="1"/>
  <c r="CE188" i="1"/>
  <c r="BU167" i="1"/>
  <c r="BW173" i="1"/>
  <c r="BW166" i="1"/>
  <c r="AN157" i="1"/>
  <c r="BW153" i="1"/>
  <c r="BX149" i="1"/>
  <c r="AM156" i="1"/>
  <c r="AQ110" i="1"/>
  <c r="AP112" i="1"/>
  <c r="AO152" i="1"/>
  <c r="BW96" i="1"/>
  <c r="BY64" i="1"/>
  <c r="AP86" i="1"/>
  <c r="AP57" i="1"/>
  <c r="CO137" i="1"/>
  <c r="AM109" i="1"/>
  <c r="CF72" i="1"/>
  <c r="CG53" i="1"/>
  <c r="CL85" i="1"/>
  <c r="BU64" i="1"/>
  <c r="AN40" i="1"/>
  <c r="BU60" i="1"/>
  <c r="BX74" i="1"/>
  <c r="AN43" i="1"/>
  <c r="AM26" i="1"/>
  <c r="BV52" i="1"/>
  <c r="AO187" i="1"/>
  <c r="AN287" i="1"/>
  <c r="AO258" i="1"/>
  <c r="BX254" i="1"/>
  <c r="AP256" i="1"/>
  <c r="AQ252" i="1"/>
  <c r="CK263" i="1"/>
  <c r="AQ272" i="1"/>
  <c r="CO250" i="1"/>
  <c r="CO245" i="1"/>
  <c r="CD239" i="1"/>
  <c r="CK233" i="1"/>
  <c r="AN230" i="1"/>
  <c r="CF205" i="1"/>
  <c r="AQ200" i="1"/>
  <c r="AO200" i="1"/>
  <c r="BV191" i="1"/>
  <c r="CL192" i="1"/>
  <c r="AN179" i="1"/>
  <c r="AQ179" i="1"/>
  <c r="BW167" i="1"/>
  <c r="BY173" i="1"/>
  <c r="CK115" i="1"/>
  <c r="CD80" i="1"/>
  <c r="BV96" i="1"/>
  <c r="CG61" i="1"/>
  <c r="BU121" i="1"/>
  <c r="BU42" i="1"/>
  <c r="CO104" i="1"/>
  <c r="CG72" i="1"/>
  <c r="CE40" i="1"/>
  <c r="CN118" i="1"/>
  <c r="CN59" i="1"/>
  <c r="CF40" i="1"/>
  <c r="BX80" i="1"/>
  <c r="BY31" i="1"/>
  <c r="BX31" i="1"/>
  <c r="BU78" i="1"/>
  <c r="AO27" i="1"/>
  <c r="BU18" i="1"/>
  <c r="BW52" i="1"/>
  <c r="AN265" i="1"/>
  <c r="AM207" i="1"/>
  <c r="AP283" i="1"/>
  <c r="AO264" i="1"/>
  <c r="AP254" i="1"/>
  <c r="BV257" i="1"/>
  <c r="AP255" i="1"/>
  <c r="CN255" i="1"/>
  <c r="AP252" i="1"/>
  <c r="BU252" i="1"/>
  <c r="AP235" i="1"/>
  <c r="BV250" i="1"/>
  <c r="CK247" i="1"/>
  <c r="AM239" i="1"/>
  <c r="BV242" i="1"/>
  <c r="CF207" i="1"/>
  <c r="AO230" i="1"/>
  <c r="CK218" i="1"/>
  <c r="AO222" i="1"/>
  <c r="CG201" i="1"/>
  <c r="BU199" i="1"/>
  <c r="BY191" i="1"/>
  <c r="BX166" i="1"/>
  <c r="CE175" i="1"/>
  <c r="CM192" i="1"/>
  <c r="BV167" i="1"/>
  <c r="BW159" i="1"/>
  <c r="AQ153" i="1"/>
  <c r="BU151" i="1"/>
  <c r="AN149" i="1"/>
  <c r="AP157" i="1"/>
  <c r="CC144" i="1"/>
  <c r="CD145" i="1"/>
  <c r="AO118" i="1"/>
  <c r="BY145" i="1"/>
  <c r="AN116" i="1"/>
  <c r="BV101" i="1"/>
  <c r="BX121" i="1"/>
  <c r="AP30" i="1"/>
  <c r="AQ28" i="1"/>
  <c r="AM39" i="1"/>
  <c r="CF60" i="1"/>
  <c r="BV54" i="1"/>
  <c r="CF84" i="1"/>
  <c r="CN37" i="1"/>
  <c r="AQ43" i="1"/>
  <c r="AP19" i="1"/>
  <c r="BV78" i="1"/>
  <c r="AP18" i="1"/>
  <c r="CD273" i="1"/>
  <c r="AQ264" i="1"/>
  <c r="AO267" i="1"/>
  <c r="AQ254" i="1"/>
  <c r="AP251" i="1"/>
  <c r="BV251" i="1"/>
  <c r="BY248" i="1"/>
  <c r="BV247" i="1"/>
  <c r="CE235" i="1"/>
  <c r="CM233" i="1"/>
  <c r="CC233" i="1"/>
  <c r="CF204" i="1"/>
  <c r="AM202" i="1"/>
  <c r="AO244" i="1"/>
  <c r="CE176" i="1"/>
  <c r="BX191" i="1"/>
  <c r="CN192" i="1"/>
  <c r="CM158" i="1"/>
  <c r="CG176" i="1"/>
  <c r="BV160" i="1"/>
  <c r="CN107" i="1"/>
  <c r="CG145" i="1"/>
  <c r="BV132" i="1"/>
  <c r="AM102" i="1"/>
  <c r="BV145" i="1"/>
  <c r="BW132" i="1"/>
  <c r="CD94" i="1"/>
  <c r="CC85" i="1"/>
  <c r="CC67" i="1"/>
  <c r="BX62" i="1"/>
  <c r="CN55" i="1"/>
  <c r="BY121" i="1"/>
  <c r="CE62" i="1"/>
  <c r="BW103" i="1"/>
  <c r="CF94" i="1"/>
  <c r="BX50" i="1"/>
  <c r="CM22" i="1"/>
  <c r="BW20" i="1"/>
  <c r="CE82" i="1"/>
  <c r="AP104" i="1"/>
  <c r="CC72" i="1"/>
  <c r="CN45" i="1"/>
  <c r="CC66" i="1"/>
  <c r="CG60" i="1"/>
  <c r="CG84" i="1"/>
  <c r="BY98" i="1"/>
  <c r="CE70" i="1"/>
  <c r="AM23" i="1"/>
  <c r="AN26" i="1"/>
  <c r="AQ56" i="1"/>
  <c r="AO31" i="1"/>
  <c r="BU31" i="1"/>
  <c r="CM33" i="1"/>
  <c r="AM34" i="1"/>
  <c r="BY38" i="1"/>
  <c r="AM277" i="1"/>
  <c r="AN277" i="1"/>
  <c r="CG15" i="1"/>
  <c r="CG24" i="1"/>
  <c r="BU255" i="1"/>
  <c r="BW205" i="1"/>
  <c r="BU205" i="1"/>
  <c r="BS205" i="1"/>
  <c r="BX205" i="1"/>
  <c r="BY205" i="1"/>
  <c r="BV205" i="1"/>
  <c r="AO196" i="1"/>
  <c r="AM196" i="1"/>
  <c r="CE178" i="1"/>
  <c r="CC178" i="1"/>
  <c r="CA178" i="1"/>
  <c r="CG178" i="1"/>
  <c r="CF178" i="1"/>
  <c r="CD178" i="1"/>
  <c r="BV164" i="1"/>
  <c r="BY164" i="1"/>
  <c r="BX164" i="1"/>
  <c r="BU164" i="1"/>
  <c r="BS164" i="1"/>
  <c r="BW164" i="1"/>
  <c r="AN159" i="1"/>
  <c r="AP159" i="1"/>
  <c r="AO159" i="1"/>
  <c r="AM159" i="1"/>
  <c r="CO107" i="1"/>
  <c r="CD28" i="1"/>
  <c r="CG28" i="1"/>
  <c r="CF28" i="1"/>
  <c r="CE28" i="1"/>
  <c r="CO28" i="1"/>
  <c r="CC28" i="1"/>
  <c r="CL28" i="1"/>
  <c r="BU28" i="1"/>
  <c r="BV28" i="1"/>
  <c r="CN28" i="1"/>
  <c r="BY28" i="1"/>
  <c r="BX28" i="1"/>
  <c r="BW28" i="1"/>
  <c r="CK28" i="1"/>
  <c r="BS269" i="1"/>
  <c r="BV269" i="1"/>
  <c r="BU269" i="1"/>
  <c r="BY269" i="1"/>
  <c r="BX269" i="1"/>
  <c r="BW269" i="1"/>
  <c r="CO265" i="1"/>
  <c r="CN265" i="1"/>
  <c r="BW265" i="1"/>
  <c r="AP253" i="1"/>
  <c r="AN253" i="1"/>
  <c r="CG231" i="1"/>
  <c r="CF231" i="1"/>
  <c r="CN231" i="1"/>
  <c r="CD231" i="1"/>
  <c r="CC231" i="1"/>
  <c r="CF245" i="1"/>
  <c r="CC245" i="1"/>
  <c r="CA245" i="1"/>
  <c r="CG245" i="1"/>
  <c r="CE245" i="1"/>
  <c r="CD245" i="1"/>
  <c r="AO227" i="1"/>
  <c r="AN227" i="1"/>
  <c r="AQ196" i="1"/>
  <c r="BX195" i="1"/>
  <c r="CE195" i="1"/>
  <c r="CG195" i="1"/>
  <c r="BV195" i="1"/>
  <c r="BY195" i="1"/>
  <c r="CD195" i="1"/>
  <c r="CC195" i="1"/>
  <c r="BX163" i="1"/>
  <c r="CE163" i="1"/>
  <c r="CF163" i="1"/>
  <c r="BW163" i="1"/>
  <c r="AQ175" i="1"/>
  <c r="AO175" i="1"/>
  <c r="AN175" i="1"/>
  <c r="BU165" i="1"/>
  <c r="CG165" i="1"/>
  <c r="BX165" i="1"/>
  <c r="CD165" i="1"/>
  <c r="CC165" i="1"/>
  <c r="BW165" i="1"/>
  <c r="BV165" i="1"/>
  <c r="CI173" i="1"/>
  <c r="CN173" i="1"/>
  <c r="CK173" i="1"/>
  <c r="CM173" i="1"/>
  <c r="CO173" i="1"/>
  <c r="CL173" i="1"/>
  <c r="CK159" i="1"/>
  <c r="CI159" i="1"/>
  <c r="CO159" i="1"/>
  <c r="CM159" i="1"/>
  <c r="CN159" i="1"/>
  <c r="CL159" i="1"/>
  <c r="AQ107" i="1"/>
  <c r="AO107" i="1"/>
  <c r="AN107" i="1"/>
  <c r="AM107" i="1"/>
  <c r="AP107" i="1"/>
  <c r="CL116" i="1"/>
  <c r="CK116" i="1"/>
  <c r="CI116" i="1"/>
  <c r="CO116" i="1"/>
  <c r="CM116" i="1"/>
  <c r="CN116" i="1"/>
  <c r="CM97" i="1"/>
  <c r="CK97" i="1"/>
  <c r="CO97" i="1"/>
  <c r="CG97" i="1"/>
  <c r="CF97" i="1"/>
  <c r="CD97" i="1"/>
  <c r="CN97" i="1"/>
  <c r="CE97" i="1"/>
  <c r="CL97" i="1"/>
  <c r="BU157" i="1"/>
  <c r="AP106" i="1"/>
  <c r="AQ106" i="1"/>
  <c r="AN106" i="1"/>
  <c r="BV86" i="1"/>
  <c r="BY86" i="1"/>
  <c r="BU86" i="1"/>
  <c r="CG86" i="1"/>
  <c r="CE86" i="1"/>
  <c r="CC86" i="1"/>
  <c r="BX65" i="1"/>
  <c r="BV65" i="1"/>
  <c r="BS65" i="1"/>
  <c r="BY65" i="1"/>
  <c r="BW65" i="1"/>
  <c r="BU65" i="1"/>
  <c r="CA96" i="1"/>
  <c r="CG96" i="1"/>
  <c r="CF96" i="1"/>
  <c r="CE96" i="1"/>
  <c r="CD96" i="1"/>
  <c r="CC96" i="1"/>
  <c r="CD36" i="1"/>
  <c r="CG36" i="1"/>
  <c r="BU36" i="1"/>
  <c r="CL36" i="1"/>
  <c r="BV36" i="1"/>
  <c r="CF36" i="1"/>
  <c r="CE36" i="1"/>
  <c r="BX36" i="1"/>
  <c r="CC36" i="1"/>
  <c r="CO36" i="1"/>
  <c r="CN36" i="1"/>
  <c r="BY36" i="1"/>
  <c r="CM36" i="1"/>
  <c r="BW36" i="1"/>
  <c r="BV30" i="1"/>
  <c r="BS30" i="1"/>
  <c r="BY30" i="1"/>
  <c r="BX30" i="1"/>
  <c r="BW30" i="1"/>
  <c r="BU30" i="1"/>
  <c r="CN43" i="1"/>
  <c r="CO43" i="1"/>
  <c r="CM43" i="1"/>
  <c r="CL43" i="1"/>
  <c r="CI43" i="1"/>
  <c r="CK43" i="1"/>
  <c r="CO33" i="1"/>
  <c r="AP24" i="1"/>
  <c r="AQ290" i="1"/>
  <c r="AM290" i="1"/>
  <c r="CF278" i="1"/>
  <c r="CO278" i="1"/>
  <c r="CN278" i="1"/>
  <c r="CM278" i="1"/>
  <c r="CK278" i="1"/>
  <c r="CF257" i="1"/>
  <c r="CE257" i="1"/>
  <c r="CD257" i="1"/>
  <c r="CG257" i="1"/>
  <c r="CA257" i="1"/>
  <c r="CC257" i="1"/>
  <c r="CO253" i="1"/>
  <c r="BU231" i="1"/>
  <c r="BY231" i="1"/>
  <c r="BW231" i="1"/>
  <c r="BX231" i="1"/>
  <c r="BV231" i="1"/>
  <c r="BS231" i="1"/>
  <c r="BX210" i="1"/>
  <c r="BW210" i="1"/>
  <c r="BV210" i="1"/>
  <c r="BU210" i="1"/>
  <c r="BS210" i="1"/>
  <c r="BY210" i="1"/>
  <c r="CF174" i="1"/>
  <c r="CG174" i="1"/>
  <c r="CE174" i="1"/>
  <c r="CC174" i="1"/>
  <c r="BY162" i="1"/>
  <c r="BW162" i="1"/>
  <c r="CN142" i="1"/>
  <c r="CK142" i="1"/>
  <c r="CI142" i="1"/>
  <c r="CM142" i="1"/>
  <c r="CO142" i="1"/>
  <c r="CL142" i="1"/>
  <c r="CE110" i="1"/>
  <c r="CD110" i="1"/>
  <c r="CC110" i="1"/>
  <c r="CO110" i="1"/>
  <c r="CG110" i="1"/>
  <c r="CF110" i="1"/>
  <c r="CL110" i="1"/>
  <c r="CN110" i="1"/>
  <c r="CM110" i="1"/>
  <c r="CK110" i="1"/>
  <c r="CG112" i="1"/>
  <c r="CF112" i="1"/>
  <c r="CE112" i="1"/>
  <c r="CD112" i="1"/>
  <c r="CC112" i="1"/>
  <c r="CK112" i="1"/>
  <c r="CO112" i="1"/>
  <c r="CN112" i="1"/>
  <c r="CM112" i="1"/>
  <c r="CL112" i="1"/>
  <c r="AQ29" i="1"/>
  <c r="AO29" i="1"/>
  <c r="AN29" i="1"/>
  <c r="AP29" i="1"/>
  <c r="AM29" i="1"/>
  <c r="AP33" i="1"/>
  <c r="AQ33" i="1"/>
  <c r="AM33" i="1"/>
  <c r="AN33" i="1"/>
  <c r="BS283" i="1"/>
  <c r="BW283" i="1"/>
  <c r="BV283" i="1"/>
  <c r="BY283" i="1"/>
  <c r="BX283" i="1"/>
  <c r="BU283" i="1"/>
  <c r="BW277" i="1"/>
  <c r="BV277" i="1"/>
  <c r="CK277" i="1"/>
  <c r="CC273" i="1"/>
  <c r="AQ251" i="1"/>
  <c r="BU254" i="1"/>
  <c r="CN249" i="1"/>
  <c r="CL249" i="1"/>
  <c r="BV255" i="1"/>
  <c r="CI236" i="1"/>
  <c r="CM236" i="1"/>
  <c r="CO236" i="1"/>
  <c r="CL236" i="1"/>
  <c r="CK236" i="1"/>
  <c r="CN236" i="1"/>
  <c r="AP227" i="1"/>
  <c r="CI210" i="1"/>
  <c r="CO210" i="1"/>
  <c r="CN210" i="1"/>
  <c r="CM210" i="1"/>
  <c r="CL210" i="1"/>
  <c r="CK210" i="1"/>
  <c r="CF165" i="1"/>
  <c r="BU139" i="1"/>
  <c r="CL145" i="1"/>
  <c r="CN145" i="1"/>
  <c r="CO145" i="1"/>
  <c r="CM145" i="1"/>
  <c r="CI145" i="1"/>
  <c r="CK145" i="1"/>
  <c r="BW290" i="1"/>
  <c r="BV290" i="1"/>
  <c r="BS290" i="1"/>
  <c r="BY290" i="1"/>
  <c r="BX290" i="1"/>
  <c r="BU290" i="1"/>
  <c r="AO290" i="1"/>
  <c r="BY285" i="1"/>
  <c r="BU285" i="1"/>
  <c r="CK289" i="1"/>
  <c r="CO289" i="1"/>
  <c r="CN289" i="1"/>
  <c r="CI289" i="1"/>
  <c r="CM289" i="1"/>
  <c r="CL289" i="1"/>
  <c r="CK287" i="1"/>
  <c r="CO287" i="1"/>
  <c r="CN287" i="1"/>
  <c r="CM287" i="1"/>
  <c r="CL287" i="1"/>
  <c r="CI287" i="1"/>
  <c r="BW285" i="1"/>
  <c r="CA283" i="1"/>
  <c r="CF283" i="1"/>
  <c r="CE283" i="1"/>
  <c r="CG283" i="1"/>
  <c r="CD283" i="1"/>
  <c r="CC283" i="1"/>
  <c r="CG276" i="1"/>
  <c r="CA276" i="1"/>
  <c r="CF276" i="1"/>
  <c r="CE276" i="1"/>
  <c r="CD276" i="1"/>
  <c r="CC276" i="1"/>
  <c r="CE277" i="1"/>
  <c r="BX273" i="1"/>
  <c r="BU273" i="1"/>
  <c r="CG278" i="1"/>
  <c r="CM277" i="1"/>
  <c r="AM268" i="1"/>
  <c r="AM266" i="1"/>
  <c r="CK265" i="1"/>
  <c r="CC261" i="1"/>
  <c r="CG261" i="1"/>
  <c r="CE261" i="1"/>
  <c r="CD261" i="1"/>
  <c r="CA261" i="1"/>
  <c r="CF261" i="1"/>
  <c r="CD275" i="1"/>
  <c r="CG275" i="1"/>
  <c r="CF275" i="1"/>
  <c r="CE275" i="1"/>
  <c r="CC275" i="1"/>
  <c r="CA275" i="1"/>
  <c r="CE273" i="1"/>
  <c r="CM264" i="1"/>
  <c r="CG262" i="1"/>
  <c r="BU261" i="1"/>
  <c r="BV263" i="1"/>
  <c r="AM260" i="1"/>
  <c r="CF253" i="1"/>
  <c r="CE253" i="1"/>
  <c r="CD253" i="1"/>
  <c r="CG253" i="1"/>
  <c r="CC253" i="1"/>
  <c r="CA253" i="1"/>
  <c r="AN254" i="1"/>
  <c r="AQ257" i="1"/>
  <c r="CL261" i="1"/>
  <c r="AN258" i="1"/>
  <c r="AP258" i="1"/>
  <c r="CM265" i="1"/>
  <c r="AN251" i="1"/>
  <c r="AP248" i="1"/>
  <c r="AN248" i="1"/>
  <c r="CN257" i="1"/>
  <c r="CL247" i="1"/>
  <c r="CO243" i="1"/>
  <c r="CK243" i="1"/>
  <c r="CG243" i="1"/>
  <c r="AP241" i="1"/>
  <c r="CO237" i="1"/>
  <c r="CN237" i="1"/>
  <c r="CF237" i="1"/>
  <c r="BX272" i="1"/>
  <c r="BW272" i="1"/>
  <c r="BV272" i="1"/>
  <c r="BU272" i="1"/>
  <c r="BY272" i="1"/>
  <c r="AN272" i="1"/>
  <c r="CM247" i="1"/>
  <c r="BW255" i="1"/>
  <c r="CK255" i="1"/>
  <c r="BY250" i="1"/>
  <c r="BU245" i="1"/>
  <c r="BX245" i="1"/>
  <c r="CD251" i="1"/>
  <c r="CC251" i="1"/>
  <c r="CA251" i="1"/>
  <c r="CG251" i="1"/>
  <c r="CF251" i="1"/>
  <c r="CE251" i="1"/>
  <c r="AM235" i="1"/>
  <c r="AN246" i="1"/>
  <c r="AQ242" i="1"/>
  <c r="CI240" i="1"/>
  <c r="CM240" i="1"/>
  <c r="CO240" i="1"/>
  <c r="CN240" i="1"/>
  <c r="CL240" i="1"/>
  <c r="CK240" i="1"/>
  <c r="BY236" i="1"/>
  <c r="BX236" i="1"/>
  <c r="BU236" i="1"/>
  <c r="BS236" i="1"/>
  <c r="BW236" i="1"/>
  <c r="BV236" i="1"/>
  <c r="BU242" i="1"/>
  <c r="AQ240" i="1"/>
  <c r="CL237" i="1"/>
  <c r="BU250" i="1"/>
  <c r="CI238" i="1"/>
  <c r="CM238" i="1"/>
  <c r="CO238" i="1"/>
  <c r="CN238" i="1"/>
  <c r="CL238" i="1"/>
  <c r="CK238" i="1"/>
  <c r="CF229" i="1"/>
  <c r="CM224" i="1"/>
  <c r="CI224" i="1"/>
  <c r="CO224" i="1"/>
  <c r="CN224" i="1"/>
  <c r="CL224" i="1"/>
  <c r="CK224" i="1"/>
  <c r="CO223" i="1"/>
  <c r="CC223" i="1"/>
  <c r="CN223" i="1"/>
  <c r="CL223" i="1"/>
  <c r="CK223" i="1"/>
  <c r="CG223" i="1"/>
  <c r="BU223" i="1"/>
  <c r="CF223" i="1"/>
  <c r="BY223" i="1"/>
  <c r="BV223" i="1"/>
  <c r="CK221" i="1"/>
  <c r="CE221" i="1"/>
  <c r="CD221" i="1"/>
  <c r="BU221" i="1"/>
  <c r="CN221" i="1"/>
  <c r="CM221" i="1"/>
  <c r="BX221" i="1"/>
  <c r="BV221" i="1"/>
  <c r="CC221" i="1"/>
  <c r="CG221" i="1"/>
  <c r="BW221" i="1"/>
  <c r="CE219" i="1"/>
  <c r="CD219" i="1"/>
  <c r="CN219" i="1"/>
  <c r="CM219" i="1"/>
  <c r="CK219" i="1"/>
  <c r="BW219" i="1"/>
  <c r="CL219" i="1"/>
  <c r="CN217" i="1"/>
  <c r="CD217" i="1"/>
  <c r="BY217" i="1"/>
  <c r="BW217" i="1"/>
  <c r="CO217" i="1"/>
  <c r="CG213" i="1"/>
  <c r="BW213" i="1"/>
  <c r="CF213" i="1"/>
  <c r="CE213" i="1"/>
  <c r="CN213" i="1"/>
  <c r="CD213" i="1"/>
  <c r="CK213" i="1"/>
  <c r="BX213" i="1"/>
  <c r="CL213" i="1"/>
  <c r="CM209" i="1"/>
  <c r="CO209" i="1"/>
  <c r="CF209" i="1"/>
  <c r="BV209" i="1"/>
  <c r="BW209" i="1"/>
  <c r="CK209" i="1"/>
  <c r="CL209" i="1"/>
  <c r="CC229" i="1"/>
  <c r="AQ227" i="1"/>
  <c r="CE243" i="1"/>
  <c r="BX220" i="1"/>
  <c r="BV220" i="1"/>
  <c r="BU220" i="1"/>
  <c r="BS220" i="1"/>
  <c r="BY220" i="1"/>
  <c r="BW220" i="1"/>
  <c r="CG237" i="1"/>
  <c r="BY232" i="1"/>
  <c r="BX232" i="1"/>
  <c r="BU232" i="1"/>
  <c r="BW232" i="1"/>
  <c r="BV232" i="1"/>
  <c r="BS232" i="1"/>
  <c r="CC208" i="1"/>
  <c r="CG208" i="1"/>
  <c r="AO205" i="1"/>
  <c r="CM220" i="1"/>
  <c r="CG219" i="1"/>
  <c r="CE215" i="1"/>
  <c r="CD205" i="1"/>
  <c r="AQ206" i="1"/>
  <c r="AN206" i="1"/>
  <c r="AO206" i="1"/>
  <c r="BV219" i="1"/>
  <c r="CG207" i="1"/>
  <c r="AM201" i="1"/>
  <c r="AN194" i="1"/>
  <c r="AM194" i="1"/>
  <c r="AQ194" i="1"/>
  <c r="AO194" i="1"/>
  <c r="AP194" i="1"/>
  <c r="CL189" i="1"/>
  <c r="CO189" i="1"/>
  <c r="CN189" i="1"/>
  <c r="CM189" i="1"/>
  <c r="CK189" i="1"/>
  <c r="CI189" i="1"/>
  <c r="AQ188" i="1"/>
  <c r="AO188" i="1"/>
  <c r="AN188" i="1"/>
  <c r="AM188" i="1"/>
  <c r="AP188" i="1"/>
  <c r="AQ182" i="1"/>
  <c r="AO182" i="1"/>
  <c r="AM182" i="1"/>
  <c r="AN182" i="1"/>
  <c r="AP182" i="1"/>
  <c r="BV215" i="1"/>
  <c r="CM184" i="1"/>
  <c r="CF184" i="1"/>
  <c r="CO184" i="1"/>
  <c r="CK184" i="1"/>
  <c r="CE184" i="1"/>
  <c r="CD184" i="1"/>
  <c r="CG187" i="1"/>
  <c r="AO183" i="1"/>
  <c r="AM183" i="1"/>
  <c r="AP183" i="1"/>
  <c r="AQ183" i="1"/>
  <c r="AN183" i="1"/>
  <c r="BV176" i="1"/>
  <c r="BU176" i="1"/>
  <c r="BY176" i="1"/>
  <c r="BX176" i="1"/>
  <c r="BW176" i="1"/>
  <c r="BS176" i="1"/>
  <c r="AP174" i="1"/>
  <c r="CC170" i="1"/>
  <c r="CG170" i="1"/>
  <c r="BY199" i="1"/>
  <c r="CN170" i="1"/>
  <c r="CL170" i="1"/>
  <c r="CO170" i="1"/>
  <c r="CM170" i="1"/>
  <c r="CK170" i="1"/>
  <c r="CI170" i="1"/>
  <c r="BW197" i="1"/>
  <c r="BU197" i="1"/>
  <c r="BY197" i="1"/>
  <c r="BX197" i="1"/>
  <c r="BV197" i="1"/>
  <c r="BS197" i="1"/>
  <c r="BY187" i="1"/>
  <c r="BY175" i="1"/>
  <c r="BX175" i="1"/>
  <c r="BV175" i="1"/>
  <c r="BW175" i="1"/>
  <c r="BU175" i="1"/>
  <c r="BS175" i="1"/>
  <c r="CC163" i="1"/>
  <c r="BY163" i="1"/>
  <c r="CF159" i="1"/>
  <c r="CD159" i="1"/>
  <c r="CE159" i="1"/>
  <c r="CC159" i="1"/>
  <c r="CA159" i="1"/>
  <c r="CG159" i="1"/>
  <c r="CD170" i="1"/>
  <c r="CN161" i="1"/>
  <c r="CL161" i="1"/>
  <c r="CI161" i="1"/>
  <c r="CO161" i="1"/>
  <c r="CM161" i="1"/>
  <c r="CK161" i="1"/>
  <c r="CE165" i="1"/>
  <c r="AQ154" i="1"/>
  <c r="AN154" i="1"/>
  <c r="AM154" i="1"/>
  <c r="AO154" i="1"/>
  <c r="AP154" i="1"/>
  <c r="AQ115" i="1"/>
  <c r="AO115" i="1"/>
  <c r="AN115" i="1"/>
  <c r="AM115" i="1"/>
  <c r="AP115" i="1"/>
  <c r="CO135" i="1"/>
  <c r="CN135" i="1"/>
  <c r="CM135" i="1"/>
  <c r="CK135" i="1"/>
  <c r="CL135" i="1"/>
  <c r="CI135" i="1"/>
  <c r="BV120" i="1"/>
  <c r="BU120" i="1"/>
  <c r="BS120" i="1"/>
  <c r="BY120" i="1"/>
  <c r="BW120" i="1"/>
  <c r="BX120" i="1"/>
  <c r="BV93" i="1"/>
  <c r="BX93" i="1"/>
  <c r="BW93" i="1"/>
  <c r="BU93" i="1"/>
  <c r="BS93" i="1"/>
  <c r="BY93" i="1"/>
  <c r="CF152" i="1"/>
  <c r="CE152" i="1"/>
  <c r="CD152" i="1"/>
  <c r="CA152" i="1"/>
  <c r="CG152" i="1"/>
  <c r="CC152" i="1"/>
  <c r="CK126" i="1"/>
  <c r="CO126" i="1"/>
  <c r="CN126" i="1"/>
  <c r="CM126" i="1"/>
  <c r="CL126" i="1"/>
  <c r="CI126" i="1"/>
  <c r="AM106" i="1"/>
  <c r="CN94" i="1"/>
  <c r="CM94" i="1"/>
  <c r="CL94" i="1"/>
  <c r="CK94" i="1"/>
  <c r="CI94" i="1"/>
  <c r="CO94" i="1"/>
  <c r="CG71" i="1"/>
  <c r="CD71" i="1"/>
  <c r="CF71" i="1"/>
  <c r="CC71" i="1"/>
  <c r="CE71" i="1"/>
  <c r="CD65" i="1"/>
  <c r="CF65" i="1"/>
  <c r="CC65" i="1"/>
  <c r="CE65" i="1"/>
  <c r="CG65" i="1"/>
  <c r="CG51" i="1"/>
  <c r="CF51" i="1"/>
  <c r="CM51" i="1"/>
  <c r="CD51" i="1"/>
  <c r="CE51" i="1"/>
  <c r="CC51" i="1"/>
  <c r="BU91" i="1"/>
  <c r="BS91" i="1"/>
  <c r="BY91" i="1"/>
  <c r="BX91" i="1"/>
  <c r="BW91" i="1"/>
  <c r="BV91" i="1"/>
  <c r="AM68" i="1"/>
  <c r="AQ68" i="1"/>
  <c r="AO68" i="1"/>
  <c r="AN68" i="1"/>
  <c r="CO51" i="1"/>
  <c r="CK111" i="1"/>
  <c r="CI111" i="1"/>
  <c r="CO111" i="1"/>
  <c r="CN111" i="1"/>
  <c r="CM111" i="1"/>
  <c r="CL111" i="1"/>
  <c r="BV47" i="1"/>
  <c r="BW47" i="1"/>
  <c r="BS47" i="1"/>
  <c r="BY47" i="1"/>
  <c r="BX47" i="1"/>
  <c r="BU47" i="1"/>
  <c r="CF30" i="1"/>
  <c r="CD30" i="1"/>
  <c r="CL30" i="1"/>
  <c r="CC30" i="1"/>
  <c r="CE30" i="1"/>
  <c r="CG30" i="1"/>
  <c r="CN30" i="1"/>
  <c r="CK30" i="1"/>
  <c r="CM30" i="1"/>
  <c r="BW54" i="1"/>
  <c r="BY54" i="1"/>
  <c r="AO47" i="1"/>
  <c r="AM47" i="1"/>
  <c r="AM38" i="1"/>
  <c r="BV31" i="1"/>
  <c r="AP52" i="1"/>
  <c r="AQ52" i="1"/>
  <c r="BW19" i="1"/>
  <c r="BU19" i="1"/>
  <c r="BX19" i="1"/>
  <c r="BY19" i="1"/>
  <c r="BS19" i="1"/>
  <c r="BV19" i="1"/>
  <c r="AO24" i="1"/>
  <c r="BW212" i="1"/>
  <c r="CN212" i="1"/>
  <c r="CM212" i="1"/>
  <c r="CG214" i="1"/>
  <c r="CF214" i="1"/>
  <c r="CE214" i="1"/>
  <c r="CD214" i="1"/>
  <c r="CA214" i="1"/>
  <c r="CC214" i="1"/>
  <c r="CD207" i="1"/>
  <c r="AP205" i="1"/>
  <c r="CG216" i="1"/>
  <c r="CD216" i="1"/>
  <c r="CF216" i="1"/>
  <c r="CE216" i="1"/>
  <c r="CA216" i="1"/>
  <c r="CC216" i="1"/>
  <c r="CM211" i="1"/>
  <c r="CE206" i="1"/>
  <c r="CG206" i="1"/>
  <c r="CO201" i="1"/>
  <c r="CM201" i="1"/>
  <c r="CN201" i="1"/>
  <c r="CL201" i="1"/>
  <c r="CK201" i="1"/>
  <c r="CI201" i="1"/>
  <c r="BU195" i="1"/>
  <c r="CK212" i="1"/>
  <c r="AP199" i="1"/>
  <c r="AO199" i="1"/>
  <c r="AQ199" i="1"/>
  <c r="AN196" i="1"/>
  <c r="AQ244" i="1"/>
  <c r="AN244" i="1"/>
  <c r="AP244" i="1"/>
  <c r="BW181" i="1"/>
  <c r="BU181" i="1"/>
  <c r="CF181" i="1"/>
  <c r="CD181" i="1"/>
  <c r="CE181" i="1"/>
  <c r="BX181" i="1"/>
  <c r="BV181" i="1"/>
  <c r="CG181" i="1"/>
  <c r="CC181" i="1"/>
  <c r="AM200" i="1"/>
  <c r="AP200" i="1"/>
  <c r="CD174" i="1"/>
  <c r="AP177" i="1"/>
  <c r="CA177" i="1"/>
  <c r="CC177" i="1"/>
  <c r="CG177" i="1"/>
  <c r="CF177" i="1"/>
  <c r="CE177" i="1"/>
  <c r="CD177" i="1"/>
  <c r="BX187" i="1"/>
  <c r="AM175" i="1"/>
  <c r="CG163" i="1"/>
  <c r="BU163" i="1"/>
  <c r="CM149" i="1"/>
  <c r="CL149" i="1"/>
  <c r="CI149" i="1"/>
  <c r="CO149" i="1"/>
  <c r="CK149" i="1"/>
  <c r="CN149" i="1"/>
  <c r="BV144" i="1"/>
  <c r="BU144" i="1"/>
  <c r="BS144" i="1"/>
  <c r="BX144" i="1"/>
  <c r="BY144" i="1"/>
  <c r="BW144" i="1"/>
  <c r="CM156" i="1"/>
  <c r="CK156" i="1"/>
  <c r="CI156" i="1"/>
  <c r="CN156" i="1"/>
  <c r="CO156" i="1"/>
  <c r="CL156" i="1"/>
  <c r="BY154" i="1"/>
  <c r="CC175" i="1"/>
  <c r="CN143" i="1"/>
  <c r="CM143" i="1"/>
  <c r="CK143" i="1"/>
  <c r="CO143" i="1"/>
  <c r="CL143" i="1"/>
  <c r="CI143" i="1"/>
  <c r="CD105" i="1"/>
  <c r="CC105" i="1"/>
  <c r="CE105" i="1"/>
  <c r="CN105" i="1"/>
  <c r="CG105" i="1"/>
  <c r="CF105" i="1"/>
  <c r="BV105" i="1"/>
  <c r="BW105" i="1"/>
  <c r="BX105" i="1"/>
  <c r="CM105" i="1"/>
  <c r="CL105" i="1"/>
  <c r="CK105" i="1"/>
  <c r="BY105" i="1"/>
  <c r="BU118" i="1"/>
  <c r="BS118" i="1"/>
  <c r="BY118" i="1"/>
  <c r="BX118" i="1"/>
  <c r="BV118" i="1"/>
  <c r="BW118" i="1"/>
  <c r="AP117" i="1"/>
  <c r="BW125" i="1"/>
  <c r="BV125" i="1"/>
  <c r="BS125" i="1"/>
  <c r="BX125" i="1"/>
  <c r="BU125" i="1"/>
  <c r="BY125" i="1"/>
  <c r="AM101" i="1"/>
  <c r="AQ101" i="1"/>
  <c r="AO101" i="1"/>
  <c r="AN101" i="1"/>
  <c r="AP101" i="1"/>
  <c r="AO61" i="1"/>
  <c r="AN61" i="1"/>
  <c r="AQ61" i="1"/>
  <c r="AM61" i="1"/>
  <c r="BU105" i="1"/>
  <c r="CC97" i="1"/>
  <c r="AM37" i="1"/>
  <c r="AP37" i="1"/>
  <c r="CD86" i="1"/>
  <c r="AQ54" i="1"/>
  <c r="AO54" i="1"/>
  <c r="AN54" i="1"/>
  <c r="AM54" i="1"/>
  <c r="AP54" i="1"/>
  <c r="AO17" i="1"/>
  <c r="AN17" i="1"/>
  <c r="AQ17" i="1"/>
  <c r="CI24" i="1"/>
  <c r="CO24" i="1"/>
  <c r="CL24" i="1"/>
  <c r="CN24" i="1"/>
  <c r="CM24" i="1"/>
  <c r="CK24" i="1"/>
  <c r="BW18" i="1"/>
  <c r="BV18" i="1"/>
  <c r="CK18" i="1"/>
  <c r="AQ286" i="1"/>
  <c r="AM286" i="1"/>
  <c r="CG260" i="1"/>
  <c r="CF260" i="1"/>
  <c r="CD260" i="1"/>
  <c r="CE260" i="1"/>
  <c r="CA260" i="1"/>
  <c r="CC260" i="1"/>
  <c r="CD241" i="1"/>
  <c r="BY228" i="1"/>
  <c r="BX228" i="1"/>
  <c r="BU228" i="1"/>
  <c r="BS228" i="1"/>
  <c r="BW228" i="1"/>
  <c r="BV228" i="1"/>
  <c r="BW203" i="1"/>
  <c r="BU203" i="1"/>
  <c r="BX203" i="1"/>
  <c r="BY203" i="1"/>
  <c r="BV203" i="1"/>
  <c r="BS203" i="1"/>
  <c r="BY142" i="1"/>
  <c r="CF142" i="1"/>
  <c r="BU142" i="1"/>
  <c r="CD142" i="1"/>
  <c r="CC142" i="1"/>
  <c r="BV142" i="1"/>
  <c r="CE142" i="1"/>
  <c r="CO98" i="1"/>
  <c r="CN98" i="1"/>
  <c r="CM98" i="1"/>
  <c r="CL98" i="1"/>
  <c r="CK98" i="1"/>
  <c r="CI98" i="1"/>
  <c r="AM64" i="1"/>
  <c r="AQ64" i="1"/>
  <c r="AO64" i="1"/>
  <c r="BX26" i="1"/>
  <c r="BU26" i="1"/>
  <c r="BV26" i="1"/>
  <c r="BS26" i="1"/>
  <c r="BY26" i="1"/>
  <c r="BW26" i="1"/>
  <c r="CN27" i="1"/>
  <c r="CM27" i="1"/>
  <c r="CK27" i="1"/>
  <c r="CO27" i="1"/>
  <c r="CL27" i="1"/>
  <c r="CI27" i="1"/>
  <c r="CL264" i="1"/>
  <c r="CI242" i="1"/>
  <c r="CN242" i="1"/>
  <c r="CM242" i="1"/>
  <c r="CO242" i="1"/>
  <c r="CK242" i="1"/>
  <c r="CL242" i="1"/>
  <c r="BW251" i="1"/>
  <c r="CI225" i="1"/>
  <c r="CM225" i="1"/>
  <c r="CN225" i="1"/>
  <c r="CL225" i="1"/>
  <c r="CK225" i="1"/>
  <c r="CO225" i="1"/>
  <c r="AO268" i="1"/>
  <c r="CD254" i="1"/>
  <c r="CA254" i="1"/>
  <c r="CF254" i="1"/>
  <c r="CC254" i="1"/>
  <c r="CE254" i="1"/>
  <c r="CG254" i="1"/>
  <c r="CO247" i="1"/>
  <c r="BU248" i="1"/>
  <c r="AP236" i="1"/>
  <c r="AP247" i="1"/>
  <c r="CI232" i="1"/>
  <c r="CM232" i="1"/>
  <c r="CO232" i="1"/>
  <c r="CL232" i="1"/>
  <c r="CK232" i="1"/>
  <c r="CN232" i="1"/>
  <c r="CO290" i="1"/>
  <c r="CN290" i="1"/>
  <c r="CL290" i="1"/>
  <c r="CK290" i="1"/>
  <c r="CI290" i="1"/>
  <c r="CM290" i="1"/>
  <c r="BS287" i="1"/>
  <c r="BW287" i="1"/>
  <c r="BV287" i="1"/>
  <c r="BU287" i="1"/>
  <c r="BY287" i="1"/>
  <c r="BX287" i="1"/>
  <c r="CA279" i="1"/>
  <c r="CF279" i="1"/>
  <c r="CE279" i="1"/>
  <c r="CG279" i="1"/>
  <c r="CC279" i="1"/>
  <c r="CD279" i="1"/>
  <c r="CO282" i="1"/>
  <c r="CN282" i="1"/>
  <c r="CK282" i="1"/>
  <c r="CM282" i="1"/>
  <c r="CL282" i="1"/>
  <c r="CI282" i="1"/>
  <c r="BX281" i="1"/>
  <c r="AQ287" i="1"/>
  <c r="AM287" i="1"/>
  <c r="AO287" i="1"/>
  <c r="BV281" i="1"/>
  <c r="BW280" i="1"/>
  <c r="BV280" i="1"/>
  <c r="BS280" i="1"/>
  <c r="BX280" i="1"/>
  <c r="BY280" i="1"/>
  <c r="BU280" i="1"/>
  <c r="CO280" i="1"/>
  <c r="CN280" i="1"/>
  <c r="CK280" i="1"/>
  <c r="CL280" i="1"/>
  <c r="CI280" i="1"/>
  <c r="CM280" i="1"/>
  <c r="BW273" i="1"/>
  <c r="BW288" i="1"/>
  <c r="BV288" i="1"/>
  <c r="BS288" i="1"/>
  <c r="BY288" i="1"/>
  <c r="BX288" i="1"/>
  <c r="BU288" i="1"/>
  <c r="CD278" i="1"/>
  <c r="BY286" i="1"/>
  <c r="CO277" i="1"/>
  <c r="BX282" i="1"/>
  <c r="BW268" i="1"/>
  <c r="BV268" i="1"/>
  <c r="BX268" i="1"/>
  <c r="BU268" i="1"/>
  <c r="BS268" i="1"/>
  <c r="BY268" i="1"/>
  <c r="AP263" i="1"/>
  <c r="CG273" i="1"/>
  <c r="CA271" i="1"/>
  <c r="CE271" i="1"/>
  <c r="CG271" i="1"/>
  <c r="CF271" i="1"/>
  <c r="CD271" i="1"/>
  <c r="CC271" i="1"/>
  <c r="CK264" i="1"/>
  <c r="CE264" i="1"/>
  <c r="CD264" i="1"/>
  <c r="CO262" i="1"/>
  <c r="CM262" i="1"/>
  <c r="CL262" i="1"/>
  <c r="CI262" i="1"/>
  <c r="CK262" i="1"/>
  <c r="CN262" i="1"/>
  <c r="BY265" i="1"/>
  <c r="AQ262" i="1"/>
  <c r="AM262" i="1"/>
  <c r="AO253" i="1"/>
  <c r="CF256" i="1"/>
  <c r="CD256" i="1"/>
  <c r="CA256" i="1"/>
  <c r="CC256" i="1"/>
  <c r="CG256" i="1"/>
  <c r="CE256" i="1"/>
  <c r="BW256" i="1"/>
  <c r="CF255" i="1"/>
  <c r="CE255" i="1"/>
  <c r="CD255" i="1"/>
  <c r="CG255" i="1"/>
  <c r="CC255" i="1"/>
  <c r="CA255" i="1"/>
  <c r="CK253" i="1"/>
  <c r="CK259" i="1"/>
  <c r="CI259" i="1"/>
  <c r="CO259" i="1"/>
  <c r="CN259" i="1"/>
  <c r="CM259" i="1"/>
  <c r="CL259" i="1"/>
  <c r="BV254" i="1"/>
  <c r="CL263" i="1"/>
  <c r="BX250" i="1"/>
  <c r="BY247" i="1"/>
  <c r="AQ239" i="1"/>
  <c r="AQ235" i="1"/>
  <c r="BX258" i="1"/>
  <c r="CF249" i="1"/>
  <c r="CD249" i="1"/>
  <c r="CG249" i="1"/>
  <c r="CE249" i="1"/>
  <c r="CC249" i="1"/>
  <c r="CA249" i="1"/>
  <c r="BU239" i="1"/>
  <c r="BY239" i="1"/>
  <c r="BW239" i="1"/>
  <c r="BX239" i="1"/>
  <c r="BV239" i="1"/>
  <c r="BS239" i="1"/>
  <c r="AP237" i="1"/>
  <c r="CF233" i="1"/>
  <c r="CO233" i="1"/>
  <c r="CG233" i="1"/>
  <c r="CE233" i="1"/>
  <c r="AM272" i="1"/>
  <c r="BX252" i="1"/>
  <c r="BW252" i="1"/>
  <c r="BY252" i="1"/>
  <c r="CK248" i="1"/>
  <c r="AO250" i="1"/>
  <c r="CF247" i="1"/>
  <c r="CD247" i="1"/>
  <c r="CA247" i="1"/>
  <c r="CG247" i="1"/>
  <c r="CE247" i="1"/>
  <c r="CC247" i="1"/>
  <c r="CF242" i="1"/>
  <c r="AO236" i="1"/>
  <c r="BX242" i="1"/>
  <c r="BX259" i="1"/>
  <c r="CG238" i="1"/>
  <c r="CD238" i="1"/>
  <c r="CA238" i="1"/>
  <c r="CF238" i="1"/>
  <c r="CE238" i="1"/>
  <c r="CC238" i="1"/>
  <c r="CO231" i="1"/>
  <c r="CG224" i="1"/>
  <c r="BV224" i="1"/>
  <c r="CF224" i="1"/>
  <c r="CE224" i="1"/>
  <c r="CC224" i="1"/>
  <c r="BX224" i="1"/>
  <c r="CG242" i="1"/>
  <c r="BY230" i="1"/>
  <c r="BX230" i="1"/>
  <c r="BU230" i="1"/>
  <c r="BV230" i="1"/>
  <c r="BS230" i="1"/>
  <c r="BW230" i="1"/>
  <c r="CL248" i="1"/>
  <c r="CD237" i="1"/>
  <c r="CG218" i="1"/>
  <c r="CD218" i="1"/>
  <c r="CC218" i="1"/>
  <c r="CA218" i="1"/>
  <c r="CE218" i="1"/>
  <c r="CF218" i="1"/>
  <c r="BY245" i="1"/>
  <c r="BW214" i="1"/>
  <c r="CN214" i="1"/>
  <c r="CO214" i="1"/>
  <c r="BU214" i="1"/>
  <c r="BY214" i="1"/>
  <c r="CL214" i="1"/>
  <c r="CC203" i="1"/>
  <c r="CG203" i="1"/>
  <c r="CO213" i="1"/>
  <c r="CG211" i="1"/>
  <c r="BX209" i="1"/>
  <c r="CE211" i="1"/>
  <c r="BY221" i="1"/>
  <c r="CM214" i="1"/>
  <c r="CE209" i="1"/>
  <c r="BS204" i="1"/>
  <c r="BY204" i="1"/>
  <c r="BX204" i="1"/>
  <c r="BV204" i="1"/>
  <c r="BW204" i="1"/>
  <c r="BU204" i="1"/>
  <c r="BW195" i="1"/>
  <c r="AM195" i="1"/>
  <c r="CL212" i="1"/>
  <c r="CK196" i="1"/>
  <c r="CI196" i="1"/>
  <c r="CN196" i="1"/>
  <c r="CO196" i="1"/>
  <c r="CM196" i="1"/>
  <c r="CL196" i="1"/>
  <c r="CK194" i="1"/>
  <c r="CI194" i="1"/>
  <c r="CN194" i="1"/>
  <c r="CO194" i="1"/>
  <c r="CM194" i="1"/>
  <c r="CL194" i="1"/>
  <c r="BX190" i="1"/>
  <c r="BW190" i="1"/>
  <c r="BV190" i="1"/>
  <c r="BU190" i="1"/>
  <c r="BS190" i="1"/>
  <c r="BY190" i="1"/>
  <c r="CL183" i="1"/>
  <c r="CK183" i="1"/>
  <c r="CI183" i="1"/>
  <c r="CN183" i="1"/>
  <c r="CM183" i="1"/>
  <c r="CO183" i="1"/>
  <c r="CN172" i="1"/>
  <c r="CL172" i="1"/>
  <c r="CO172" i="1"/>
  <c r="CK172" i="1"/>
  <c r="CM172" i="1"/>
  <c r="CI172" i="1"/>
  <c r="AQ197" i="1"/>
  <c r="CC183" i="1"/>
  <c r="BU189" i="1"/>
  <c r="CN167" i="1"/>
  <c r="CO167" i="1"/>
  <c r="CM167" i="1"/>
  <c r="CL167" i="1"/>
  <c r="CI167" i="1"/>
  <c r="CK167" i="1"/>
  <c r="BU183" i="1"/>
  <c r="AO153" i="1"/>
  <c r="CG151" i="1"/>
  <c r="CM151" i="1"/>
  <c r="BY151" i="1"/>
  <c r="CN151" i="1"/>
  <c r="CF151" i="1"/>
  <c r="BV151" i="1"/>
  <c r="CL151" i="1"/>
  <c r="CD151" i="1"/>
  <c r="CK151" i="1"/>
  <c r="CE151" i="1"/>
  <c r="CC151" i="1"/>
  <c r="BW151" i="1"/>
  <c r="CN158" i="1"/>
  <c r="CO158" i="1"/>
  <c r="CL158" i="1"/>
  <c r="BV163" i="1"/>
  <c r="AQ159" i="1"/>
  <c r="CE170" i="1"/>
  <c r="BU154" i="1"/>
  <c r="CD175" i="1"/>
  <c r="CF141" i="1"/>
  <c r="CD141" i="1"/>
  <c r="CC141" i="1"/>
  <c r="BV140" i="1"/>
  <c r="BY140" i="1"/>
  <c r="BX140" i="1"/>
  <c r="BU140" i="1"/>
  <c r="CA136" i="1"/>
  <c r="CF136" i="1"/>
  <c r="CC136" i="1"/>
  <c r="CG136" i="1"/>
  <c r="CD136" i="1"/>
  <c r="CE136" i="1"/>
  <c r="CK130" i="1"/>
  <c r="CI130" i="1"/>
  <c r="CO130" i="1"/>
  <c r="CL130" i="1"/>
  <c r="CM130" i="1"/>
  <c r="CN130" i="1"/>
  <c r="CD113" i="1"/>
  <c r="CC113" i="1"/>
  <c r="CN113" i="1"/>
  <c r="CE113" i="1"/>
  <c r="BW113" i="1"/>
  <c r="CO113" i="1"/>
  <c r="CG113" i="1"/>
  <c r="CF113" i="1"/>
  <c r="CM113" i="1"/>
  <c r="BV113" i="1"/>
  <c r="CK113" i="1"/>
  <c r="BY113" i="1"/>
  <c r="BX113" i="1"/>
  <c r="CF137" i="1"/>
  <c r="CE137" i="1"/>
  <c r="CD137" i="1"/>
  <c r="CG137" i="1"/>
  <c r="CC137" i="1"/>
  <c r="CA137" i="1"/>
  <c r="CK124" i="1"/>
  <c r="CO124" i="1"/>
  <c r="CN124" i="1"/>
  <c r="CM124" i="1"/>
  <c r="CI124" i="1"/>
  <c r="CL124" i="1"/>
  <c r="BW142" i="1"/>
  <c r="CO129" i="1"/>
  <c r="CN129" i="1"/>
  <c r="CK129" i="1"/>
  <c r="CM129" i="1"/>
  <c r="CL129" i="1"/>
  <c r="CI129" i="1"/>
  <c r="BX68" i="1"/>
  <c r="CM107" i="1"/>
  <c r="CG101" i="1"/>
  <c r="CF101" i="1"/>
  <c r="CE101" i="1"/>
  <c r="CD101" i="1"/>
  <c r="CC101" i="1"/>
  <c r="BY101" i="1"/>
  <c r="BU101" i="1"/>
  <c r="BX101" i="1"/>
  <c r="BW101" i="1"/>
  <c r="BX81" i="1"/>
  <c r="BV81" i="1"/>
  <c r="BU81" i="1"/>
  <c r="BS81" i="1"/>
  <c r="BW81" i="1"/>
  <c r="BY81" i="1"/>
  <c r="BX75" i="1"/>
  <c r="BV75" i="1"/>
  <c r="BU75" i="1"/>
  <c r="BS75" i="1"/>
  <c r="BY75" i="1"/>
  <c r="BW75" i="1"/>
  <c r="CM57" i="1"/>
  <c r="CK57" i="1"/>
  <c r="CO57" i="1"/>
  <c r="CC57" i="1"/>
  <c r="CL57" i="1"/>
  <c r="CD57" i="1"/>
  <c r="CG57" i="1"/>
  <c r="CN57" i="1"/>
  <c r="CL87" i="1"/>
  <c r="BY87" i="1"/>
  <c r="BW87" i="1"/>
  <c r="CK87" i="1"/>
  <c r="CN87" i="1"/>
  <c r="CM104" i="1"/>
  <c r="CK51" i="1"/>
  <c r="BV40" i="1"/>
  <c r="BS40" i="1"/>
  <c r="BY40" i="1"/>
  <c r="BX40" i="1"/>
  <c r="BU40" i="1"/>
  <c r="BW40" i="1"/>
  <c r="BW39" i="1"/>
  <c r="BY39" i="1"/>
  <c r="BU39" i="1"/>
  <c r="CK36" i="1"/>
  <c r="CF86" i="1"/>
  <c r="BX39" i="1"/>
  <c r="BY21" i="1"/>
  <c r="BW21" i="1"/>
  <c r="BS21" i="1"/>
  <c r="BU21" i="1"/>
  <c r="BV21" i="1"/>
  <c r="BX21" i="1"/>
  <c r="AO25" i="1"/>
  <c r="BY18" i="1"/>
  <c r="CF57" i="1"/>
  <c r="AN48" i="1"/>
  <c r="AQ48" i="1"/>
  <c r="AO48" i="1"/>
  <c r="CK49" i="1"/>
  <c r="AO270" i="1"/>
  <c r="CF268" i="1"/>
  <c r="CE268" i="1"/>
  <c r="CG268" i="1"/>
  <c r="CD268" i="1"/>
  <c r="CC268" i="1"/>
  <c r="CA268" i="1"/>
  <c r="BW253" i="1"/>
  <c r="CE157" i="1"/>
  <c r="BV157" i="1"/>
  <c r="CF157" i="1"/>
  <c r="CD157" i="1"/>
  <c r="CO157" i="1"/>
  <c r="CC157" i="1"/>
  <c r="CM157" i="1"/>
  <c r="CN157" i="1"/>
  <c r="BY157" i="1"/>
  <c r="BW157" i="1"/>
  <c r="CK157" i="1"/>
  <c r="AM173" i="1"/>
  <c r="AN173" i="1"/>
  <c r="AP173" i="1"/>
  <c r="BY46" i="1"/>
  <c r="BX46" i="1"/>
  <c r="BW46" i="1"/>
  <c r="BV46" i="1"/>
  <c r="BU46" i="1"/>
  <c r="CF282" i="1"/>
  <c r="CE282" i="1"/>
  <c r="CA282" i="1"/>
  <c r="CG282" i="1"/>
  <c r="CC282" i="1"/>
  <c r="CD282" i="1"/>
  <c r="CC278" i="1"/>
  <c r="AQ271" i="1"/>
  <c r="BY256" i="1"/>
  <c r="BY253" i="1"/>
  <c r="BV243" i="1"/>
  <c r="BU243" i="1"/>
  <c r="BY243" i="1"/>
  <c r="BS243" i="1"/>
  <c r="BX243" i="1"/>
  <c r="BW243" i="1"/>
  <c r="BW248" i="1"/>
  <c r="BY238" i="1"/>
  <c r="BX238" i="1"/>
  <c r="BU238" i="1"/>
  <c r="BW238" i="1"/>
  <c r="BV238" i="1"/>
  <c r="BS238" i="1"/>
  <c r="BU226" i="1"/>
  <c r="BY226" i="1"/>
  <c r="BS226" i="1"/>
  <c r="BX226" i="1"/>
  <c r="BW226" i="1"/>
  <c r="BV226" i="1"/>
  <c r="CI228" i="1"/>
  <c r="CM228" i="1"/>
  <c r="CO228" i="1"/>
  <c r="CL228" i="1"/>
  <c r="CK228" i="1"/>
  <c r="CN228" i="1"/>
  <c r="CG183" i="1"/>
  <c r="AO286" i="1"/>
  <c r="CA269" i="1"/>
  <c r="CE269" i="1"/>
  <c r="CG269" i="1"/>
  <c r="CF269" i="1"/>
  <c r="CD269" i="1"/>
  <c r="CC269" i="1"/>
  <c r="CA267" i="1"/>
  <c r="CE267" i="1"/>
  <c r="CD267" i="1"/>
  <c r="CC267" i="1"/>
  <c r="CG267" i="1"/>
  <c r="CF267" i="1"/>
  <c r="BX265" i="1"/>
  <c r="AN260" i="1"/>
  <c r="BY240" i="1"/>
  <c r="BX240" i="1"/>
  <c r="BU240" i="1"/>
  <c r="BS240" i="1"/>
  <c r="BV240" i="1"/>
  <c r="BW240" i="1"/>
  <c r="AN225" i="1"/>
  <c r="AP225" i="1"/>
  <c r="CD224" i="1"/>
  <c r="CG232" i="1"/>
  <c r="CD232" i="1"/>
  <c r="CE232" i="1"/>
  <c r="CF232" i="1"/>
  <c r="CC232" i="1"/>
  <c r="CA232" i="1"/>
  <c r="AP290" i="1"/>
  <c r="AM285" i="1"/>
  <c r="AQ285" i="1"/>
  <c r="AO285" i="1"/>
  <c r="CA281" i="1"/>
  <c r="CF281" i="1"/>
  <c r="CE281" i="1"/>
  <c r="CC281" i="1"/>
  <c r="CG281" i="1"/>
  <c r="CD281" i="1"/>
  <c r="AN286" i="1"/>
  <c r="CK283" i="1"/>
  <c r="CO283" i="1"/>
  <c r="CN283" i="1"/>
  <c r="CL283" i="1"/>
  <c r="CM283" i="1"/>
  <c r="CI283" i="1"/>
  <c r="CM273" i="1"/>
  <c r="CI273" i="1"/>
  <c r="CO273" i="1"/>
  <c r="CN273" i="1"/>
  <c r="CL273" i="1"/>
  <c r="CK273" i="1"/>
  <c r="CD277" i="1"/>
  <c r="BX277" i="1"/>
  <c r="CL277" i="1"/>
  <c r="CO268" i="1"/>
  <c r="CN268" i="1"/>
  <c r="CI268" i="1"/>
  <c r="CM268" i="1"/>
  <c r="CL268" i="1"/>
  <c r="CK268" i="1"/>
  <c r="BY282" i="1"/>
  <c r="BV266" i="1"/>
  <c r="BU266" i="1"/>
  <c r="BX266" i="1"/>
  <c r="BW266" i="1"/>
  <c r="BS266" i="1"/>
  <c r="BY266" i="1"/>
  <c r="CD263" i="1"/>
  <c r="CC263" i="1"/>
  <c r="CG263" i="1"/>
  <c r="CE263" i="1"/>
  <c r="CA263" i="1"/>
  <c r="CF263" i="1"/>
  <c r="BV273" i="1"/>
  <c r="CO270" i="1"/>
  <c r="CN270" i="1"/>
  <c r="CM270" i="1"/>
  <c r="CI270" i="1"/>
  <c r="CL270" i="1"/>
  <c r="CK270" i="1"/>
  <c r="AQ269" i="1"/>
  <c r="CF284" i="1"/>
  <c r="CE284" i="1"/>
  <c r="CA284" i="1"/>
  <c r="CG284" i="1"/>
  <c r="CD284" i="1"/>
  <c r="CC284" i="1"/>
  <c r="BY267" i="1"/>
  <c r="BX267" i="1"/>
  <c r="BW267" i="1"/>
  <c r="BV267" i="1"/>
  <c r="BU267" i="1"/>
  <c r="CK267" i="1"/>
  <c r="CO267" i="1"/>
  <c r="CN267" i="1"/>
  <c r="CM267" i="1"/>
  <c r="CL267" i="1"/>
  <c r="CI267" i="1"/>
  <c r="BX262" i="1"/>
  <c r="BW262" i="1"/>
  <c r="BU262" i="1"/>
  <c r="BY262" i="1"/>
  <c r="BS262" i="1"/>
  <c r="BV262" i="1"/>
  <c r="BX263" i="1"/>
  <c r="AM254" i="1"/>
  <c r="AN255" i="1"/>
  <c r="CL253" i="1"/>
  <c r="AM258" i="1"/>
  <c r="AN259" i="1"/>
  <c r="BX251" i="1"/>
  <c r="BW254" i="1"/>
  <c r="CM263" i="1"/>
  <c r="BW249" i="1"/>
  <c r="BU249" i="1"/>
  <c r="BS249" i="1"/>
  <c r="BV249" i="1"/>
  <c r="BY249" i="1"/>
  <c r="BX249" i="1"/>
  <c r="BY258" i="1"/>
  <c r="CK257" i="1"/>
  <c r="CG239" i="1"/>
  <c r="CF239" i="1"/>
  <c r="CK239" i="1"/>
  <c r="CN239" i="1"/>
  <c r="CL239" i="1"/>
  <c r="BU229" i="1"/>
  <c r="BY229" i="1"/>
  <c r="BW229" i="1"/>
  <c r="BX229" i="1"/>
  <c r="BV229" i="1"/>
  <c r="BS229" i="1"/>
  <c r="BX257" i="1"/>
  <c r="CL255" i="1"/>
  <c r="CF246" i="1"/>
  <c r="CG246" i="1"/>
  <c r="CE246" i="1"/>
  <c r="CD246" i="1"/>
  <c r="CC246" i="1"/>
  <c r="CA246" i="1"/>
  <c r="AO240" i="1"/>
  <c r="AN236" i="1"/>
  <c r="AP250" i="1"/>
  <c r="BU259" i="1"/>
  <c r="CD225" i="1"/>
  <c r="CA225" i="1"/>
  <c r="CG225" i="1"/>
  <c r="CF225" i="1"/>
  <c r="CE225" i="1"/>
  <c r="CC225" i="1"/>
  <c r="CL233" i="1"/>
  <c r="BX222" i="1"/>
  <c r="BW222" i="1"/>
  <c r="BV222" i="1"/>
  <c r="BU222" i="1"/>
  <c r="BS222" i="1"/>
  <c r="BY222" i="1"/>
  <c r="CM248" i="1"/>
  <c r="AN228" i="1"/>
  <c r="AQ228" i="1"/>
  <c r="BY234" i="1"/>
  <c r="BX234" i="1"/>
  <c r="BU234" i="1"/>
  <c r="BW234" i="1"/>
  <c r="BV234" i="1"/>
  <c r="BS234" i="1"/>
  <c r="CM226" i="1"/>
  <c r="CI226" i="1"/>
  <c r="CO226" i="1"/>
  <c r="CN226" i="1"/>
  <c r="CL226" i="1"/>
  <c r="CK226" i="1"/>
  <c r="CC206" i="1"/>
  <c r="BW211" i="1"/>
  <c r="BW223" i="1"/>
  <c r="CM213" i="1"/>
  <c r="AQ208" i="1"/>
  <c r="AN208" i="1"/>
  <c r="AO208" i="1"/>
  <c r="BY213" i="1"/>
  <c r="BU209" i="1"/>
  <c r="BV199" i="1"/>
  <c r="CO212" i="1"/>
  <c r="AN201" i="1"/>
  <c r="AQ201" i="1"/>
  <c r="CO199" i="1"/>
  <c r="CM199" i="1"/>
  <c r="CN199" i="1"/>
  <c r="CL199" i="1"/>
  <c r="CK199" i="1"/>
  <c r="CI199" i="1"/>
  <c r="AM244" i="1"/>
  <c r="CF195" i="1"/>
  <c r="CF182" i="1"/>
  <c r="AQ176" i="1"/>
  <c r="AO176" i="1"/>
  <c r="AM176" i="1"/>
  <c r="AP176" i="1"/>
  <c r="CF172" i="1"/>
  <c r="CD172" i="1"/>
  <c r="CC172" i="1"/>
  <c r="AO181" i="1"/>
  <c r="AM181" i="1"/>
  <c r="AQ181" i="1"/>
  <c r="AN181" i="1"/>
  <c r="AO177" i="1"/>
  <c r="BY181" i="1"/>
  <c r="BW189" i="1"/>
  <c r="AO178" i="1"/>
  <c r="AP178" i="1"/>
  <c r="AN178" i="1"/>
  <c r="CO179" i="1"/>
  <c r="CM179" i="1"/>
  <c r="CN179" i="1"/>
  <c r="CL179" i="1"/>
  <c r="CK179" i="1"/>
  <c r="CI179" i="1"/>
  <c r="BW183" i="1"/>
  <c r="CE162" i="1"/>
  <c r="CA162" i="1"/>
  <c r="CD162" i="1"/>
  <c r="CG162" i="1"/>
  <c r="CF162" i="1"/>
  <c r="CC162" i="1"/>
  <c r="BU158" i="1"/>
  <c r="BS158" i="1"/>
  <c r="BY158" i="1"/>
  <c r="BW158" i="1"/>
  <c r="BX158" i="1"/>
  <c r="BV158" i="1"/>
  <c r="BU162" i="1"/>
  <c r="AM179" i="1"/>
  <c r="AP158" i="1"/>
  <c r="AQ158" i="1"/>
  <c r="CF170" i="1"/>
  <c r="CN144" i="1"/>
  <c r="CL144" i="1"/>
  <c r="CI144" i="1"/>
  <c r="CM144" i="1"/>
  <c r="CO144" i="1"/>
  <c r="CK144" i="1"/>
  <c r="CO155" i="1"/>
  <c r="CM155" i="1"/>
  <c r="CK155" i="1"/>
  <c r="CN155" i="1"/>
  <c r="BX151" i="1"/>
  <c r="CK158" i="1"/>
  <c r="BV149" i="1"/>
  <c r="CO151" i="1"/>
  <c r="AN150" i="1"/>
  <c r="AO150" i="1"/>
  <c r="AP150" i="1"/>
  <c r="BW135" i="1"/>
  <c r="BV135" i="1"/>
  <c r="BU135" i="1"/>
  <c r="BS135" i="1"/>
  <c r="BX135" i="1"/>
  <c r="BY135" i="1"/>
  <c r="BX142" i="1"/>
  <c r="AO106" i="1"/>
  <c r="AP64" i="1"/>
  <c r="AO114" i="1"/>
  <c r="AM114" i="1"/>
  <c r="AP114" i="1"/>
  <c r="AN114" i="1"/>
  <c r="AQ114" i="1"/>
  <c r="BW114" i="1"/>
  <c r="BU114" i="1"/>
  <c r="BW86" i="1"/>
  <c r="CG81" i="1"/>
  <c r="CD81" i="1"/>
  <c r="CF81" i="1"/>
  <c r="CC81" i="1"/>
  <c r="CE81" i="1"/>
  <c r="AN87" i="1"/>
  <c r="AQ87" i="1"/>
  <c r="AP87" i="1"/>
  <c r="AM87" i="1"/>
  <c r="CN58" i="1"/>
  <c r="CO58" i="1"/>
  <c r="CM58" i="1"/>
  <c r="CL58" i="1"/>
  <c r="CK58" i="1"/>
  <c r="CI58" i="1"/>
  <c r="BV49" i="1"/>
  <c r="BY41" i="1"/>
  <c r="BW41" i="1"/>
  <c r="CE41" i="1"/>
  <c r="BU41" i="1"/>
  <c r="BX41" i="1"/>
  <c r="CN41" i="1"/>
  <c r="CG41" i="1"/>
  <c r="CK41" i="1"/>
  <c r="CF41" i="1"/>
  <c r="CD41" i="1"/>
  <c r="CO41" i="1"/>
  <c r="CL41" i="1"/>
  <c r="BV41" i="1"/>
  <c r="AO104" i="1"/>
  <c r="AQ104" i="1"/>
  <c r="CN44" i="1"/>
  <c r="CL44" i="1"/>
  <c r="CK44" i="1"/>
  <c r="CI44" i="1"/>
  <c r="CO44" i="1"/>
  <c r="CM44" i="1"/>
  <c r="BW35" i="1"/>
  <c r="BU35" i="1"/>
  <c r="BY35" i="1"/>
  <c r="BX35" i="1"/>
  <c r="BV35" i="1"/>
  <c r="BS35" i="1"/>
  <c r="AQ38" i="1"/>
  <c r="CM26" i="1"/>
  <c r="AM15" i="1"/>
  <c r="AP15" i="1"/>
  <c r="AN15" i="1"/>
  <c r="AO15" i="1"/>
  <c r="AQ15" i="1"/>
  <c r="CN56" i="1"/>
  <c r="CI56" i="1"/>
  <c r="CO56" i="1"/>
  <c r="CM56" i="1"/>
  <c r="CL56" i="1"/>
  <c r="CK56" i="1"/>
  <c r="BV39" i="1"/>
  <c r="BW31" i="1"/>
  <c r="CM28" i="1"/>
  <c r="CO30" i="1"/>
  <c r="CA285" i="1"/>
  <c r="CF285" i="1"/>
  <c r="CE285" i="1"/>
  <c r="CD285" i="1"/>
  <c r="CC285" i="1"/>
  <c r="CG285" i="1"/>
  <c r="AO266" i="1"/>
  <c r="AN266" i="1"/>
  <c r="BW258" i="1"/>
  <c r="CO241" i="1"/>
  <c r="CK241" i="1"/>
  <c r="CM177" i="1"/>
  <c r="CL177" i="1"/>
  <c r="CK177" i="1"/>
  <c r="CN177" i="1"/>
  <c r="CI177" i="1"/>
  <c r="CO177" i="1"/>
  <c r="CE164" i="1"/>
  <c r="CA164" i="1"/>
  <c r="CG164" i="1"/>
  <c r="CD164" i="1"/>
  <c r="CC164" i="1"/>
  <c r="CF164" i="1"/>
  <c r="BX139" i="1"/>
  <c r="BY139" i="1"/>
  <c r="CF139" i="1"/>
  <c r="BV139" i="1"/>
  <c r="CC139" i="1"/>
  <c r="CD139" i="1"/>
  <c r="CF115" i="1"/>
  <c r="CE115" i="1"/>
  <c r="CD115" i="1"/>
  <c r="CC115" i="1"/>
  <c r="CG115" i="1"/>
  <c r="CO115" i="1"/>
  <c r="CN115" i="1"/>
  <c r="CM115" i="1"/>
  <c r="CL115" i="1"/>
  <c r="BX157" i="1"/>
  <c r="BS122" i="1"/>
  <c r="BW122" i="1"/>
  <c r="BX122" i="1"/>
  <c r="BV122" i="1"/>
  <c r="BU122" i="1"/>
  <c r="BY122" i="1"/>
  <c r="BU277" i="1"/>
  <c r="CF280" i="1"/>
  <c r="CE280" i="1"/>
  <c r="CA280" i="1"/>
  <c r="CG280" i="1"/>
  <c r="CD280" i="1"/>
  <c r="CC280" i="1"/>
  <c r="CC277" i="1"/>
  <c r="CE266" i="1"/>
  <c r="CD266" i="1"/>
  <c r="CG266" i="1"/>
  <c r="CF266" i="1"/>
  <c r="CC266" i="1"/>
  <c r="CA266" i="1"/>
  <c r="AN262" i="1"/>
  <c r="BU237" i="1"/>
  <c r="BY237" i="1"/>
  <c r="BW237" i="1"/>
  <c r="BV237" i="1"/>
  <c r="BS237" i="1"/>
  <c r="BX237" i="1"/>
  <c r="CE183" i="1"/>
  <c r="CK279" i="1"/>
  <c r="CO279" i="1"/>
  <c r="CN279" i="1"/>
  <c r="CL279" i="1"/>
  <c r="CM279" i="1"/>
  <c r="CI279" i="1"/>
  <c r="AN264" i="1"/>
  <c r="BU275" i="1"/>
  <c r="BX275" i="1"/>
  <c r="BW275" i="1"/>
  <c r="BV275" i="1"/>
  <c r="BS275" i="1"/>
  <c r="BY275" i="1"/>
  <c r="AN271" i="1"/>
  <c r="BV265" i="1"/>
  <c r="BV256" i="1"/>
  <c r="BU256" i="1"/>
  <c r="CF248" i="1"/>
  <c r="CE248" i="1"/>
  <c r="CD248" i="1"/>
  <c r="CC248" i="1"/>
  <c r="CA248" i="1"/>
  <c r="CG248" i="1"/>
  <c r="CN247" i="1"/>
  <c r="BV258" i="1"/>
  <c r="BX247" i="1"/>
  <c r="CO272" i="1"/>
  <c r="CN272" i="1"/>
  <c r="CM272" i="1"/>
  <c r="CL272" i="1"/>
  <c r="CK272" i="1"/>
  <c r="CI272" i="1"/>
  <c r="CM252" i="1"/>
  <c r="CI252" i="1"/>
  <c r="CO252" i="1"/>
  <c r="CN252" i="1"/>
  <c r="CL252" i="1"/>
  <c r="CK252" i="1"/>
  <c r="BS246" i="1"/>
  <c r="BY246" i="1"/>
  <c r="BW246" i="1"/>
  <c r="BV246" i="1"/>
  <c r="BU246" i="1"/>
  <c r="BX246" i="1"/>
  <c r="AM240" i="1"/>
  <c r="CG240" i="1"/>
  <c r="CD240" i="1"/>
  <c r="CF240" i="1"/>
  <c r="CE240" i="1"/>
  <c r="CC240" i="1"/>
  <c r="CA240" i="1"/>
  <c r="CK231" i="1"/>
  <c r="BW279" i="1"/>
  <c r="BV279" i="1"/>
  <c r="BU279" i="1"/>
  <c r="BS279" i="1"/>
  <c r="BY279" i="1"/>
  <c r="BX279" i="1"/>
  <c r="CF286" i="1"/>
  <c r="CE286" i="1"/>
  <c r="CA286" i="1"/>
  <c r="CG286" i="1"/>
  <c r="CD286" i="1"/>
  <c r="CC286" i="1"/>
  <c r="BY273" i="1"/>
  <c r="CD274" i="1"/>
  <c r="CC274" i="1"/>
  <c r="CA274" i="1"/>
  <c r="CG274" i="1"/>
  <c r="CF274" i="1"/>
  <c r="CE274" i="1"/>
  <c r="CO288" i="1"/>
  <c r="CN288" i="1"/>
  <c r="CL288" i="1"/>
  <c r="CK288" i="1"/>
  <c r="CM288" i="1"/>
  <c r="CI288" i="1"/>
  <c r="AM264" i="1"/>
  <c r="AP270" i="1"/>
  <c r="BW261" i="1"/>
  <c r="BV261" i="1"/>
  <c r="BX261" i="1"/>
  <c r="CF270" i="1"/>
  <c r="CE270" i="1"/>
  <c r="CD270" i="1"/>
  <c r="CA270" i="1"/>
  <c r="CG270" i="1"/>
  <c r="CC270" i="1"/>
  <c r="CK269" i="1"/>
  <c r="CN269" i="1"/>
  <c r="CI269" i="1"/>
  <c r="CO269" i="1"/>
  <c r="CM269" i="1"/>
  <c r="CL269" i="1"/>
  <c r="BW284" i="1"/>
  <c r="BV284" i="1"/>
  <c r="BS284" i="1"/>
  <c r="BX284" i="1"/>
  <c r="BU284" i="1"/>
  <c r="BY284" i="1"/>
  <c r="BU271" i="1"/>
  <c r="BX271" i="1"/>
  <c r="BW271" i="1"/>
  <c r="AM271" i="1"/>
  <c r="AQ266" i="1"/>
  <c r="AP264" i="1"/>
  <c r="BU265" i="1"/>
  <c r="AM256" i="1"/>
  <c r="CM254" i="1"/>
  <c r="CK254" i="1"/>
  <c r="CI254" i="1"/>
  <c r="CO254" i="1"/>
  <c r="CN254" i="1"/>
  <c r="CL254" i="1"/>
  <c r="AQ253" i="1"/>
  <c r="AP257" i="1"/>
  <c r="AN257" i="1"/>
  <c r="BU253" i="1"/>
  <c r="CO261" i="1"/>
  <c r="CO258" i="1"/>
  <c r="CM258" i="1"/>
  <c r="CK258" i="1"/>
  <c r="CI258" i="1"/>
  <c r="CL258" i="1"/>
  <c r="CN258" i="1"/>
  <c r="AQ258" i="1"/>
  <c r="CM253" i="1"/>
  <c r="CI251" i="1"/>
  <c r="CM251" i="1"/>
  <c r="CO251" i="1"/>
  <c r="CL251" i="1"/>
  <c r="CK251" i="1"/>
  <c r="CN251" i="1"/>
  <c r="CN250" i="1"/>
  <c r="CM241" i="1"/>
  <c r="CL241" i="1"/>
  <c r="BU235" i="1"/>
  <c r="BY235" i="1"/>
  <c r="BW235" i="1"/>
  <c r="BX235" i="1"/>
  <c r="BV235" i="1"/>
  <c r="BS235" i="1"/>
  <c r="AP233" i="1"/>
  <c r="CG229" i="1"/>
  <c r="CM229" i="1"/>
  <c r="AP272" i="1"/>
  <c r="CG272" i="1"/>
  <c r="CF272" i="1"/>
  <c r="CE272" i="1"/>
  <c r="CC272" i="1"/>
  <c r="CD272" i="1"/>
  <c r="CA272" i="1"/>
  <c r="CM255" i="1"/>
  <c r="AP242" i="1"/>
  <c r="AO242" i="1"/>
  <c r="BV259" i="1"/>
  <c r="CL231" i="1"/>
  <c r="AN224" i="1"/>
  <c r="AP224" i="1"/>
  <c r="AQ224" i="1"/>
  <c r="CG215" i="1"/>
  <c r="CK215" i="1"/>
  <c r="BX215" i="1"/>
  <c r="CM215" i="1"/>
  <c r="CF215" i="1"/>
  <c r="CD215" i="1"/>
  <c r="BY215" i="1"/>
  <c r="CF211" i="1"/>
  <c r="CN211" i="1"/>
  <c r="CD211" i="1"/>
  <c r="BV211" i="1"/>
  <c r="CK211" i="1"/>
  <c r="CC211" i="1"/>
  <c r="CO211" i="1"/>
  <c r="CO207" i="1"/>
  <c r="CE207" i="1"/>
  <c r="BU207" i="1"/>
  <c r="CN207" i="1"/>
  <c r="CM207" i="1"/>
  <c r="CK207" i="1"/>
  <c r="BW207" i="1"/>
  <c r="BX207" i="1"/>
  <c r="BY207" i="1"/>
  <c r="CL207" i="1"/>
  <c r="CG241" i="1"/>
  <c r="AM227" i="1"/>
  <c r="AM232" i="1"/>
  <c r="AQ232" i="1"/>
  <c r="BY224" i="1"/>
  <c r="CE231" i="1"/>
  <c r="CK222" i="1"/>
  <c r="CO222" i="1"/>
  <c r="CM227" i="1"/>
  <c r="CL227" i="1"/>
  <c r="CI227" i="1"/>
  <c r="CK227" i="1"/>
  <c r="CO227" i="1"/>
  <c r="CN227" i="1"/>
  <c r="AP240" i="1"/>
  <c r="BX212" i="1"/>
  <c r="CM216" i="1"/>
  <c r="CK216" i="1"/>
  <c r="CN216" i="1"/>
  <c r="CL216" i="1"/>
  <c r="CI216" i="1"/>
  <c r="CO216" i="1"/>
  <c r="BX211" i="1"/>
  <c r="CC215" i="1"/>
  <c r="CF206" i="1"/>
  <c r="AQ204" i="1"/>
  <c r="AN204" i="1"/>
  <c r="AO204" i="1"/>
  <c r="BV212" i="1"/>
  <c r="BY211" i="1"/>
  <c r="AP196" i="1"/>
  <c r="CF199" i="1"/>
  <c r="BW199" i="1"/>
  <c r="AQ195" i="1"/>
  <c r="BX188" i="1"/>
  <c r="BV188" i="1"/>
  <c r="BW188" i="1"/>
  <c r="BU188" i="1"/>
  <c r="BS188" i="1"/>
  <c r="BY188" i="1"/>
  <c r="CD182" i="1"/>
  <c r="CG182" i="1"/>
  <c r="CO182" i="1"/>
  <c r="CK182" i="1"/>
  <c r="CE182" i="1"/>
  <c r="CG199" i="1"/>
  <c r="CD187" i="1"/>
  <c r="CN215" i="1"/>
  <c r="CN174" i="1"/>
  <c r="CM174" i="1"/>
  <c r="CL174" i="1"/>
  <c r="CK174" i="1"/>
  <c r="CO174" i="1"/>
  <c r="CI174" i="1"/>
  <c r="CN182" i="1"/>
  <c r="CN163" i="1"/>
  <c r="CI163" i="1"/>
  <c r="CO163" i="1"/>
  <c r="CL163" i="1"/>
  <c r="CM163" i="1"/>
  <c r="CK163" i="1"/>
  <c r="AQ177" i="1"/>
  <c r="CG175" i="1"/>
  <c r="CF175" i="1"/>
  <c r="BX162" i="1"/>
  <c r="CF160" i="1"/>
  <c r="CD160" i="1"/>
  <c r="CG160" i="1"/>
  <c r="CE160" i="1"/>
  <c r="CC160" i="1"/>
  <c r="CA160" i="1"/>
  <c r="BY159" i="1"/>
  <c r="BV159" i="1"/>
  <c r="BU159" i="1"/>
  <c r="BX159" i="1"/>
  <c r="BX146" i="1"/>
  <c r="BV146" i="1"/>
  <c r="BY146" i="1"/>
  <c r="BU146" i="1"/>
  <c r="BW146" i="1"/>
  <c r="BS146" i="1"/>
  <c r="CA173" i="1"/>
  <c r="CG173" i="1"/>
  <c r="CE173" i="1"/>
  <c r="CF173" i="1"/>
  <c r="CD173" i="1"/>
  <c r="CC173" i="1"/>
  <c r="CF149" i="1"/>
  <c r="CN138" i="1"/>
  <c r="CO138" i="1"/>
  <c r="CM138" i="1"/>
  <c r="CK138" i="1"/>
  <c r="CL138" i="1"/>
  <c r="CI138" i="1"/>
  <c r="CE139" i="1"/>
  <c r="CL80" i="1"/>
  <c r="CI80" i="1"/>
  <c r="CO80" i="1"/>
  <c r="CN80" i="1"/>
  <c r="CM80" i="1"/>
  <c r="CK80" i="1"/>
  <c r="CL74" i="1"/>
  <c r="CI74" i="1"/>
  <c r="CO74" i="1"/>
  <c r="CN74" i="1"/>
  <c r="CM74" i="1"/>
  <c r="CK74" i="1"/>
  <c r="CL66" i="1"/>
  <c r="CO66" i="1"/>
  <c r="CN66" i="1"/>
  <c r="CK66" i="1"/>
  <c r="CI66" i="1"/>
  <c r="CM66" i="1"/>
  <c r="AQ46" i="1"/>
  <c r="AN46" i="1"/>
  <c r="AP46" i="1"/>
  <c r="BX109" i="1"/>
  <c r="BW109" i="1"/>
  <c r="BV109" i="1"/>
  <c r="BU109" i="1"/>
  <c r="BY109" i="1"/>
  <c r="BS109" i="1"/>
  <c r="AP109" i="1"/>
  <c r="AQ109" i="1"/>
  <c r="AO109" i="1"/>
  <c r="CD46" i="1"/>
  <c r="AQ44" i="1"/>
  <c r="AO44" i="1"/>
  <c r="AM44" i="1"/>
  <c r="AP44" i="1"/>
  <c r="AN44" i="1"/>
  <c r="CA42" i="1"/>
  <c r="CE42" i="1"/>
  <c r="CC42" i="1"/>
  <c r="CG42" i="1"/>
  <c r="CF42" i="1"/>
  <c r="CD42" i="1"/>
  <c r="AP38" i="1"/>
  <c r="AN38" i="1"/>
  <c r="AO38" i="1"/>
  <c r="CJ2" i="1"/>
  <c r="BX56" i="1"/>
  <c r="BV56" i="1"/>
  <c r="BY56" i="1"/>
  <c r="BW56" i="1"/>
  <c r="BU56" i="1"/>
  <c r="BS56" i="1"/>
  <c r="AO33" i="1"/>
  <c r="CF32" i="1"/>
  <c r="CE32" i="1"/>
  <c r="CC32" i="1"/>
  <c r="BW32" i="1"/>
  <c r="CG32" i="1"/>
  <c r="CD32" i="1"/>
  <c r="BY32" i="1"/>
  <c r="BV32" i="1"/>
  <c r="BU32" i="1"/>
  <c r="CE57" i="1"/>
  <c r="AP27" i="1"/>
  <c r="AM27" i="1"/>
  <c r="AN27" i="1"/>
  <c r="CK281" i="1"/>
  <c r="CO281" i="1"/>
  <c r="CN281" i="1"/>
  <c r="CM281" i="1"/>
  <c r="CL281" i="1"/>
  <c r="CI281" i="1"/>
  <c r="BY274" i="1"/>
  <c r="BS274" i="1"/>
  <c r="BX274" i="1"/>
  <c r="BW274" i="1"/>
  <c r="BV274" i="1"/>
  <c r="BU274" i="1"/>
  <c r="CO284" i="1"/>
  <c r="CN284" i="1"/>
  <c r="CK284" i="1"/>
  <c r="CM284" i="1"/>
  <c r="CL284" i="1"/>
  <c r="CI284" i="1"/>
  <c r="BX260" i="1"/>
  <c r="BW260" i="1"/>
  <c r="BU260" i="1"/>
  <c r="BY260" i="1"/>
  <c r="BV260" i="1"/>
  <c r="BS260" i="1"/>
  <c r="CD158" i="1"/>
  <c r="CG158" i="1"/>
  <c r="CF158" i="1"/>
  <c r="CE158" i="1"/>
  <c r="CC158" i="1"/>
  <c r="CA158" i="1"/>
  <c r="CO286" i="1"/>
  <c r="CN286" i="1"/>
  <c r="CK286" i="1"/>
  <c r="CI286" i="1"/>
  <c r="CM286" i="1"/>
  <c r="CL286" i="1"/>
  <c r="CM275" i="1"/>
  <c r="CI275" i="1"/>
  <c r="CO275" i="1"/>
  <c r="CN275" i="1"/>
  <c r="CL275" i="1"/>
  <c r="CK275" i="1"/>
  <c r="AO271" i="1"/>
  <c r="CO260" i="1"/>
  <c r="CM260" i="1"/>
  <c r="CN260" i="1"/>
  <c r="CL260" i="1"/>
  <c r="CK260" i="1"/>
  <c r="CI260" i="1"/>
  <c r="BX253" i="1"/>
  <c r="CE241" i="1"/>
  <c r="CG230" i="1"/>
  <c r="CD230" i="1"/>
  <c r="CF230" i="1"/>
  <c r="CE230" i="1"/>
  <c r="CC230" i="1"/>
  <c r="CA230" i="1"/>
  <c r="BX208" i="1"/>
  <c r="BY208" i="1"/>
  <c r="BW208" i="1"/>
  <c r="BV208" i="1"/>
  <c r="BU208" i="1"/>
  <c r="BS208" i="1"/>
  <c r="AQ202" i="1"/>
  <c r="AN202" i="1"/>
  <c r="AO202" i="1"/>
  <c r="AP202" i="1"/>
  <c r="BV180" i="1"/>
  <c r="BX180" i="1"/>
  <c r="BW180" i="1"/>
  <c r="BU180" i="1"/>
  <c r="BY180" i="1"/>
  <c r="BS180" i="1"/>
  <c r="CA179" i="1"/>
  <c r="CG179" i="1"/>
  <c r="CF179" i="1"/>
  <c r="CE179" i="1"/>
  <c r="CD179" i="1"/>
  <c r="CC179" i="1"/>
  <c r="CA130" i="1"/>
  <c r="CF130" i="1"/>
  <c r="CG130" i="1"/>
  <c r="CE130" i="1"/>
  <c r="CD130" i="1"/>
  <c r="CC130" i="1"/>
  <c r="CK285" i="1"/>
  <c r="CO285" i="1"/>
  <c r="CN285" i="1"/>
  <c r="CM285" i="1"/>
  <c r="CL285" i="1"/>
  <c r="CI285" i="1"/>
  <c r="AP286" i="1"/>
  <c r="CF288" i="1"/>
  <c r="CE288" i="1"/>
  <c r="CC288" i="1"/>
  <c r="CA288" i="1"/>
  <c r="CD288" i="1"/>
  <c r="CG288" i="1"/>
  <c r="CN277" i="1"/>
  <c r="CD265" i="1"/>
  <c r="CC265" i="1"/>
  <c r="CG265" i="1"/>
  <c r="CF265" i="1"/>
  <c r="CA265" i="1"/>
  <c r="CE265" i="1"/>
  <c r="BY264" i="1"/>
  <c r="BX264" i="1"/>
  <c r="BW264" i="1"/>
  <c r="BU264" i="1"/>
  <c r="BV264" i="1"/>
  <c r="BS264" i="1"/>
  <c r="CF258" i="1"/>
  <c r="CD258" i="1"/>
  <c r="CA258" i="1"/>
  <c r="CE258" i="1"/>
  <c r="CC258" i="1"/>
  <c r="CG258" i="1"/>
  <c r="AP249" i="1"/>
  <c r="BU233" i="1"/>
  <c r="BY233" i="1"/>
  <c r="BW233" i="1"/>
  <c r="BS233" i="1"/>
  <c r="BX233" i="1"/>
  <c r="BV233" i="1"/>
  <c r="BY255" i="1"/>
  <c r="CF290" i="1"/>
  <c r="CE290" i="1"/>
  <c r="CC290" i="1"/>
  <c r="CA290" i="1"/>
  <c r="CG290" i="1"/>
  <c r="CD290" i="1"/>
  <c r="AN285" i="1"/>
  <c r="BU281" i="1"/>
  <c r="BY281" i="1"/>
  <c r="AQ278" i="1"/>
  <c r="AO278" i="1"/>
  <c r="AN278" i="1"/>
  <c r="AM278" i="1"/>
  <c r="CA289" i="1"/>
  <c r="CG289" i="1"/>
  <c r="CF289" i="1"/>
  <c r="CE289" i="1"/>
  <c r="CD289" i="1"/>
  <c r="CC289" i="1"/>
  <c r="CA287" i="1"/>
  <c r="CF287" i="1"/>
  <c r="CE287" i="1"/>
  <c r="CG287" i="1"/>
  <c r="CD287" i="1"/>
  <c r="CC287" i="1"/>
  <c r="AQ283" i="1"/>
  <c r="AM283" i="1"/>
  <c r="AO283" i="1"/>
  <c r="BX278" i="1"/>
  <c r="BW278" i="1"/>
  <c r="BV278" i="1"/>
  <c r="BU278" i="1"/>
  <c r="BS278" i="1"/>
  <c r="BY278" i="1"/>
  <c r="CL278" i="1"/>
  <c r="CE278" i="1"/>
  <c r="CN266" i="1"/>
  <c r="CM266" i="1"/>
  <c r="CI266" i="1"/>
  <c r="CO266" i="1"/>
  <c r="CL266" i="1"/>
  <c r="CK266" i="1"/>
  <c r="AQ268" i="1"/>
  <c r="AP271" i="1"/>
  <c r="CK271" i="1"/>
  <c r="CI271" i="1"/>
  <c r="CO271" i="1"/>
  <c r="CN271" i="1"/>
  <c r="CM271" i="1"/>
  <c r="CL271" i="1"/>
  <c r="AQ267" i="1"/>
  <c r="AP267" i="1"/>
  <c r="AN267" i="1"/>
  <c r="BW270" i="1"/>
  <c r="BV270" i="1"/>
  <c r="BU270" i="1"/>
  <c r="BY270" i="1"/>
  <c r="BX270" i="1"/>
  <c r="BS270" i="1"/>
  <c r="AN268" i="1"/>
  <c r="BU263" i="1"/>
  <c r="AO262" i="1"/>
  <c r="CO256" i="1"/>
  <c r="CM256" i="1"/>
  <c r="CK256" i="1"/>
  <c r="CI256" i="1"/>
  <c r="CN256" i="1"/>
  <c r="CL256" i="1"/>
  <c r="AM255" i="1"/>
  <c r="BV253" i="1"/>
  <c r="CM261" i="1"/>
  <c r="AM259" i="1"/>
  <c r="CF259" i="1"/>
  <c r="CE259" i="1"/>
  <c r="CD259" i="1"/>
  <c r="CG259" i="1"/>
  <c r="CC259" i="1"/>
  <c r="CA259" i="1"/>
  <c r="CD252" i="1"/>
  <c r="CG252" i="1"/>
  <c r="CE252" i="1"/>
  <c r="CC252" i="1"/>
  <c r="CF252" i="1"/>
  <c r="CA252" i="1"/>
  <c r="CK249" i="1"/>
  <c r="CL257" i="1"/>
  <c r="AN249" i="1"/>
  <c r="AM249" i="1"/>
  <c r="AQ249" i="1"/>
  <c r="BV241" i="1"/>
  <c r="BU241" i="1"/>
  <c r="BY241" i="1"/>
  <c r="BX241" i="1"/>
  <c r="BW241" i="1"/>
  <c r="BS241" i="1"/>
  <c r="AP239" i="1"/>
  <c r="CG235" i="1"/>
  <c r="CF235" i="1"/>
  <c r="CM235" i="1"/>
  <c r="CL235" i="1"/>
  <c r="BX255" i="1"/>
  <c r="CF250" i="1"/>
  <c r="CA250" i="1"/>
  <c r="CG250" i="1"/>
  <c r="CE250" i="1"/>
  <c r="CD250" i="1"/>
  <c r="CC250" i="1"/>
  <c r="AM247" i="1"/>
  <c r="AQ247" i="1"/>
  <c r="CK246" i="1"/>
  <c r="CI246" i="1"/>
  <c r="CO246" i="1"/>
  <c r="CL246" i="1"/>
  <c r="CN246" i="1"/>
  <c r="CM246" i="1"/>
  <c r="CE239" i="1"/>
  <c r="BV248" i="1"/>
  <c r="CN245" i="1"/>
  <c r="CC239" i="1"/>
  <c r="CN243" i="1"/>
  <c r="CG236" i="1"/>
  <c r="CD236" i="1"/>
  <c r="CF236" i="1"/>
  <c r="CE236" i="1"/>
  <c r="CC236" i="1"/>
  <c r="CA236" i="1"/>
  <c r="CN233" i="1"/>
  <c r="CM231" i="1"/>
  <c r="CC241" i="1"/>
  <c r="BU224" i="1"/>
  <c r="AQ225" i="1"/>
  <c r="CM222" i="1"/>
  <c r="BX218" i="1"/>
  <c r="BU218" i="1"/>
  <c r="BS218" i="1"/>
  <c r="BY218" i="1"/>
  <c r="BW218" i="1"/>
  <c r="BV218" i="1"/>
  <c r="CO248" i="1"/>
  <c r="CN241" i="1"/>
  <c r="CL215" i="1"/>
  <c r="CL211" i="1"/>
  <c r="CK217" i="1"/>
  <c r="CF208" i="1"/>
  <c r="CC205" i="1"/>
  <c r="BW215" i="1"/>
  <c r="CE217" i="1"/>
  <c r="BY212" i="1"/>
  <c r="CG217" i="1"/>
  <c r="AP204" i="1"/>
  <c r="CO202" i="1"/>
  <c r="CF202" i="1"/>
  <c r="CK202" i="1"/>
  <c r="CE202" i="1"/>
  <c r="CD202" i="1"/>
  <c r="CE198" i="1"/>
  <c r="CG198" i="1"/>
  <c r="CF198" i="1"/>
  <c r="CD198" i="1"/>
  <c r="CC198" i="1"/>
  <c r="CA198" i="1"/>
  <c r="CC202" i="1"/>
  <c r="AM199" i="1"/>
  <c r="CL191" i="1"/>
  <c r="CK191" i="1"/>
  <c r="CO191" i="1"/>
  <c r="CN191" i="1"/>
  <c r="CM191" i="1"/>
  <c r="CI191" i="1"/>
  <c r="BU217" i="1"/>
  <c r="BV252" i="1"/>
  <c r="BX186" i="1"/>
  <c r="BV186" i="1"/>
  <c r="BY186" i="1"/>
  <c r="BW186" i="1"/>
  <c r="BU186" i="1"/>
  <c r="BS186" i="1"/>
  <c r="CG184" i="1"/>
  <c r="AP197" i="1"/>
  <c r="AN197" i="1"/>
  <c r="AP175" i="1"/>
  <c r="CN184" i="1"/>
  <c r="CG167" i="1"/>
  <c r="CD167" i="1"/>
  <c r="BX167" i="1"/>
  <c r="CE167" i="1"/>
  <c r="BY167" i="1"/>
  <c r="CG172" i="1"/>
  <c r="AN158" i="1"/>
  <c r="BY149" i="1"/>
  <c r="BY153" i="1"/>
  <c r="BX153" i="1"/>
  <c r="BV153" i="1"/>
  <c r="CF146" i="1"/>
  <c r="CD146" i="1"/>
  <c r="CG146" i="1"/>
  <c r="CE146" i="1"/>
  <c r="BU173" i="1"/>
  <c r="AQ156" i="1"/>
  <c r="BW139" i="1"/>
  <c r="AQ155" i="1"/>
  <c r="AM155" i="1"/>
  <c r="CG157" i="1"/>
  <c r="AM150" i="1"/>
  <c r="CG141" i="1"/>
  <c r="BY88" i="1"/>
  <c r="BW88" i="1"/>
  <c r="BU88" i="1"/>
  <c r="BX88" i="1"/>
  <c r="BV88" i="1"/>
  <c r="AM88" i="1"/>
  <c r="AQ88" i="1"/>
  <c r="AN88" i="1"/>
  <c r="AP88" i="1"/>
  <c r="CF62" i="1"/>
  <c r="AP61" i="1"/>
  <c r="BX59" i="1"/>
  <c r="BV59" i="1"/>
  <c r="BY59" i="1"/>
  <c r="BW59" i="1"/>
  <c r="BU59" i="1"/>
  <c r="BS59" i="1"/>
  <c r="AN66" i="1"/>
  <c r="AP66" i="1"/>
  <c r="BU113" i="1"/>
  <c r="AO20" i="1"/>
  <c r="AQ20" i="1"/>
  <c r="AM20" i="1"/>
  <c r="CC55" i="1"/>
  <c r="CO45" i="1"/>
  <c r="CM45" i="1"/>
  <c r="CL45" i="1"/>
  <c r="CK45" i="1"/>
  <c r="CI90" i="1"/>
  <c r="CO90" i="1"/>
  <c r="CN90" i="1"/>
  <c r="CM90" i="1"/>
  <c r="CL90" i="1"/>
  <c r="CK90" i="1"/>
  <c r="CL51" i="1"/>
  <c r="AN24" i="1"/>
  <c r="AN52" i="1"/>
  <c r="AP31" i="1"/>
  <c r="AQ31" i="1"/>
  <c r="AN31" i="1"/>
  <c r="AM31" i="1"/>
  <c r="AM46" i="1"/>
  <c r="CM41" i="1"/>
  <c r="AM32" i="1"/>
  <c r="AO32" i="1"/>
  <c r="AN32" i="1"/>
  <c r="AQ32" i="1"/>
  <c r="AP32" i="1"/>
  <c r="BX216" i="1"/>
  <c r="BU216" i="1"/>
  <c r="BS216" i="1"/>
  <c r="BY216" i="1"/>
  <c r="BW216" i="1"/>
  <c r="BV216" i="1"/>
  <c r="CG212" i="1"/>
  <c r="CE212" i="1"/>
  <c r="CD212" i="1"/>
  <c r="CC212" i="1"/>
  <c r="CA212" i="1"/>
  <c r="CF212" i="1"/>
  <c r="CO203" i="1"/>
  <c r="CM203" i="1"/>
  <c r="CL203" i="1"/>
  <c r="CN203" i="1"/>
  <c r="CK203" i="1"/>
  <c r="CI203" i="1"/>
  <c r="BX206" i="1"/>
  <c r="BS206" i="1"/>
  <c r="BY206" i="1"/>
  <c r="BW206" i="1"/>
  <c r="BV206" i="1"/>
  <c r="BU206" i="1"/>
  <c r="CG210" i="1"/>
  <c r="CF210" i="1"/>
  <c r="CE210" i="1"/>
  <c r="CD210" i="1"/>
  <c r="CC210" i="1"/>
  <c r="CA210" i="1"/>
  <c r="CE193" i="1"/>
  <c r="CD193" i="1"/>
  <c r="CF193" i="1"/>
  <c r="BW193" i="1"/>
  <c r="CE189" i="1"/>
  <c r="CD189" i="1"/>
  <c r="BW185" i="1"/>
  <c r="BV185" i="1"/>
  <c r="BU185" i="1"/>
  <c r="CN193" i="1"/>
  <c r="CM193" i="1"/>
  <c r="CL193" i="1"/>
  <c r="CK193" i="1"/>
  <c r="CI193" i="1"/>
  <c r="CO193" i="1"/>
  <c r="CL187" i="1"/>
  <c r="CO187" i="1"/>
  <c r="CN187" i="1"/>
  <c r="CM187" i="1"/>
  <c r="CK187" i="1"/>
  <c r="CI187" i="1"/>
  <c r="AM186" i="1"/>
  <c r="AQ186" i="1"/>
  <c r="AO186" i="1"/>
  <c r="AN186" i="1"/>
  <c r="CE196" i="1"/>
  <c r="CA196" i="1"/>
  <c r="CG196" i="1"/>
  <c r="CF196" i="1"/>
  <c r="CD196" i="1"/>
  <c r="CC196" i="1"/>
  <c r="BX194" i="1"/>
  <c r="BU194" i="1"/>
  <c r="CM190" i="1"/>
  <c r="CD190" i="1"/>
  <c r="CO180" i="1"/>
  <c r="CM180" i="1"/>
  <c r="CK180" i="1"/>
  <c r="CF180" i="1"/>
  <c r="CG189" i="1"/>
  <c r="CF185" i="1"/>
  <c r="CE201" i="1"/>
  <c r="CO190" i="1"/>
  <c r="BX185" i="1"/>
  <c r="BV174" i="1"/>
  <c r="BU174" i="1"/>
  <c r="BY174" i="1"/>
  <c r="BX174" i="1"/>
  <c r="BS174" i="1"/>
  <c r="BW174" i="1"/>
  <c r="BY193" i="1"/>
  <c r="CC185" i="1"/>
  <c r="CC190" i="1"/>
  <c r="BS200" i="1"/>
  <c r="BY200" i="1"/>
  <c r="BV200" i="1"/>
  <c r="BX200" i="1"/>
  <c r="BW200" i="1"/>
  <c r="BU200" i="1"/>
  <c r="CF197" i="1"/>
  <c r="CD197" i="1"/>
  <c r="CA197" i="1"/>
  <c r="CE197" i="1"/>
  <c r="CC197" i="1"/>
  <c r="CG197" i="1"/>
  <c r="BY185" i="1"/>
  <c r="CK192" i="1"/>
  <c r="BV189" i="1"/>
  <c r="CD180" i="1"/>
  <c r="BX179" i="1"/>
  <c r="BU179" i="1"/>
  <c r="BS179" i="1"/>
  <c r="BY179" i="1"/>
  <c r="BV179" i="1"/>
  <c r="BW179" i="1"/>
  <c r="BS177" i="1"/>
  <c r="BY177" i="1"/>
  <c r="BW177" i="1"/>
  <c r="BV177" i="1"/>
  <c r="BX177" i="1"/>
  <c r="BU177" i="1"/>
  <c r="CN165" i="1"/>
  <c r="CO165" i="1"/>
  <c r="CL165" i="1"/>
  <c r="CI165" i="1"/>
  <c r="CM165" i="1"/>
  <c r="CK165" i="1"/>
  <c r="BV183" i="1"/>
  <c r="CF147" i="1"/>
  <c r="CD147" i="1"/>
  <c r="BY147" i="1"/>
  <c r="BU147" i="1"/>
  <c r="CF176" i="1"/>
  <c r="CF161" i="1"/>
  <c r="CD161" i="1"/>
  <c r="CG161" i="1"/>
  <c r="CE161" i="1"/>
  <c r="CC161" i="1"/>
  <c r="CA161" i="1"/>
  <c r="BU166" i="1"/>
  <c r="AQ149" i="1"/>
  <c r="AO149" i="1"/>
  <c r="AM149" i="1"/>
  <c r="AN156" i="1"/>
  <c r="AO156" i="1"/>
  <c r="CE147" i="1"/>
  <c r="BW160" i="1"/>
  <c r="CN140" i="1"/>
  <c r="CM140" i="1"/>
  <c r="CL140" i="1"/>
  <c r="CK140" i="1"/>
  <c r="CO140" i="1"/>
  <c r="CI140" i="1"/>
  <c r="CA132" i="1"/>
  <c r="CF132" i="1"/>
  <c r="CC132" i="1"/>
  <c r="CG132" i="1"/>
  <c r="CD132" i="1"/>
  <c r="CE132" i="1"/>
  <c r="AN102" i="1"/>
  <c r="CE118" i="1"/>
  <c r="CD118" i="1"/>
  <c r="CC118" i="1"/>
  <c r="CO118" i="1"/>
  <c r="CF118" i="1"/>
  <c r="CG118" i="1"/>
  <c r="AP110" i="1"/>
  <c r="CE145" i="1"/>
  <c r="CO131" i="1"/>
  <c r="CN131" i="1"/>
  <c r="CM131" i="1"/>
  <c r="CK131" i="1"/>
  <c r="CL131" i="1"/>
  <c r="CI131" i="1"/>
  <c r="CO120" i="1"/>
  <c r="CF120" i="1"/>
  <c r="CG120" i="1"/>
  <c r="AO110" i="1"/>
  <c r="BV99" i="1"/>
  <c r="BW99" i="1"/>
  <c r="BU99" i="1"/>
  <c r="BS99" i="1"/>
  <c r="BY99" i="1"/>
  <c r="BX99" i="1"/>
  <c r="CF93" i="1"/>
  <c r="CK93" i="1"/>
  <c r="BX145" i="1"/>
  <c r="CK128" i="1"/>
  <c r="CO128" i="1"/>
  <c r="CL128" i="1"/>
  <c r="CI128" i="1"/>
  <c r="CM128" i="1"/>
  <c r="CN128" i="1"/>
  <c r="CK120" i="1"/>
  <c r="BX117" i="1"/>
  <c r="BW117" i="1"/>
  <c r="BV117" i="1"/>
  <c r="BU117" i="1"/>
  <c r="BS117" i="1"/>
  <c r="BY117" i="1"/>
  <c r="AQ116" i="1"/>
  <c r="AP152" i="1"/>
  <c r="BY143" i="1"/>
  <c r="BW154" i="1"/>
  <c r="BX98" i="1"/>
  <c r="CN93" i="1"/>
  <c r="BV119" i="1"/>
  <c r="BY96" i="1"/>
  <c r="CF121" i="1"/>
  <c r="CA121" i="1"/>
  <c r="CG121" i="1"/>
  <c r="CE121" i="1"/>
  <c r="CC121" i="1"/>
  <c r="CD121" i="1"/>
  <c r="AO86" i="1"/>
  <c r="AM86" i="1"/>
  <c r="CL78" i="1"/>
  <c r="CI78" i="1"/>
  <c r="CO78" i="1"/>
  <c r="CN78" i="1"/>
  <c r="CM78" i="1"/>
  <c r="CK78" i="1"/>
  <c r="CL72" i="1"/>
  <c r="CI72" i="1"/>
  <c r="CO72" i="1"/>
  <c r="CN72" i="1"/>
  <c r="CK72" i="1"/>
  <c r="CM72" i="1"/>
  <c r="AO65" i="1"/>
  <c r="AQ65" i="1"/>
  <c r="AM65" i="1"/>
  <c r="CL60" i="1"/>
  <c r="CO60" i="1"/>
  <c r="CN60" i="1"/>
  <c r="CM60" i="1"/>
  <c r="CI60" i="1"/>
  <c r="CK60" i="1"/>
  <c r="AN59" i="1"/>
  <c r="AM59" i="1"/>
  <c r="AQ59" i="1"/>
  <c r="AO59" i="1"/>
  <c r="AO55" i="1"/>
  <c r="AN55" i="1"/>
  <c r="AM55" i="1"/>
  <c r="AQ55" i="1"/>
  <c r="AO51" i="1"/>
  <c r="AM51" i="1"/>
  <c r="AQ51" i="1"/>
  <c r="AN51" i="1"/>
  <c r="CK122" i="1"/>
  <c r="CO122" i="1"/>
  <c r="CM122" i="1"/>
  <c r="CL122" i="1"/>
  <c r="CI122" i="1"/>
  <c r="CN122" i="1"/>
  <c r="CN91" i="1"/>
  <c r="CL91" i="1"/>
  <c r="CO91" i="1"/>
  <c r="CM91" i="1"/>
  <c r="CK91" i="1"/>
  <c r="CI91" i="1"/>
  <c r="CD93" i="1"/>
  <c r="BX85" i="1"/>
  <c r="BV85" i="1"/>
  <c r="BU85" i="1"/>
  <c r="BS85" i="1"/>
  <c r="BW85" i="1"/>
  <c r="BY85" i="1"/>
  <c r="CD75" i="1"/>
  <c r="CF75" i="1"/>
  <c r="BX69" i="1"/>
  <c r="BV69" i="1"/>
  <c r="BU69" i="1"/>
  <c r="BS69" i="1"/>
  <c r="BY69" i="1"/>
  <c r="BW69" i="1"/>
  <c r="CO59" i="1"/>
  <c r="CM59" i="1"/>
  <c r="CK59" i="1"/>
  <c r="BV53" i="1"/>
  <c r="BX53" i="1"/>
  <c r="BU53" i="1"/>
  <c r="BS53" i="1"/>
  <c r="BY53" i="1"/>
  <c r="BW53" i="1"/>
  <c r="AP51" i="1"/>
  <c r="BW123" i="1"/>
  <c r="BV123" i="1"/>
  <c r="BS123" i="1"/>
  <c r="BY123" i="1"/>
  <c r="BX123" i="1"/>
  <c r="BU123" i="1"/>
  <c r="CE120" i="1"/>
  <c r="CM93" i="1"/>
  <c r="CN83" i="1"/>
  <c r="CM83" i="1"/>
  <c r="CL83" i="1"/>
  <c r="CK83" i="1"/>
  <c r="CI83" i="1"/>
  <c r="CO83" i="1"/>
  <c r="CN79" i="1"/>
  <c r="CM79" i="1"/>
  <c r="CL79" i="1"/>
  <c r="CK79" i="1"/>
  <c r="CI79" i="1"/>
  <c r="CO79" i="1"/>
  <c r="CN75" i="1"/>
  <c r="CM75" i="1"/>
  <c r="CL75" i="1"/>
  <c r="CK75" i="1"/>
  <c r="CO75" i="1"/>
  <c r="CI75" i="1"/>
  <c r="CN71" i="1"/>
  <c r="CM71" i="1"/>
  <c r="CL71" i="1"/>
  <c r="CK71" i="1"/>
  <c r="CO71" i="1"/>
  <c r="CI71" i="1"/>
  <c r="CN67" i="1"/>
  <c r="CL67" i="1"/>
  <c r="CK67" i="1"/>
  <c r="CI67" i="1"/>
  <c r="CO67" i="1"/>
  <c r="CM67" i="1"/>
  <c r="CN63" i="1"/>
  <c r="CL63" i="1"/>
  <c r="CK63" i="1"/>
  <c r="CI63" i="1"/>
  <c r="CO63" i="1"/>
  <c r="CM63" i="1"/>
  <c r="CF55" i="1"/>
  <c r="CG47" i="1"/>
  <c r="AP36" i="1"/>
  <c r="AO30" i="1"/>
  <c r="AM30" i="1"/>
  <c r="AN30" i="1"/>
  <c r="AQ30" i="1"/>
  <c r="AQ111" i="1"/>
  <c r="AN111" i="1"/>
  <c r="CF82" i="1"/>
  <c r="CC78" i="1"/>
  <c r="BX87" i="1"/>
  <c r="CE76" i="1"/>
  <c r="CE55" i="1"/>
  <c r="BW50" i="1"/>
  <c r="AQ39" i="1"/>
  <c r="AO39" i="1"/>
  <c r="AN39" i="1"/>
  <c r="BV72" i="1"/>
  <c r="CE49" i="1"/>
  <c r="CF49" i="1"/>
  <c r="CC49" i="1"/>
  <c r="CA49" i="1"/>
  <c r="CD49" i="1"/>
  <c r="CG49" i="1"/>
  <c r="BV45" i="1"/>
  <c r="BX45" i="1"/>
  <c r="BU45" i="1"/>
  <c r="BS45" i="1"/>
  <c r="BW45" i="1"/>
  <c r="BY45" i="1"/>
  <c r="CG35" i="1"/>
  <c r="CE35" i="1"/>
  <c r="CD35" i="1"/>
  <c r="CC35" i="1"/>
  <c r="CF35" i="1"/>
  <c r="CO35" i="1"/>
  <c r="CL35" i="1"/>
  <c r="AP49" i="1"/>
  <c r="AO49" i="1"/>
  <c r="AM49" i="1"/>
  <c r="AQ108" i="1"/>
  <c r="BV68" i="1"/>
  <c r="BV64" i="1"/>
  <c r="AQ49" i="1"/>
  <c r="AQ47" i="1"/>
  <c r="AN47" i="1"/>
  <c r="AP47" i="1"/>
  <c r="BY37" i="1"/>
  <c r="BW37" i="1"/>
  <c r="BV37" i="1"/>
  <c r="BX37" i="1"/>
  <c r="BU37" i="1"/>
  <c r="BS37" i="1"/>
  <c r="AN35" i="1"/>
  <c r="CG21" i="1"/>
  <c r="CD21" i="1"/>
  <c r="CF21" i="1"/>
  <c r="CE21" i="1"/>
  <c r="CK21" i="1"/>
  <c r="CC21" i="1"/>
  <c r="CL21" i="1"/>
  <c r="CO21" i="1"/>
  <c r="BW84" i="1"/>
  <c r="BY80" i="1"/>
  <c r="BY60" i="1"/>
  <c r="AN28" i="1"/>
  <c r="BW49" i="1"/>
  <c r="CE43" i="1"/>
  <c r="CG43" i="1"/>
  <c r="CF43" i="1"/>
  <c r="CD43" i="1"/>
  <c r="CC43" i="1"/>
  <c r="CA43" i="1"/>
  <c r="AP43" i="1"/>
  <c r="CM38" i="1"/>
  <c r="CK38" i="1"/>
  <c r="CI38" i="1"/>
  <c r="CO38" i="1"/>
  <c r="CN38" i="1"/>
  <c r="CL38" i="1"/>
  <c r="AO26" i="1"/>
  <c r="CL15" i="1"/>
  <c r="CO15" i="1"/>
  <c r="CN15" i="1"/>
  <c r="CM15" i="1"/>
  <c r="CK15" i="1"/>
  <c r="CI15" i="1"/>
  <c r="BW78" i="1"/>
  <c r="AM56" i="1"/>
  <c r="AP56" i="1"/>
  <c r="AO52" i="1"/>
  <c r="CO52" i="1"/>
  <c r="CN52" i="1"/>
  <c r="CM52" i="1"/>
  <c r="CL52" i="1"/>
  <c r="CK52" i="1"/>
  <c r="CI52" i="1"/>
  <c r="CM37" i="1"/>
  <c r="CI32" i="1"/>
  <c r="CO32" i="1"/>
  <c r="CN32" i="1"/>
  <c r="CL32" i="1"/>
  <c r="CM32" i="1"/>
  <c r="CK32" i="1"/>
  <c r="CF59" i="1"/>
  <c r="BX24" i="1"/>
  <c r="BV24" i="1"/>
  <c r="BS24" i="1"/>
  <c r="BY24" i="1"/>
  <c r="BW24" i="1"/>
  <c r="BU24" i="1"/>
  <c r="BS15" i="1"/>
  <c r="BY15" i="1"/>
  <c r="BV15" i="1"/>
  <c r="BX15" i="1"/>
  <c r="BW15" i="1"/>
  <c r="BU15" i="1"/>
  <c r="AO19" i="1"/>
  <c r="CE59" i="1"/>
  <c r="CL48" i="1"/>
  <c r="CI48" i="1"/>
  <c r="CO48" i="1"/>
  <c r="CN48" i="1"/>
  <c r="CK48" i="1"/>
  <c r="CM48" i="1"/>
  <c r="BX34" i="1"/>
  <c r="BW34" i="1"/>
  <c r="BU34" i="1"/>
  <c r="BY34" i="1"/>
  <c r="BV34" i="1"/>
  <c r="BS34" i="1"/>
  <c r="CM49" i="1"/>
  <c r="CE37" i="1"/>
  <c r="CM20" i="1"/>
  <c r="BY52" i="1"/>
  <c r="CO26" i="1"/>
  <c r="BS128" i="1"/>
  <c r="BW128" i="1"/>
  <c r="BV128" i="1"/>
  <c r="BU128" i="1"/>
  <c r="BX128" i="1"/>
  <c r="BY128" i="1"/>
  <c r="CF99" i="1"/>
  <c r="CD99" i="1"/>
  <c r="CG99" i="1"/>
  <c r="CE99" i="1"/>
  <c r="CC99" i="1"/>
  <c r="CK99" i="1"/>
  <c r="CC143" i="1"/>
  <c r="BV138" i="1"/>
  <c r="BS138" i="1"/>
  <c r="BX138" i="1"/>
  <c r="BY138" i="1"/>
  <c r="BW138" i="1"/>
  <c r="BU138" i="1"/>
  <c r="CA134" i="1"/>
  <c r="CF134" i="1"/>
  <c r="CG134" i="1"/>
  <c r="CE134" i="1"/>
  <c r="CD134" i="1"/>
  <c r="CC134" i="1"/>
  <c r="BW129" i="1"/>
  <c r="BV129" i="1"/>
  <c r="BS129" i="1"/>
  <c r="BY129" i="1"/>
  <c r="BX129" i="1"/>
  <c r="BU129" i="1"/>
  <c r="CG117" i="1"/>
  <c r="CF117" i="1"/>
  <c r="CE117" i="1"/>
  <c r="CD117" i="1"/>
  <c r="CL117" i="1"/>
  <c r="CC117" i="1"/>
  <c r="CK117" i="1"/>
  <c r="CD74" i="1"/>
  <c r="BU74" i="1"/>
  <c r="CD70" i="1"/>
  <c r="BU70" i="1"/>
  <c r="BY62" i="1"/>
  <c r="CI114" i="1"/>
  <c r="CO114" i="1"/>
  <c r="CN114" i="1"/>
  <c r="CK114" i="1"/>
  <c r="CM114" i="1"/>
  <c r="CL114" i="1"/>
  <c r="CL84" i="1"/>
  <c r="CI84" i="1"/>
  <c r="CO84" i="1"/>
  <c r="CN84" i="1"/>
  <c r="CM84" i="1"/>
  <c r="CK84" i="1"/>
  <c r="CE91" i="1"/>
  <c r="CC91" i="1"/>
  <c r="CG91" i="1"/>
  <c r="CF91" i="1"/>
  <c r="CD91" i="1"/>
  <c r="CC100" i="1"/>
  <c r="CD100" i="1"/>
  <c r="CG100" i="1"/>
  <c r="CF100" i="1"/>
  <c r="CE100" i="1"/>
  <c r="CL100" i="1"/>
  <c r="CK100" i="1"/>
  <c r="CO100" i="1"/>
  <c r="CN100" i="1"/>
  <c r="CM100" i="1"/>
  <c r="CI100" i="1"/>
  <c r="CD85" i="1"/>
  <c r="CF85" i="1"/>
  <c r="BX79" i="1"/>
  <c r="BV79" i="1"/>
  <c r="BU79" i="1"/>
  <c r="BS79" i="1"/>
  <c r="BY79" i="1"/>
  <c r="BW79" i="1"/>
  <c r="CG69" i="1"/>
  <c r="CD69" i="1"/>
  <c r="CF69" i="1"/>
  <c r="AP65" i="1"/>
  <c r="BX63" i="1"/>
  <c r="BV63" i="1"/>
  <c r="BS63" i="1"/>
  <c r="BY63" i="1"/>
  <c r="BW63" i="1"/>
  <c r="BU63" i="1"/>
  <c r="CF53" i="1"/>
  <c r="CD53" i="1"/>
  <c r="CO53" i="1"/>
  <c r="CM53" i="1"/>
  <c r="CK53" i="1"/>
  <c r="CG106" i="1"/>
  <c r="CF106" i="1"/>
  <c r="CE106" i="1"/>
  <c r="CD106" i="1"/>
  <c r="CC106" i="1"/>
  <c r="BW98" i="1"/>
  <c r="CF98" i="1"/>
  <c r="BU98" i="1"/>
  <c r="CE87" i="1"/>
  <c r="CD87" i="1"/>
  <c r="CC87" i="1"/>
  <c r="CA87" i="1"/>
  <c r="CG87" i="1"/>
  <c r="CF87" i="1"/>
  <c r="AQ58" i="1"/>
  <c r="AP58" i="1"/>
  <c r="AO58" i="1"/>
  <c r="BY111" i="1"/>
  <c r="BX111" i="1"/>
  <c r="BW111" i="1"/>
  <c r="BV111" i="1"/>
  <c r="BS111" i="1"/>
  <c r="BU111" i="1"/>
  <c r="BU89" i="1"/>
  <c r="CG82" i="1"/>
  <c r="BW100" i="1"/>
  <c r="BU76" i="1"/>
  <c r="BW72" i="1"/>
  <c r="CC68" i="1"/>
  <c r="CE64" i="1"/>
  <c r="CG62" i="1"/>
  <c r="CN85" i="1"/>
  <c r="CC60" i="1"/>
  <c r="CN54" i="1"/>
  <c r="CL54" i="1"/>
  <c r="CK54" i="1"/>
  <c r="CI54" i="1"/>
  <c r="CO54" i="1"/>
  <c r="CM54" i="1"/>
  <c r="CC84" i="1"/>
  <c r="BW68" i="1"/>
  <c r="BW64" i="1"/>
  <c r="BU54" i="1"/>
  <c r="BX84" i="1"/>
  <c r="CE74" i="1"/>
  <c r="BV60" i="1"/>
  <c r="CC17" i="1"/>
  <c r="AQ25" i="1"/>
  <c r="BV70" i="1"/>
  <c r="BV43" i="1"/>
  <c r="BY43" i="1"/>
  <c r="BW43" i="1"/>
  <c r="BU43" i="1"/>
  <c r="BS43" i="1"/>
  <c r="BX43" i="1"/>
  <c r="CM21" i="1"/>
  <c r="CN17" i="1"/>
  <c r="CL17" i="1"/>
  <c r="CI17" i="1"/>
  <c r="CK17" i="1"/>
  <c r="CM17" i="1"/>
  <c r="CO17" i="1"/>
  <c r="CB2" i="1"/>
  <c r="BX78" i="1"/>
  <c r="BX49" i="1"/>
  <c r="CG75" i="1"/>
  <c r="AN19" i="1"/>
  <c r="CE46" i="1"/>
  <c r="CK37" i="1"/>
  <c r="CD26" i="1"/>
  <c r="BW42" i="1"/>
  <c r="CI16" i="1"/>
  <c r="CO16" i="1"/>
  <c r="CL16" i="1"/>
  <c r="CM16" i="1"/>
  <c r="CN16" i="1"/>
  <c r="CK16" i="1"/>
  <c r="CG59" i="1"/>
  <c r="AM24" i="1"/>
  <c r="CN49" i="1"/>
  <c r="CF37" i="1"/>
  <c r="CK35" i="1"/>
  <c r="CK104" i="1"/>
  <c r="CO49" i="1"/>
  <c r="BU38" i="1"/>
  <c r="CD17" i="1"/>
  <c r="BX23" i="1"/>
  <c r="AP195" i="1"/>
  <c r="AO195" i="1"/>
  <c r="CL185" i="1"/>
  <c r="CO185" i="1"/>
  <c r="CN185" i="1"/>
  <c r="CM185" i="1"/>
  <c r="CI185" i="1"/>
  <c r="CK185" i="1"/>
  <c r="AO184" i="1"/>
  <c r="AN184" i="1"/>
  <c r="AM184" i="1"/>
  <c r="AQ184" i="1"/>
  <c r="AQ180" i="1"/>
  <c r="AO180" i="1"/>
  <c r="AN180" i="1"/>
  <c r="AM180" i="1"/>
  <c r="BY244" i="1"/>
  <c r="BX244" i="1"/>
  <c r="BV244" i="1"/>
  <c r="BU244" i="1"/>
  <c r="BS244" i="1"/>
  <c r="BW244" i="1"/>
  <c r="CM188" i="1"/>
  <c r="CO188" i="1"/>
  <c r="BV182" i="1"/>
  <c r="BS182" i="1"/>
  <c r="BY182" i="1"/>
  <c r="BX182" i="1"/>
  <c r="BU182" i="1"/>
  <c r="BW182" i="1"/>
  <c r="AP180" i="1"/>
  <c r="CC189" i="1"/>
  <c r="CN188" i="1"/>
  <c r="BV170" i="1"/>
  <c r="BY170" i="1"/>
  <c r="BX170" i="1"/>
  <c r="BW170" i="1"/>
  <c r="BS170" i="1"/>
  <c r="BU170" i="1"/>
  <c r="BU193" i="1"/>
  <c r="CE200" i="1"/>
  <c r="CD200" i="1"/>
  <c r="CC200" i="1"/>
  <c r="CA200" i="1"/>
  <c r="CG200" i="1"/>
  <c r="CF200" i="1"/>
  <c r="CN169" i="1"/>
  <c r="CL169" i="1"/>
  <c r="CK169" i="1"/>
  <c r="CI169" i="1"/>
  <c r="CO169" i="1"/>
  <c r="CM169" i="1"/>
  <c r="BY189" i="1"/>
  <c r="CG188" i="1"/>
  <c r="CC180" i="1"/>
  <c r="CN162" i="1"/>
  <c r="CO162" i="1"/>
  <c r="CM162" i="1"/>
  <c r="CK162" i="1"/>
  <c r="CL162" i="1"/>
  <c r="CI162" i="1"/>
  <c r="CO160" i="1"/>
  <c r="CM160" i="1"/>
  <c r="CK160" i="1"/>
  <c r="CI160" i="1"/>
  <c r="CN160" i="1"/>
  <c r="CL160" i="1"/>
  <c r="BS161" i="1"/>
  <c r="BY161" i="1"/>
  <c r="BW161" i="1"/>
  <c r="BU161" i="1"/>
  <c r="BV161" i="1"/>
  <c r="BX161" i="1"/>
  <c r="CN171" i="1"/>
  <c r="CO171" i="1"/>
  <c r="CL171" i="1"/>
  <c r="CI171" i="1"/>
  <c r="CM171" i="1"/>
  <c r="CK171" i="1"/>
  <c r="AQ148" i="1"/>
  <c r="AO148" i="1"/>
  <c r="AM148" i="1"/>
  <c r="CO153" i="1"/>
  <c r="CM153" i="1"/>
  <c r="CN153" i="1"/>
  <c r="CK153" i="1"/>
  <c r="CI153" i="1"/>
  <c r="CL153" i="1"/>
  <c r="AP153" i="1"/>
  <c r="AN153" i="1"/>
  <c r="CC176" i="1"/>
  <c r="CN148" i="1"/>
  <c r="CL148" i="1"/>
  <c r="CO148" i="1"/>
  <c r="CM148" i="1"/>
  <c r="CI148" i="1"/>
  <c r="CK148" i="1"/>
  <c r="BU156" i="1"/>
  <c r="BS156" i="1"/>
  <c r="BY156" i="1"/>
  <c r="BX156" i="1"/>
  <c r="BV156" i="1"/>
  <c r="BW156" i="1"/>
  <c r="BV141" i="1"/>
  <c r="BS141" i="1"/>
  <c r="BY141" i="1"/>
  <c r="BW141" i="1"/>
  <c r="BX141" i="1"/>
  <c r="BU141" i="1"/>
  <c r="BU169" i="1"/>
  <c r="CK154" i="1"/>
  <c r="CI154" i="1"/>
  <c r="CO154" i="1"/>
  <c r="CN154" i="1"/>
  <c r="CM154" i="1"/>
  <c r="CL154" i="1"/>
  <c r="CF150" i="1"/>
  <c r="CD150" i="1"/>
  <c r="CC150" i="1"/>
  <c r="CE150" i="1"/>
  <c r="CG150" i="1"/>
  <c r="CA150" i="1"/>
  <c r="CE140" i="1"/>
  <c r="CA140" i="1"/>
  <c r="CG140" i="1"/>
  <c r="CF140" i="1"/>
  <c r="CC140" i="1"/>
  <c r="CD140" i="1"/>
  <c r="BS124" i="1"/>
  <c r="BW124" i="1"/>
  <c r="BY124" i="1"/>
  <c r="BX124" i="1"/>
  <c r="BU124" i="1"/>
  <c r="BV124" i="1"/>
  <c r="AO112" i="1"/>
  <c r="AN112" i="1"/>
  <c r="AM112" i="1"/>
  <c r="BU102" i="1"/>
  <c r="BS102" i="1"/>
  <c r="BW102" i="1"/>
  <c r="BV102" i="1"/>
  <c r="BY102" i="1"/>
  <c r="BX102" i="1"/>
  <c r="AQ112" i="1"/>
  <c r="BV107" i="1"/>
  <c r="BU107" i="1"/>
  <c r="BS107" i="1"/>
  <c r="BY107" i="1"/>
  <c r="BX107" i="1"/>
  <c r="BW107" i="1"/>
  <c r="BV95" i="1"/>
  <c r="BS95" i="1"/>
  <c r="BY95" i="1"/>
  <c r="BX95" i="1"/>
  <c r="BW95" i="1"/>
  <c r="BU95" i="1"/>
  <c r="CD143" i="1"/>
  <c r="BY137" i="1"/>
  <c r="BY133" i="1"/>
  <c r="CN117" i="1"/>
  <c r="BW143" i="1"/>
  <c r="BX133" i="1"/>
  <c r="AN152" i="1"/>
  <c r="BV143" i="1"/>
  <c r="BU137" i="1"/>
  <c r="CL133" i="1"/>
  <c r="BX119" i="1"/>
  <c r="CI106" i="1"/>
  <c r="CK106" i="1"/>
  <c r="CO106" i="1"/>
  <c r="CN106" i="1"/>
  <c r="CM106" i="1"/>
  <c r="CL106" i="1"/>
  <c r="CG114" i="1"/>
  <c r="CF114" i="1"/>
  <c r="CE114" i="1"/>
  <c r="CD114" i="1"/>
  <c r="CC114" i="1"/>
  <c r="CC103" i="1"/>
  <c r="BV103" i="1"/>
  <c r="CG103" i="1"/>
  <c r="CF103" i="1"/>
  <c r="CE103" i="1"/>
  <c r="CD103" i="1"/>
  <c r="BU96" i="1"/>
  <c r="CL70" i="1"/>
  <c r="CI70" i="1"/>
  <c r="CO70" i="1"/>
  <c r="CN70" i="1"/>
  <c r="CM70" i="1"/>
  <c r="CK70" i="1"/>
  <c r="CL64" i="1"/>
  <c r="CO64" i="1"/>
  <c r="CN64" i="1"/>
  <c r="CK64" i="1"/>
  <c r="CM64" i="1"/>
  <c r="CI64" i="1"/>
  <c r="CG79" i="1"/>
  <c r="CD79" i="1"/>
  <c r="CF79" i="1"/>
  <c r="BX73" i="1"/>
  <c r="BV73" i="1"/>
  <c r="BU73" i="1"/>
  <c r="BS73" i="1"/>
  <c r="BY73" i="1"/>
  <c r="BW73" i="1"/>
  <c r="CD63" i="1"/>
  <c r="CF63" i="1"/>
  <c r="AP59" i="1"/>
  <c r="AM66" i="1"/>
  <c r="AQ66" i="1"/>
  <c r="AO66" i="1"/>
  <c r="AM62" i="1"/>
  <c r="AQ62" i="1"/>
  <c r="AO62" i="1"/>
  <c r="CF90" i="1"/>
  <c r="CG90" i="1"/>
  <c r="CE90" i="1"/>
  <c r="CD90" i="1"/>
  <c r="CC90" i="1"/>
  <c r="AM111" i="1"/>
  <c r="BU82" i="1"/>
  <c r="CG76" i="1"/>
  <c r="CD68" i="1"/>
  <c r="CA44" i="1"/>
  <c r="CD44" i="1"/>
  <c r="CG44" i="1"/>
  <c r="CF44" i="1"/>
  <c r="CE44" i="1"/>
  <c r="CC44" i="1"/>
  <c r="AQ35" i="1"/>
  <c r="BV22" i="1"/>
  <c r="BY22" i="1"/>
  <c r="BX22" i="1"/>
  <c r="BS22" i="1"/>
  <c r="BW22" i="1"/>
  <c r="BU22" i="1"/>
  <c r="AN21" i="1"/>
  <c r="AO21" i="1"/>
  <c r="AQ21" i="1"/>
  <c r="CE108" i="1"/>
  <c r="BX100" i="1"/>
  <c r="BV76" i="1"/>
  <c r="BX72" i="1"/>
  <c r="CF64" i="1"/>
  <c r="AP35" i="1"/>
  <c r="BU94" i="1"/>
  <c r="CO85" i="1"/>
  <c r="BU50" i="1"/>
  <c r="BS108" i="1"/>
  <c r="BY108" i="1"/>
  <c r="BX108" i="1"/>
  <c r="BW108" i="1"/>
  <c r="BV108" i="1"/>
  <c r="BU108" i="1"/>
  <c r="CA92" i="1"/>
  <c r="CG92" i="1"/>
  <c r="CF92" i="1"/>
  <c r="CE92" i="1"/>
  <c r="CD92" i="1"/>
  <c r="CC92" i="1"/>
  <c r="CE80" i="1"/>
  <c r="BX64" i="1"/>
  <c r="CK47" i="1"/>
  <c r="CN40" i="1"/>
  <c r="CM40" i="1"/>
  <c r="CL40" i="1"/>
  <c r="CK40" i="1"/>
  <c r="CI40" i="1"/>
  <c r="CO40" i="1"/>
  <c r="BY29" i="1"/>
  <c r="BW29" i="1"/>
  <c r="BV29" i="1"/>
  <c r="BX29" i="1"/>
  <c r="BU29" i="1"/>
  <c r="BS29" i="1"/>
  <c r="AP21" i="1"/>
  <c r="BY84" i="1"/>
  <c r="CF74" i="1"/>
  <c r="CC70" i="1"/>
  <c r="AQ45" i="1"/>
  <c r="AO45" i="1"/>
  <c r="BW60" i="1"/>
  <c r="CE17" i="1"/>
  <c r="BW70" i="1"/>
  <c r="BU17" i="1"/>
  <c r="BS17" i="1"/>
  <c r="BX17" i="1"/>
  <c r="BV17" i="1"/>
  <c r="BY17" i="1"/>
  <c r="BW17" i="1"/>
  <c r="AQ26" i="1"/>
  <c r="BX16" i="1"/>
  <c r="BV16" i="1"/>
  <c r="BS16" i="1"/>
  <c r="BY16" i="1"/>
  <c r="BW16" i="1"/>
  <c r="BU16" i="1"/>
  <c r="AO103" i="1"/>
  <c r="BY78" i="1"/>
  <c r="AN56" i="1"/>
  <c r="BY49" i="1"/>
  <c r="BV50" i="1"/>
  <c r="CF46" i="1"/>
  <c r="CF17" i="1"/>
  <c r="BX42" i="1"/>
  <c r="CE33" i="1"/>
  <c r="CC33" i="1"/>
  <c r="CG33" i="1"/>
  <c r="CD33" i="1"/>
  <c r="CF33" i="1"/>
  <c r="CA48" i="1"/>
  <c r="CG48" i="1"/>
  <c r="CF48" i="1"/>
  <c r="CE48" i="1"/>
  <c r="CD48" i="1"/>
  <c r="CC48" i="1"/>
  <c r="CF27" i="1"/>
  <c r="CC27" i="1"/>
  <c r="AM19" i="1"/>
  <c r="CM35" i="1"/>
  <c r="CN19" i="1"/>
  <c r="CK19" i="1"/>
  <c r="CL19" i="1"/>
  <c r="CO19" i="1"/>
  <c r="CM19" i="1"/>
  <c r="CI19" i="1"/>
  <c r="CL104" i="1"/>
  <c r="AO36" i="1"/>
  <c r="CF19" i="1"/>
  <c r="CK33" i="1"/>
  <c r="BU52" i="1"/>
  <c r="CG40" i="1"/>
  <c r="BU23" i="1"/>
  <c r="CD156" i="1"/>
  <c r="CG156" i="1"/>
  <c r="CF156" i="1"/>
  <c r="CC156" i="1"/>
  <c r="CE156" i="1"/>
  <c r="CA156" i="1"/>
  <c r="BW155" i="1"/>
  <c r="BU155" i="1"/>
  <c r="BY155" i="1"/>
  <c r="BV155" i="1"/>
  <c r="BS155" i="1"/>
  <c r="BX155" i="1"/>
  <c r="CF154" i="1"/>
  <c r="CD154" i="1"/>
  <c r="CC154" i="1"/>
  <c r="CA154" i="1"/>
  <c r="CG154" i="1"/>
  <c r="CE154" i="1"/>
  <c r="BY150" i="1"/>
  <c r="BV150" i="1"/>
  <c r="BS150" i="1"/>
  <c r="BX150" i="1"/>
  <c r="BW150" i="1"/>
  <c r="BU150" i="1"/>
  <c r="CN141" i="1"/>
  <c r="CO141" i="1"/>
  <c r="CL141" i="1"/>
  <c r="CI141" i="1"/>
  <c r="CM141" i="1"/>
  <c r="CK141" i="1"/>
  <c r="CK132" i="1"/>
  <c r="CI132" i="1"/>
  <c r="CO132" i="1"/>
  <c r="CN132" i="1"/>
  <c r="CM132" i="1"/>
  <c r="CL132" i="1"/>
  <c r="BS130" i="1"/>
  <c r="BY130" i="1"/>
  <c r="BW130" i="1"/>
  <c r="BX130" i="1"/>
  <c r="BU130" i="1"/>
  <c r="BV130" i="1"/>
  <c r="AQ99" i="1"/>
  <c r="AO99" i="1"/>
  <c r="AN99" i="1"/>
  <c r="AM99" i="1"/>
  <c r="CF133" i="1"/>
  <c r="CE133" i="1"/>
  <c r="CD133" i="1"/>
  <c r="CG133" i="1"/>
  <c r="CC133" i="1"/>
  <c r="CA133" i="1"/>
  <c r="CA124" i="1"/>
  <c r="CF124" i="1"/>
  <c r="CG124" i="1"/>
  <c r="CE124" i="1"/>
  <c r="CD124" i="1"/>
  <c r="CC124" i="1"/>
  <c r="CE102" i="1"/>
  <c r="CD102" i="1"/>
  <c r="CC102" i="1"/>
  <c r="CG102" i="1"/>
  <c r="CF102" i="1"/>
  <c r="CO102" i="1"/>
  <c r="CF107" i="1"/>
  <c r="CE107" i="1"/>
  <c r="CD107" i="1"/>
  <c r="CC107" i="1"/>
  <c r="CG107" i="1"/>
  <c r="AP99" i="1"/>
  <c r="CF95" i="1"/>
  <c r="CD95" i="1"/>
  <c r="CM95" i="1"/>
  <c r="CG95" i="1"/>
  <c r="CF143" i="1"/>
  <c r="BU136" i="1"/>
  <c r="CE138" i="1"/>
  <c r="CA138" i="1"/>
  <c r="CD138" i="1"/>
  <c r="CC138" i="1"/>
  <c r="CF138" i="1"/>
  <c r="CG138" i="1"/>
  <c r="BX143" i="1"/>
  <c r="BV137" i="1"/>
  <c r="CF135" i="1"/>
  <c r="CE135" i="1"/>
  <c r="CD135" i="1"/>
  <c r="CG135" i="1"/>
  <c r="CC135" i="1"/>
  <c r="CA135" i="1"/>
  <c r="CI101" i="1"/>
  <c r="CO101" i="1"/>
  <c r="CN101" i="1"/>
  <c r="CM101" i="1"/>
  <c r="CL101" i="1"/>
  <c r="CK101" i="1"/>
  <c r="CL102" i="1"/>
  <c r="CL76" i="1"/>
  <c r="CI76" i="1"/>
  <c r="CO76" i="1"/>
  <c r="CN76" i="1"/>
  <c r="CK76" i="1"/>
  <c r="CM76" i="1"/>
  <c r="AO63" i="1"/>
  <c r="AQ63" i="1"/>
  <c r="AM63" i="1"/>
  <c r="AP100" i="1"/>
  <c r="AN100" i="1"/>
  <c r="AQ100" i="1"/>
  <c r="AO100" i="1"/>
  <c r="CC89" i="1"/>
  <c r="CD89" i="1"/>
  <c r="CG89" i="1"/>
  <c r="CF89" i="1"/>
  <c r="CE89" i="1"/>
  <c r="CL89" i="1"/>
  <c r="CO89" i="1"/>
  <c r="CN89" i="1"/>
  <c r="CM89" i="1"/>
  <c r="CK89" i="1"/>
  <c r="CI89" i="1"/>
  <c r="BX83" i="1"/>
  <c r="BV83" i="1"/>
  <c r="BU83" i="1"/>
  <c r="BS83" i="1"/>
  <c r="BY83" i="1"/>
  <c r="BW83" i="1"/>
  <c r="CG73" i="1"/>
  <c r="CD73" i="1"/>
  <c r="CF73" i="1"/>
  <c r="BX67" i="1"/>
  <c r="BV67" i="1"/>
  <c r="BS67" i="1"/>
  <c r="BY67" i="1"/>
  <c r="BW67" i="1"/>
  <c r="BU67" i="1"/>
  <c r="BV55" i="1"/>
  <c r="BS55" i="1"/>
  <c r="BY55" i="1"/>
  <c r="BX55" i="1"/>
  <c r="BW55" i="1"/>
  <c r="BU55" i="1"/>
  <c r="CL95" i="1"/>
  <c r="CF88" i="1"/>
  <c r="CD88" i="1"/>
  <c r="CG88" i="1"/>
  <c r="CE88" i="1"/>
  <c r="CC88" i="1"/>
  <c r="CA88" i="1"/>
  <c r="CK103" i="1"/>
  <c r="CI103" i="1"/>
  <c r="CO103" i="1"/>
  <c r="CN103" i="1"/>
  <c r="CM103" i="1"/>
  <c r="CL103" i="1"/>
  <c r="CD82" i="1"/>
  <c r="AN58" i="1"/>
  <c r="CL50" i="1"/>
  <c r="CI50" i="1"/>
  <c r="CO50" i="1"/>
  <c r="CN50" i="1"/>
  <c r="CK50" i="1"/>
  <c r="CM50" i="1"/>
  <c r="AP41" i="1"/>
  <c r="AO41" i="1"/>
  <c r="AN41" i="1"/>
  <c r="AM41" i="1"/>
  <c r="AQ41" i="1"/>
  <c r="AQ40" i="1"/>
  <c r="AP40" i="1"/>
  <c r="BW89" i="1"/>
  <c r="CC82" i="1"/>
  <c r="BV82" i="1"/>
  <c r="CD66" i="1"/>
  <c r="CN39" i="1"/>
  <c r="CL39" i="1"/>
  <c r="CI39" i="1"/>
  <c r="CO39" i="1"/>
  <c r="CK39" i="1"/>
  <c r="CM39" i="1"/>
  <c r="CF22" i="1"/>
  <c r="CD22" i="1"/>
  <c r="CE22" i="1"/>
  <c r="CC22" i="1"/>
  <c r="CN22" i="1"/>
  <c r="CL22" i="1"/>
  <c r="CK22" i="1"/>
  <c r="CG22" i="1"/>
  <c r="BY100" i="1"/>
  <c r="BX90" i="1"/>
  <c r="BV90" i="1"/>
  <c r="BU90" i="1"/>
  <c r="BS90" i="1"/>
  <c r="BY90" i="1"/>
  <c r="BW90" i="1"/>
  <c r="BW76" i="1"/>
  <c r="BY72" i="1"/>
  <c r="CE66" i="1"/>
  <c r="CG64" i="1"/>
  <c r="CC62" i="1"/>
  <c r="AP42" i="1"/>
  <c r="AO42" i="1"/>
  <c r="BV94" i="1"/>
  <c r="CO42" i="1"/>
  <c r="CM42" i="1"/>
  <c r="CL42" i="1"/>
  <c r="CK42" i="1"/>
  <c r="CI42" i="1"/>
  <c r="CN42" i="1"/>
  <c r="CL108" i="1"/>
  <c r="CK108" i="1"/>
  <c r="CI108" i="1"/>
  <c r="CO108" i="1"/>
  <c r="CN108" i="1"/>
  <c r="CM108" i="1"/>
  <c r="CO92" i="1"/>
  <c r="CN92" i="1"/>
  <c r="CM92" i="1"/>
  <c r="CL92" i="1"/>
  <c r="CK92" i="1"/>
  <c r="CI92" i="1"/>
  <c r="CF80" i="1"/>
  <c r="BU66" i="1"/>
  <c r="BU62" i="1"/>
  <c r="CG29" i="1"/>
  <c r="CF29" i="1"/>
  <c r="CD29" i="1"/>
  <c r="CL29" i="1"/>
  <c r="CC29" i="1"/>
  <c r="CE29" i="1"/>
  <c r="CG74" i="1"/>
  <c r="BX60" i="1"/>
  <c r="CG34" i="1"/>
  <c r="CE34" i="1"/>
  <c r="CC34" i="1"/>
  <c r="CD34" i="1"/>
  <c r="CF34" i="1"/>
  <c r="BX70" i="1"/>
  <c r="AN23" i="1"/>
  <c r="AP23" i="1"/>
  <c r="AQ23" i="1"/>
  <c r="CC50" i="1"/>
  <c r="AP103" i="1"/>
  <c r="CA52" i="1"/>
  <c r="CG52" i="1"/>
  <c r="CF52" i="1"/>
  <c r="CD52" i="1"/>
  <c r="CC52" i="1"/>
  <c r="CE52" i="1"/>
  <c r="CG46" i="1"/>
  <c r="CK29" i="1"/>
  <c r="BY42" i="1"/>
  <c r="CN25" i="1"/>
  <c r="CL25" i="1"/>
  <c r="CI25" i="1"/>
  <c r="CM25" i="1"/>
  <c r="CO25" i="1"/>
  <c r="CK25" i="1"/>
  <c r="CN35" i="1"/>
  <c r="AN18" i="1"/>
  <c r="AP16" i="1"/>
  <c r="CC19" i="1"/>
  <c r="CL33" i="1"/>
  <c r="CI230" i="1"/>
  <c r="CM230" i="1"/>
  <c r="CO230" i="1"/>
  <c r="CN230" i="1"/>
  <c r="CL230" i="1"/>
  <c r="CK230" i="1"/>
  <c r="CD226" i="1"/>
  <c r="CF226" i="1"/>
  <c r="CE226" i="1"/>
  <c r="CC226" i="1"/>
  <c r="CA226" i="1"/>
  <c r="CG226" i="1"/>
  <c r="BU227" i="1"/>
  <c r="BY227" i="1"/>
  <c r="BS227" i="1"/>
  <c r="BX227" i="1"/>
  <c r="BW227" i="1"/>
  <c r="BV227" i="1"/>
  <c r="BY225" i="1"/>
  <c r="BU225" i="1"/>
  <c r="BX225" i="1"/>
  <c r="BW225" i="1"/>
  <c r="BV225" i="1"/>
  <c r="BS225" i="1"/>
  <c r="CG220" i="1"/>
  <c r="CE220" i="1"/>
  <c r="CD220" i="1"/>
  <c r="CC220" i="1"/>
  <c r="CF220" i="1"/>
  <c r="CA220" i="1"/>
  <c r="CI234" i="1"/>
  <c r="CM234" i="1"/>
  <c r="CO234" i="1"/>
  <c r="CN234" i="1"/>
  <c r="CL234" i="1"/>
  <c r="CK234" i="1"/>
  <c r="CM206" i="1"/>
  <c r="CL206" i="1"/>
  <c r="CK206" i="1"/>
  <c r="CI206" i="1"/>
  <c r="CN206" i="1"/>
  <c r="CO206" i="1"/>
  <c r="CE205" i="1"/>
  <c r="CE203" i="1"/>
  <c r="CO205" i="1"/>
  <c r="CM205" i="1"/>
  <c r="CL205" i="1"/>
  <c r="CK205" i="1"/>
  <c r="CN205" i="1"/>
  <c r="CI205" i="1"/>
  <c r="CE191" i="1"/>
  <c r="CD191" i="1"/>
  <c r="BU191" i="1"/>
  <c r="CF191" i="1"/>
  <c r="CE187" i="1"/>
  <c r="CF187" i="1"/>
  <c r="BY201" i="1"/>
  <c r="CF203" i="1"/>
  <c r="BX199" i="1"/>
  <c r="BS196" i="1"/>
  <c r="BY196" i="1"/>
  <c r="BV196" i="1"/>
  <c r="BX196" i="1"/>
  <c r="BW196" i="1"/>
  <c r="BU196" i="1"/>
  <c r="CK244" i="1"/>
  <c r="CO244" i="1"/>
  <c r="CI244" i="1"/>
  <c r="CN244" i="1"/>
  <c r="CM244" i="1"/>
  <c r="CL244" i="1"/>
  <c r="BX201" i="1"/>
  <c r="BX192" i="1"/>
  <c r="BW192" i="1"/>
  <c r="BV192" i="1"/>
  <c r="BY192" i="1"/>
  <c r="BU192" i="1"/>
  <c r="BS192" i="1"/>
  <c r="CF186" i="1"/>
  <c r="CD186" i="1"/>
  <c r="CC192" i="1"/>
  <c r="CK190" i="1"/>
  <c r="CF201" i="1"/>
  <c r="CO204" i="1"/>
  <c r="CE204" i="1"/>
  <c r="CL186" i="1"/>
  <c r="CC193" i="1"/>
  <c r="CN181" i="1"/>
  <c r="CM181" i="1"/>
  <c r="CL181" i="1"/>
  <c r="CI181" i="1"/>
  <c r="CO181" i="1"/>
  <c r="CK181" i="1"/>
  <c r="CK200" i="1"/>
  <c r="CI200" i="1"/>
  <c r="CN200" i="1"/>
  <c r="CO200" i="1"/>
  <c r="CM200" i="1"/>
  <c r="CL200" i="1"/>
  <c r="CO197" i="1"/>
  <c r="CM197" i="1"/>
  <c r="CN197" i="1"/>
  <c r="CL197" i="1"/>
  <c r="CK197" i="1"/>
  <c r="CI197" i="1"/>
  <c r="BY166" i="1"/>
  <c r="CN166" i="1"/>
  <c r="CK166" i="1"/>
  <c r="CI166" i="1"/>
  <c r="CM166" i="1"/>
  <c r="CO166" i="1"/>
  <c r="CL166" i="1"/>
  <c r="BV187" i="1"/>
  <c r="CI175" i="1"/>
  <c r="CN175" i="1"/>
  <c r="CO175" i="1"/>
  <c r="CL175" i="1"/>
  <c r="CM175" i="1"/>
  <c r="CK175" i="1"/>
  <c r="CO192" i="1"/>
  <c r="CC186" i="1"/>
  <c r="BY169" i="1"/>
  <c r="AO151" i="1"/>
  <c r="AM151" i="1"/>
  <c r="BU149" i="1"/>
  <c r="CF189" i="1"/>
  <c r="CA171" i="1"/>
  <c r="CG171" i="1"/>
  <c r="CE171" i="1"/>
  <c r="CD171" i="1"/>
  <c r="CC171" i="1"/>
  <c r="CF171" i="1"/>
  <c r="BV168" i="1"/>
  <c r="BU168" i="1"/>
  <c r="BS168" i="1"/>
  <c r="BX168" i="1"/>
  <c r="BY168" i="1"/>
  <c r="BW168" i="1"/>
  <c r="CL147" i="1"/>
  <c r="CN147" i="1"/>
  <c r="CK147" i="1"/>
  <c r="CI147" i="1"/>
  <c r="CO147" i="1"/>
  <c r="CM147" i="1"/>
  <c r="CF169" i="1"/>
  <c r="BX148" i="1"/>
  <c r="BV148" i="1"/>
  <c r="BY148" i="1"/>
  <c r="BW148" i="1"/>
  <c r="BU148" i="1"/>
  <c r="BS148" i="1"/>
  <c r="CF144" i="1"/>
  <c r="CD144" i="1"/>
  <c r="BV173" i="1"/>
  <c r="AP156" i="1"/>
  <c r="CN139" i="1"/>
  <c r="CI139" i="1"/>
  <c r="CO139" i="1"/>
  <c r="CM139" i="1"/>
  <c r="CL139" i="1"/>
  <c r="CK139" i="1"/>
  <c r="CF155" i="1"/>
  <c r="CD155" i="1"/>
  <c r="CG155" i="1"/>
  <c r="CE155" i="1"/>
  <c r="CC155" i="1"/>
  <c r="CA155" i="1"/>
  <c r="AP155" i="1"/>
  <c r="AN155" i="1"/>
  <c r="CE149" i="1"/>
  <c r="BV147" i="1"/>
  <c r="BX160" i="1"/>
  <c r="CI150" i="1"/>
  <c r="CN150" i="1"/>
  <c r="CM150" i="1"/>
  <c r="CL150" i="1"/>
  <c r="CO150" i="1"/>
  <c r="CK150" i="1"/>
  <c r="CK136" i="1"/>
  <c r="CI136" i="1"/>
  <c r="CO136" i="1"/>
  <c r="CN136" i="1"/>
  <c r="CM136" i="1"/>
  <c r="CL136" i="1"/>
  <c r="BS134" i="1"/>
  <c r="BY134" i="1"/>
  <c r="BW134" i="1"/>
  <c r="BX134" i="1"/>
  <c r="BU134" i="1"/>
  <c r="BV134" i="1"/>
  <c r="CF127" i="1"/>
  <c r="CE127" i="1"/>
  <c r="CG127" i="1"/>
  <c r="CD127" i="1"/>
  <c r="CC127" i="1"/>
  <c r="CA127" i="1"/>
  <c r="BW131" i="1"/>
  <c r="BV131" i="1"/>
  <c r="BU131" i="1"/>
  <c r="BS131" i="1"/>
  <c r="BX131" i="1"/>
  <c r="BY131" i="1"/>
  <c r="CM120" i="1"/>
  <c r="BV136" i="1"/>
  <c r="CL118" i="1"/>
  <c r="BU145" i="1"/>
  <c r="CE143" i="1"/>
  <c r="BX137" i="1"/>
  <c r="CK134" i="1"/>
  <c r="CI134" i="1"/>
  <c r="CO134" i="1"/>
  <c r="CL134" i="1"/>
  <c r="CM134" i="1"/>
  <c r="CN134" i="1"/>
  <c r="BS152" i="1"/>
  <c r="BY152" i="1"/>
  <c r="BW152" i="1"/>
  <c r="BU152" i="1"/>
  <c r="BX152" i="1"/>
  <c r="BV152" i="1"/>
  <c r="CK152" i="1"/>
  <c r="CI152" i="1"/>
  <c r="CO152" i="1"/>
  <c r="CM152" i="1"/>
  <c r="CN152" i="1"/>
  <c r="CL152" i="1"/>
  <c r="BW137" i="1"/>
  <c r="BU133" i="1"/>
  <c r="CF129" i="1"/>
  <c r="CE129" i="1"/>
  <c r="CA129" i="1"/>
  <c r="CG129" i="1"/>
  <c r="CC129" i="1"/>
  <c r="CD129" i="1"/>
  <c r="BW149" i="1"/>
  <c r="BS116" i="1"/>
  <c r="BY116" i="1"/>
  <c r="BX116" i="1"/>
  <c r="BW116" i="1"/>
  <c r="BV116" i="1"/>
  <c r="BU116" i="1"/>
  <c r="BV114" i="1"/>
  <c r="CK107" i="1"/>
  <c r="CM133" i="1"/>
  <c r="CA126" i="1"/>
  <c r="CF126" i="1"/>
  <c r="CC126" i="1"/>
  <c r="CG126" i="1"/>
  <c r="CD126" i="1"/>
  <c r="CE126" i="1"/>
  <c r="CM102" i="1"/>
  <c r="CG93" i="1"/>
  <c r="AQ86" i="1"/>
  <c r="CE85" i="1"/>
  <c r="CL82" i="1"/>
  <c r="CI82" i="1"/>
  <c r="CO82" i="1"/>
  <c r="CN82" i="1"/>
  <c r="CM82" i="1"/>
  <c r="CK82" i="1"/>
  <c r="CL68" i="1"/>
  <c r="CO68" i="1"/>
  <c r="CN68" i="1"/>
  <c r="CK68" i="1"/>
  <c r="CM68" i="1"/>
  <c r="CI68" i="1"/>
  <c r="AN57" i="1"/>
  <c r="AO57" i="1"/>
  <c r="AQ57" i="1"/>
  <c r="AM57" i="1"/>
  <c r="AQ53" i="1"/>
  <c r="AO53" i="1"/>
  <c r="AN53" i="1"/>
  <c r="AM53" i="1"/>
  <c r="CK137" i="1"/>
  <c r="CD83" i="1"/>
  <c r="CF83" i="1"/>
  <c r="BX77" i="1"/>
  <c r="BV77" i="1"/>
  <c r="BU77" i="1"/>
  <c r="BS77" i="1"/>
  <c r="BY77" i="1"/>
  <c r="BW77" i="1"/>
  <c r="CD67" i="1"/>
  <c r="CF67" i="1"/>
  <c r="AP63" i="1"/>
  <c r="BX61" i="1"/>
  <c r="BV61" i="1"/>
  <c r="BS61" i="1"/>
  <c r="BY61" i="1"/>
  <c r="BW61" i="1"/>
  <c r="BU61" i="1"/>
  <c r="CO55" i="1"/>
  <c r="CM55" i="1"/>
  <c r="CK55" i="1"/>
  <c r="CD55" i="1"/>
  <c r="CG55" i="1"/>
  <c r="BV121" i="1"/>
  <c r="CN95" i="1"/>
  <c r="CO123" i="1"/>
  <c r="CN123" i="1"/>
  <c r="CK123" i="1"/>
  <c r="CM123" i="1"/>
  <c r="CL123" i="1"/>
  <c r="CI123" i="1"/>
  <c r="CI119" i="1"/>
  <c r="CO119" i="1"/>
  <c r="CN119" i="1"/>
  <c r="CM119" i="1"/>
  <c r="CK119" i="1"/>
  <c r="CL119" i="1"/>
  <c r="CE94" i="1"/>
  <c r="CN81" i="1"/>
  <c r="CM81" i="1"/>
  <c r="CL81" i="1"/>
  <c r="CK81" i="1"/>
  <c r="CO81" i="1"/>
  <c r="CI81" i="1"/>
  <c r="CN77" i="1"/>
  <c r="CM77" i="1"/>
  <c r="CL77" i="1"/>
  <c r="CK77" i="1"/>
  <c r="CO77" i="1"/>
  <c r="CI77" i="1"/>
  <c r="CN73" i="1"/>
  <c r="CM73" i="1"/>
  <c r="CL73" i="1"/>
  <c r="CK73" i="1"/>
  <c r="CO73" i="1"/>
  <c r="CI73" i="1"/>
  <c r="CN69" i="1"/>
  <c r="CM69" i="1"/>
  <c r="CL69" i="1"/>
  <c r="CK69" i="1"/>
  <c r="CO69" i="1"/>
  <c r="CI69" i="1"/>
  <c r="CN65" i="1"/>
  <c r="CL65" i="1"/>
  <c r="CK65" i="1"/>
  <c r="CI65" i="1"/>
  <c r="CO65" i="1"/>
  <c r="CM65" i="1"/>
  <c r="CN61" i="1"/>
  <c r="CL61" i="1"/>
  <c r="CK61" i="1"/>
  <c r="CI61" i="1"/>
  <c r="CO61" i="1"/>
  <c r="CM61" i="1"/>
  <c r="AQ60" i="1"/>
  <c r="AM60" i="1"/>
  <c r="AO60" i="1"/>
  <c r="CD78" i="1"/>
  <c r="AM42" i="1"/>
  <c r="CE39" i="1"/>
  <c r="CG39" i="1"/>
  <c r="CF39" i="1"/>
  <c r="CD39" i="1"/>
  <c r="CC39" i="1"/>
  <c r="CA39" i="1"/>
  <c r="CD20" i="1"/>
  <c r="CG20" i="1"/>
  <c r="CE20" i="1"/>
  <c r="CC20" i="1"/>
  <c r="CL20" i="1"/>
  <c r="CO20" i="1"/>
  <c r="CN20" i="1"/>
  <c r="BY20" i="1"/>
  <c r="CF20" i="1"/>
  <c r="BX20" i="1"/>
  <c r="BU20" i="1"/>
  <c r="CG111" i="1"/>
  <c r="CF111" i="1"/>
  <c r="CE111" i="1"/>
  <c r="CD111" i="1"/>
  <c r="CC111" i="1"/>
  <c r="CI109" i="1"/>
  <c r="CO109" i="1"/>
  <c r="CN109" i="1"/>
  <c r="CM109" i="1"/>
  <c r="CL109" i="1"/>
  <c r="CK109" i="1"/>
  <c r="BX89" i="1"/>
  <c r="CE78" i="1"/>
  <c r="BW104" i="1"/>
  <c r="BV104" i="1"/>
  <c r="BU104" i="1"/>
  <c r="BY104" i="1"/>
  <c r="BX104" i="1"/>
  <c r="BS104" i="1"/>
  <c r="BW82" i="1"/>
  <c r="CC76" i="1"/>
  <c r="CD64" i="1"/>
  <c r="CG108" i="1"/>
  <c r="BX76" i="1"/>
  <c r="CE69" i="1"/>
  <c r="CF66" i="1"/>
  <c r="BW94" i="1"/>
  <c r="CK85" i="1"/>
  <c r="CD54" i="1"/>
  <c r="CL47" i="1"/>
  <c r="AN86" i="1"/>
  <c r="CG80" i="1"/>
  <c r="BV66" i="1"/>
  <c r="BV62" i="1"/>
  <c r="CC53" i="1"/>
  <c r="CE45" i="1"/>
  <c r="CF45" i="1"/>
  <c r="CD45" i="1"/>
  <c r="CC45" i="1"/>
  <c r="CA45" i="1"/>
  <c r="CG45" i="1"/>
  <c r="BU80" i="1"/>
  <c r="CN47" i="1"/>
  <c r="CE54" i="1"/>
  <c r="AP34" i="1"/>
  <c r="BV74" i="1"/>
  <c r="BY70" i="1"/>
  <c r="AM36" i="1"/>
  <c r="CL23" i="1"/>
  <c r="CO23" i="1"/>
  <c r="CI23" i="1"/>
  <c r="CK23" i="1"/>
  <c r="CN23" i="1"/>
  <c r="CM23" i="1"/>
  <c r="CL26" i="1"/>
  <c r="CD50" i="1"/>
  <c r="AQ103" i="1"/>
  <c r="CA56" i="1"/>
  <c r="CG56" i="1"/>
  <c r="CE56" i="1"/>
  <c r="CD56" i="1"/>
  <c r="CC56" i="1"/>
  <c r="CF56" i="1"/>
  <c r="AO56" i="1"/>
  <c r="AM52" i="1"/>
  <c r="BU49" i="1"/>
  <c r="CC31" i="1"/>
  <c r="CF31" i="1"/>
  <c r="CG31" i="1"/>
  <c r="CE31" i="1"/>
  <c r="CD31" i="1"/>
  <c r="CC46" i="1"/>
  <c r="BU33" i="1"/>
  <c r="BS33" i="1"/>
  <c r="BX33" i="1"/>
  <c r="BY33" i="1"/>
  <c r="BW33" i="1"/>
  <c r="BV33" i="1"/>
  <c r="CM29" i="1"/>
  <c r="CE25" i="1"/>
  <c r="CC25" i="1"/>
  <c r="CF25" i="1"/>
  <c r="CD25" i="1"/>
  <c r="CG25" i="1"/>
  <c r="AP17" i="1"/>
  <c r="BX48" i="1"/>
  <c r="BW48" i="1"/>
  <c r="BV48" i="1"/>
  <c r="BU48" i="1"/>
  <c r="BY48" i="1"/>
  <c r="BS48" i="1"/>
  <c r="CL37" i="1"/>
  <c r="CK34" i="1"/>
  <c r="CI34" i="1"/>
  <c r="CN34" i="1"/>
  <c r="CO34" i="1"/>
  <c r="CM34" i="1"/>
  <c r="CL34" i="1"/>
  <c r="CO18" i="1"/>
  <c r="CL18" i="1"/>
  <c r="CG18" i="1"/>
  <c r="CD18" i="1"/>
  <c r="CC18" i="1"/>
  <c r="BV38" i="1"/>
  <c r="CD19" i="1"/>
  <c r="CN33" i="1"/>
  <c r="CN21" i="1"/>
  <c r="CD227" i="1"/>
  <c r="CE227" i="1"/>
  <c r="CC227" i="1"/>
  <c r="CA227" i="1"/>
  <c r="CG227" i="1"/>
  <c r="CF227" i="1"/>
  <c r="CG228" i="1"/>
  <c r="CD228" i="1"/>
  <c r="CF228" i="1"/>
  <c r="CE228" i="1"/>
  <c r="CC228" i="1"/>
  <c r="CA228" i="1"/>
  <c r="CG222" i="1"/>
  <c r="CF222" i="1"/>
  <c r="CE222" i="1"/>
  <c r="CD222" i="1"/>
  <c r="CC222" i="1"/>
  <c r="CA222" i="1"/>
  <c r="CG234" i="1"/>
  <c r="CD234" i="1"/>
  <c r="CA234" i="1"/>
  <c r="CF234" i="1"/>
  <c r="CE234" i="1"/>
  <c r="CC234" i="1"/>
  <c r="CG205" i="1"/>
  <c r="BS202" i="1"/>
  <c r="BY202" i="1"/>
  <c r="BX202" i="1"/>
  <c r="BV202" i="1"/>
  <c r="BW202" i="1"/>
  <c r="BU202" i="1"/>
  <c r="CO195" i="1"/>
  <c r="CM195" i="1"/>
  <c r="CK195" i="1"/>
  <c r="CI195" i="1"/>
  <c r="CN195" i="1"/>
  <c r="CL195" i="1"/>
  <c r="BV201" i="1"/>
  <c r="CA244" i="1"/>
  <c r="CG244" i="1"/>
  <c r="CE244" i="1"/>
  <c r="CD244" i="1"/>
  <c r="CF244" i="1"/>
  <c r="CC244" i="1"/>
  <c r="CO198" i="1"/>
  <c r="BW198" i="1"/>
  <c r="CL198" i="1"/>
  <c r="CE194" i="1"/>
  <c r="CF194" i="1"/>
  <c r="CD194" i="1"/>
  <c r="CC194" i="1"/>
  <c r="CA194" i="1"/>
  <c r="CG194" i="1"/>
  <c r="BX184" i="1"/>
  <c r="BV184" i="1"/>
  <c r="BW184" i="1"/>
  <c r="BY184" i="1"/>
  <c r="BU184" i="1"/>
  <c r="BS184" i="1"/>
  <c r="CC199" i="1"/>
  <c r="CE192" i="1"/>
  <c r="CK188" i="1"/>
  <c r="CL180" i="1"/>
  <c r="AQ174" i="1"/>
  <c r="AO174" i="1"/>
  <c r="AM174" i="1"/>
  <c r="CC191" i="1"/>
  <c r="CC187" i="1"/>
  <c r="CK186" i="1"/>
  <c r="BV172" i="1"/>
  <c r="BS172" i="1"/>
  <c r="BY172" i="1"/>
  <c r="BW172" i="1"/>
  <c r="BX172" i="1"/>
  <c r="BU172" i="1"/>
  <c r="CG204" i="1"/>
  <c r="CN186" i="1"/>
  <c r="CN176" i="1"/>
  <c r="CM176" i="1"/>
  <c r="CL176" i="1"/>
  <c r="CO176" i="1"/>
  <c r="CI176" i="1"/>
  <c r="CK176" i="1"/>
  <c r="AN177" i="1"/>
  <c r="BW187" i="1"/>
  <c r="CD183" i="1"/>
  <c r="BV178" i="1"/>
  <c r="BY178" i="1"/>
  <c r="BW178" i="1"/>
  <c r="BU178" i="1"/>
  <c r="BX178" i="1"/>
  <c r="BS178" i="1"/>
  <c r="CE186" i="1"/>
  <c r="CE166" i="1"/>
  <c r="CA166" i="1"/>
  <c r="CG166" i="1"/>
  <c r="CD166" i="1"/>
  <c r="CF166" i="1"/>
  <c r="CC166" i="1"/>
  <c r="BV169" i="1"/>
  <c r="CF153" i="1"/>
  <c r="CD153" i="1"/>
  <c r="CE153" i="1"/>
  <c r="CG153" i="1"/>
  <c r="CA153" i="1"/>
  <c r="CC153" i="1"/>
  <c r="BX171" i="1"/>
  <c r="BV171" i="1"/>
  <c r="BW171" i="1"/>
  <c r="BU171" i="1"/>
  <c r="BS171" i="1"/>
  <c r="BY171" i="1"/>
  <c r="CE168" i="1"/>
  <c r="CA168" i="1"/>
  <c r="CG168" i="1"/>
  <c r="CF168" i="1"/>
  <c r="CD168" i="1"/>
  <c r="CC168" i="1"/>
  <c r="CN168" i="1"/>
  <c r="CM168" i="1"/>
  <c r="CK168" i="1"/>
  <c r="CO168" i="1"/>
  <c r="CL168" i="1"/>
  <c r="CI168" i="1"/>
  <c r="CE169" i="1"/>
  <c r="AN151" i="1"/>
  <c r="CD148" i="1"/>
  <c r="CF148" i="1"/>
  <c r="CN164" i="1"/>
  <c r="CM164" i="1"/>
  <c r="CL164" i="1"/>
  <c r="CK164" i="1"/>
  <c r="CO164" i="1"/>
  <c r="CI164" i="1"/>
  <c r="AO157" i="1"/>
  <c r="CN146" i="1"/>
  <c r="CL146" i="1"/>
  <c r="CI146" i="1"/>
  <c r="CM146" i="1"/>
  <c r="CO146" i="1"/>
  <c r="CK146" i="1"/>
  <c r="BX154" i="1"/>
  <c r="CG148" i="1"/>
  <c r="CD149" i="1"/>
  <c r="CG149" i="1"/>
  <c r="BX147" i="1"/>
  <c r="CO125" i="1"/>
  <c r="CN125" i="1"/>
  <c r="CK125" i="1"/>
  <c r="CL125" i="1"/>
  <c r="CI125" i="1"/>
  <c r="CM125" i="1"/>
  <c r="CD120" i="1"/>
  <c r="BU110" i="1"/>
  <c r="BS110" i="1"/>
  <c r="BY110" i="1"/>
  <c r="BV110" i="1"/>
  <c r="BX110" i="1"/>
  <c r="BW110" i="1"/>
  <c r="AP102" i="1"/>
  <c r="CL120" i="1"/>
  <c r="AO117" i="1"/>
  <c r="AM117" i="1"/>
  <c r="AN117" i="1"/>
  <c r="BV115" i="1"/>
  <c r="BU115" i="1"/>
  <c r="BS115" i="1"/>
  <c r="BW115" i="1"/>
  <c r="BY115" i="1"/>
  <c r="BX115" i="1"/>
  <c r="BV97" i="1"/>
  <c r="BY97" i="1"/>
  <c r="BX97" i="1"/>
  <c r="BW97" i="1"/>
  <c r="BU97" i="1"/>
  <c r="BS97" i="1"/>
  <c r="BW145" i="1"/>
  <c r="CA128" i="1"/>
  <c r="CF128" i="1"/>
  <c r="CG128" i="1"/>
  <c r="CE128" i="1"/>
  <c r="CD128" i="1"/>
  <c r="CC128" i="1"/>
  <c r="CF125" i="1"/>
  <c r="CE125" i="1"/>
  <c r="CG125" i="1"/>
  <c r="CD125" i="1"/>
  <c r="CC125" i="1"/>
  <c r="CA125" i="1"/>
  <c r="AQ117" i="1"/>
  <c r="BW112" i="1"/>
  <c r="BV112" i="1"/>
  <c r="BU112" i="1"/>
  <c r="BS112" i="1"/>
  <c r="BY112" i="1"/>
  <c r="BX112" i="1"/>
  <c r="BV133" i="1"/>
  <c r="CF131" i="1"/>
  <c r="CE131" i="1"/>
  <c r="CD131" i="1"/>
  <c r="CG131" i="1"/>
  <c r="CC131" i="1"/>
  <c r="CA131" i="1"/>
  <c r="CC116" i="1"/>
  <c r="CG116" i="1"/>
  <c r="CF116" i="1"/>
  <c r="CD116" i="1"/>
  <c r="CE116" i="1"/>
  <c r="BY106" i="1"/>
  <c r="BX106" i="1"/>
  <c r="BW106" i="1"/>
  <c r="BS106" i="1"/>
  <c r="BV106" i="1"/>
  <c r="BU106" i="1"/>
  <c r="CM99" i="1"/>
  <c r="CO88" i="1"/>
  <c r="CM88" i="1"/>
  <c r="CI88" i="1"/>
  <c r="CN88" i="1"/>
  <c r="CL88" i="1"/>
  <c r="CK88" i="1"/>
  <c r="BY68" i="1"/>
  <c r="BS126" i="1"/>
  <c r="BW126" i="1"/>
  <c r="BY126" i="1"/>
  <c r="BX126" i="1"/>
  <c r="BV126" i="1"/>
  <c r="BU126" i="1"/>
  <c r="CL107" i="1"/>
  <c r="CN102" i="1"/>
  <c r="CK96" i="1"/>
  <c r="CI96" i="1"/>
  <c r="CO96" i="1"/>
  <c r="CN96" i="1"/>
  <c r="CM96" i="1"/>
  <c r="CL96" i="1"/>
  <c r="CO121" i="1"/>
  <c r="CK121" i="1"/>
  <c r="CM121" i="1"/>
  <c r="CL121" i="1"/>
  <c r="CI121" i="1"/>
  <c r="CN121" i="1"/>
  <c r="CO95" i="1"/>
  <c r="CO86" i="1"/>
  <c r="CM86" i="1"/>
  <c r="CL86" i="1"/>
  <c r="CI86" i="1"/>
  <c r="CN86" i="1"/>
  <c r="CK86" i="1"/>
  <c r="AO67" i="1"/>
  <c r="AQ67" i="1"/>
  <c r="AM67" i="1"/>
  <c r="CL62" i="1"/>
  <c r="CO62" i="1"/>
  <c r="CN62" i="1"/>
  <c r="CK62" i="1"/>
  <c r="CM62" i="1"/>
  <c r="CI62" i="1"/>
  <c r="CA122" i="1"/>
  <c r="CF122" i="1"/>
  <c r="CG122" i="1"/>
  <c r="CE122" i="1"/>
  <c r="CD122" i="1"/>
  <c r="CC122" i="1"/>
  <c r="CG98" i="1"/>
  <c r="BU103" i="1"/>
  <c r="AM100" i="1"/>
  <c r="CD77" i="1"/>
  <c r="CF77" i="1"/>
  <c r="BX71" i="1"/>
  <c r="BV71" i="1"/>
  <c r="BU71" i="1"/>
  <c r="BS71" i="1"/>
  <c r="BY71" i="1"/>
  <c r="BW71" i="1"/>
  <c r="CD61" i="1"/>
  <c r="CF61" i="1"/>
  <c r="BV57" i="1"/>
  <c r="BY57" i="1"/>
  <c r="BX57" i="1"/>
  <c r="BW57" i="1"/>
  <c r="BU57" i="1"/>
  <c r="BS57" i="1"/>
  <c r="BV51" i="1"/>
  <c r="BY51" i="1"/>
  <c r="BX51" i="1"/>
  <c r="BW51" i="1"/>
  <c r="BU51" i="1"/>
  <c r="BS51" i="1"/>
  <c r="BX103" i="1"/>
  <c r="CC93" i="1"/>
  <c r="CF123" i="1"/>
  <c r="CE123" i="1"/>
  <c r="CC123" i="1"/>
  <c r="CA123" i="1"/>
  <c r="CD123" i="1"/>
  <c r="CG123" i="1"/>
  <c r="CA119" i="1"/>
  <c r="CG119" i="1"/>
  <c r="CF119" i="1"/>
  <c r="CE119" i="1"/>
  <c r="CD119" i="1"/>
  <c r="CC119" i="1"/>
  <c r="CO87" i="1"/>
  <c r="CM87" i="1"/>
  <c r="BU87" i="1"/>
  <c r="AN67" i="1"/>
  <c r="AN63" i="1"/>
  <c r="CL53" i="1"/>
  <c r="BY44" i="1"/>
  <c r="BX44" i="1"/>
  <c r="BW44" i="1"/>
  <c r="BV44" i="1"/>
  <c r="BU44" i="1"/>
  <c r="BS44" i="1"/>
  <c r="AM22" i="1"/>
  <c r="AO22" i="1"/>
  <c r="AQ22" i="1"/>
  <c r="AN22" i="1"/>
  <c r="CG109" i="1"/>
  <c r="CF109" i="1"/>
  <c r="CE109" i="1"/>
  <c r="CD109" i="1"/>
  <c r="CC109" i="1"/>
  <c r="BY89" i="1"/>
  <c r="CG104" i="1"/>
  <c r="CF104" i="1"/>
  <c r="CE104" i="1"/>
  <c r="CD104" i="1"/>
  <c r="CC104" i="1"/>
  <c r="AN104" i="1"/>
  <c r="CE72" i="1"/>
  <c r="CD62" i="1"/>
  <c r="CO47" i="1"/>
  <c r="CM46" i="1"/>
  <c r="CK46" i="1"/>
  <c r="CI46" i="1"/>
  <c r="CO46" i="1"/>
  <c r="CN46" i="1"/>
  <c r="CL46" i="1"/>
  <c r="CD40" i="1"/>
  <c r="AQ37" i="1"/>
  <c r="AO37" i="1"/>
  <c r="AN37" i="1"/>
  <c r="AP22" i="1"/>
  <c r="BY76" i="1"/>
  <c r="CE68" i="1"/>
  <c r="CG66" i="1"/>
  <c r="CC64" i="1"/>
  <c r="CD60" i="1"/>
  <c r="BY94" i="1"/>
  <c r="CE47" i="1"/>
  <c r="AP108" i="1"/>
  <c r="AN108" i="1"/>
  <c r="CN99" i="1"/>
  <c r="BX92" i="1"/>
  <c r="BU92" i="1"/>
  <c r="BS92" i="1"/>
  <c r="BY92" i="1"/>
  <c r="BW92" i="1"/>
  <c r="BV92" i="1"/>
  <c r="CE84" i="1"/>
  <c r="BW66" i="1"/>
  <c r="BW62" i="1"/>
  <c r="CE53" i="1"/>
  <c r="CG85" i="1"/>
  <c r="BV80" i="1"/>
  <c r="CC74" i="1"/>
  <c r="CF54" i="1"/>
  <c r="AN34" i="1"/>
  <c r="BW74" i="1"/>
  <c r="CD38" i="1"/>
  <c r="CA38" i="1"/>
  <c r="CG38" i="1"/>
  <c r="CE38" i="1"/>
  <c r="CC38" i="1"/>
  <c r="CF38" i="1"/>
  <c r="AN36" i="1"/>
  <c r="CE50" i="1"/>
  <c r="CL31" i="1"/>
  <c r="CI31" i="1"/>
  <c r="CO31" i="1"/>
  <c r="CK31" i="1"/>
  <c r="CM31" i="1"/>
  <c r="CN31" i="1"/>
  <c r="BU25" i="1"/>
  <c r="BS25" i="1"/>
  <c r="BX25" i="1"/>
  <c r="BW25" i="1"/>
  <c r="BY25" i="1"/>
  <c r="BV25" i="1"/>
  <c r="CO29" i="1"/>
  <c r="CF16" i="1"/>
  <c r="CC16" i="1"/>
  <c r="CE16" i="1"/>
  <c r="CG16" i="1"/>
  <c r="CD16" i="1"/>
  <c r="CD59" i="1"/>
  <c r="BW27" i="1"/>
  <c r="BU27" i="1"/>
  <c r="BY27" i="1"/>
  <c r="BX27" i="1"/>
  <c r="BV27" i="1"/>
  <c r="BS27" i="1"/>
  <c r="CN104" i="1"/>
  <c r="BV20" i="1"/>
  <c r="Q39" i="2" l="1"/>
  <c r="V39" i="2" s="1"/>
  <c r="P39" i="2"/>
  <c r="U39" i="2" s="1"/>
  <c r="W39" i="2" s="1"/>
  <c r="Q17" i="2"/>
  <c r="V17" i="2" s="1"/>
  <c r="P17" i="2"/>
  <c r="U17" i="2" s="1"/>
  <c r="Q7" i="2"/>
  <c r="V7" i="2" s="1"/>
  <c r="P7" i="2"/>
  <c r="U7" i="2" s="1"/>
  <c r="W7" i="2" s="1"/>
  <c r="Q45" i="2"/>
  <c r="V45" i="2" s="1"/>
  <c r="P45" i="2"/>
  <c r="U45" i="2" s="1"/>
  <c r="Q29" i="2"/>
  <c r="V29" i="2" s="1"/>
  <c r="P29" i="2"/>
  <c r="U29" i="2" s="1"/>
  <c r="W29" i="2" s="1"/>
  <c r="Q23" i="2"/>
  <c r="V23" i="2" s="1"/>
  <c r="P23" i="2"/>
  <c r="U23" i="2" s="1"/>
  <c r="W23" i="2" l="1"/>
  <c r="W45" i="2"/>
  <c r="W17" i="2"/>
  <c r="Q12" i="2"/>
  <c r="V12" i="2" s="1"/>
  <c r="P12" i="2"/>
  <c r="U12" i="2" s="1"/>
  <c r="Q25" i="2"/>
  <c r="V25" i="2" s="1"/>
  <c r="P25" i="2"/>
  <c r="U25" i="2" s="1"/>
  <c r="Q38" i="2"/>
  <c r="V38" i="2" s="1"/>
  <c r="P38" i="2"/>
  <c r="U38" i="2" s="1"/>
  <c r="Q34" i="2"/>
  <c r="V34" i="2" s="1"/>
  <c r="P34" i="2"/>
  <c r="U34" i="2" s="1"/>
  <c r="Q22" i="2"/>
  <c r="V22" i="2" s="1"/>
  <c r="P22" i="2"/>
  <c r="U22" i="2" s="1"/>
  <c r="Q26" i="2"/>
  <c r="V26" i="2" s="1"/>
  <c r="P26" i="2"/>
  <c r="U26" i="2" s="1"/>
  <c r="Q9" i="2"/>
  <c r="V9" i="2" s="1"/>
  <c r="P9" i="2"/>
  <c r="U9" i="2" s="1"/>
  <c r="Q41" i="2"/>
  <c r="V41" i="2" s="1"/>
  <c r="P41" i="2"/>
  <c r="U41" i="2" s="1"/>
  <c r="Q6" i="2"/>
  <c r="V6" i="2" s="1"/>
  <c r="P6" i="2"/>
  <c r="U6" i="2" s="1"/>
  <c r="Q30" i="2"/>
  <c r="V30" i="2" s="1"/>
  <c r="P30" i="2"/>
  <c r="U30" i="2" s="1"/>
  <c r="Q47" i="2"/>
  <c r="V47" i="2" s="1"/>
  <c r="P47" i="2"/>
  <c r="U47" i="2" s="1"/>
  <c r="Q44" i="2"/>
  <c r="V44" i="2" s="1"/>
  <c r="P44" i="2"/>
  <c r="U44" i="2" s="1"/>
  <c r="Q4" i="2"/>
  <c r="V4" i="2" s="1"/>
  <c r="P4" i="2"/>
  <c r="U4" i="2" s="1"/>
  <c r="W4" i="2" s="1"/>
  <c r="Q31" i="2"/>
  <c r="V31" i="2" s="1"/>
  <c r="P31" i="2"/>
  <c r="U31" i="2" s="1"/>
  <c r="Q28" i="2"/>
  <c r="V28" i="2" s="1"/>
  <c r="P28" i="2"/>
  <c r="U28" i="2" s="1"/>
  <c r="Q10" i="2"/>
  <c r="V10" i="2" s="1"/>
  <c r="P10" i="2"/>
  <c r="U10" i="2" s="1"/>
  <c r="Q11" i="2"/>
  <c r="V11" i="2" s="1"/>
  <c r="P11" i="2"/>
  <c r="U11" i="2" s="1"/>
  <c r="Q20" i="2"/>
  <c r="V20" i="2" s="1"/>
  <c r="P20" i="2"/>
  <c r="U20" i="2" s="1"/>
  <c r="Q24" i="2"/>
  <c r="V24" i="2" s="1"/>
  <c r="P24" i="2"/>
  <c r="U24" i="2" s="1"/>
  <c r="Q27" i="2"/>
  <c r="V27" i="2" s="1"/>
  <c r="P27" i="2"/>
  <c r="U27" i="2" s="1"/>
  <c r="Q18" i="2"/>
  <c r="V18" i="2" s="1"/>
  <c r="P18" i="2"/>
  <c r="U18" i="2" s="1"/>
  <c r="Q35" i="2"/>
  <c r="V35" i="2" s="1"/>
  <c r="P35" i="2"/>
  <c r="U35" i="2" s="1"/>
  <c r="Q36" i="2"/>
  <c r="V36" i="2" s="1"/>
  <c r="P36" i="2"/>
  <c r="U36" i="2" s="1"/>
  <c r="Q15" i="2"/>
  <c r="V15" i="2" s="1"/>
  <c r="P15" i="2"/>
  <c r="U15" i="2" s="1"/>
  <c r="Q16" i="2"/>
  <c r="V16" i="2" s="1"/>
  <c r="P16" i="2"/>
  <c r="U16" i="2" s="1"/>
  <c r="Q19" i="2"/>
  <c r="V19" i="2" s="1"/>
  <c r="P19" i="2"/>
  <c r="U19" i="2" s="1"/>
  <c r="Q8" i="2"/>
  <c r="V8" i="2" s="1"/>
  <c r="P8" i="2"/>
  <c r="U8" i="2" s="1"/>
  <c r="Q32" i="2"/>
  <c r="V32" i="2" s="1"/>
  <c r="P32" i="2"/>
  <c r="U32" i="2" s="1"/>
  <c r="Q33" i="2"/>
  <c r="V33" i="2" s="1"/>
  <c r="P33" i="2"/>
  <c r="U33" i="2" s="1"/>
  <c r="Q42" i="2"/>
  <c r="V42" i="2" s="1"/>
  <c r="P42" i="2"/>
  <c r="U42" i="2" s="1"/>
  <c r="Q46" i="2"/>
  <c r="V46" i="2" s="1"/>
  <c r="P46" i="2"/>
  <c r="U46" i="2" s="1"/>
  <c r="Q5" i="2"/>
  <c r="V5" i="2" s="1"/>
  <c r="P5" i="2"/>
  <c r="U5" i="2" s="1"/>
  <c r="Q40" i="2"/>
  <c r="V40" i="2" s="1"/>
  <c r="P40" i="2"/>
  <c r="U40" i="2" s="1"/>
  <c r="Q13" i="2"/>
  <c r="V13" i="2" s="1"/>
  <c r="P13" i="2"/>
  <c r="U13" i="2" s="1"/>
  <c r="Q14" i="2"/>
  <c r="V14" i="2" s="1"/>
  <c r="P14" i="2"/>
  <c r="U14" i="2" s="1"/>
  <c r="Q37" i="2"/>
  <c r="V37" i="2" s="1"/>
  <c r="P37" i="2"/>
  <c r="U37" i="2" s="1"/>
  <c r="W37" i="2" l="1"/>
  <c r="W13" i="2"/>
  <c r="W5" i="2"/>
  <c r="W20" i="2"/>
  <c r="W10" i="2"/>
  <c r="W31" i="2"/>
  <c r="W44" i="2"/>
  <c r="W30" i="2"/>
  <c r="W41" i="2"/>
  <c r="W26" i="2"/>
  <c r="W34" i="2"/>
  <c r="W14" i="2"/>
  <c r="W40" i="2"/>
  <c r="W46" i="2"/>
  <c r="W11" i="2"/>
  <c r="W28" i="2"/>
  <c r="W47" i="2"/>
  <c r="W6" i="2"/>
  <c r="W9" i="2"/>
  <c r="W22" i="2"/>
  <c r="W38" i="2"/>
  <c r="W12" i="2"/>
  <c r="W25" i="2"/>
  <c r="W33" i="2"/>
  <c r="W8" i="2"/>
  <c r="W16" i="2"/>
  <c r="W36" i="2"/>
  <c r="W18" i="2"/>
  <c r="W24" i="2"/>
  <c r="Q21" i="2"/>
  <c r="V21" i="2" s="1"/>
  <c r="P21" i="2"/>
  <c r="U21" i="2" s="1"/>
  <c r="W21" i="2" s="1"/>
  <c r="W42" i="2"/>
  <c r="Q43" i="2"/>
  <c r="V43" i="2" s="1"/>
  <c r="P43" i="2"/>
  <c r="U43" i="2" s="1"/>
  <c r="W32" i="2"/>
  <c r="W19" i="2"/>
  <c r="W15" i="2"/>
  <c r="W35" i="2"/>
  <c r="W27" i="2"/>
  <c r="W43" i="2" l="1"/>
</calcChain>
</file>

<file path=xl/comments1.xml><?xml version="1.0" encoding="utf-8"?>
<comments xmlns="http://schemas.openxmlformats.org/spreadsheetml/2006/main">
  <authors>
    <author>Paul Reeves</author>
  </authors>
  <commentList>
    <comment ref="F7" authorId="0">
      <text>
        <r>
          <rPr>
            <b/>
            <sz val="9"/>
            <color indexed="81"/>
            <rFont val="Tahoma"/>
            <family val="2"/>
          </rPr>
          <t>Paul Reeves:</t>
        </r>
        <r>
          <rPr>
            <sz val="9"/>
            <color indexed="81"/>
            <rFont val="Tahoma"/>
            <family val="2"/>
          </rPr>
          <t xml:space="preserve">
average values from cost report</t>
        </r>
      </text>
    </comment>
    <comment ref="BT7" authorId="0">
      <text>
        <r>
          <rPr>
            <b/>
            <sz val="9"/>
            <color indexed="81"/>
            <rFont val="Tahoma"/>
            <family val="2"/>
          </rPr>
          <t>Paul Reeves:</t>
        </r>
        <r>
          <rPr>
            <sz val="9"/>
            <color indexed="81"/>
            <rFont val="Tahoma"/>
            <family val="2"/>
          </rPr>
          <t xml:space="preserve">
assumes pre-exiisting technology is 100%  incandescent lamp using a Wattage ratio of 4.09 for reflectors and 3.47 for non-reflectors.</t>
        </r>
      </text>
    </comment>
  </commentList>
</comments>
</file>

<file path=xl/comments2.xml><?xml version="1.0" encoding="utf-8"?>
<comments xmlns="http://schemas.openxmlformats.org/spreadsheetml/2006/main">
  <authors>
    <author>Casco, Lake</author>
  </authors>
  <commentList>
    <comment ref="M3" authorId="0">
      <text>
        <r>
          <rPr>
            <b/>
            <sz val="9"/>
            <color indexed="81"/>
            <rFont val="Tahoma"/>
            <family val="2"/>
          </rPr>
          <t>Casco, Lake:</t>
        </r>
        <r>
          <rPr>
            <sz val="9"/>
            <color indexed="81"/>
            <rFont val="Tahoma"/>
            <family val="2"/>
          </rPr>
          <t xml:space="preserve">
From Online Research</t>
        </r>
      </text>
    </comment>
    <comment ref="N3" authorId="0">
      <text>
        <r>
          <rPr>
            <b/>
            <sz val="9"/>
            <color indexed="81"/>
            <rFont val="Tahoma"/>
            <family val="2"/>
          </rPr>
          <t>Casco, Lake:</t>
        </r>
        <r>
          <rPr>
            <sz val="9"/>
            <color indexed="81"/>
            <rFont val="Tahoma"/>
            <family val="2"/>
          </rPr>
          <t xml:space="preserve">
From Online Research</t>
        </r>
      </text>
    </comment>
    <comment ref="O3" authorId="0">
      <text>
        <r>
          <rPr>
            <b/>
            <sz val="9"/>
            <color indexed="81"/>
            <rFont val="Tahoma"/>
            <family val="2"/>
          </rPr>
          <t>Casco, Lake:</t>
        </r>
        <r>
          <rPr>
            <sz val="9"/>
            <color indexed="81"/>
            <rFont val="Tahoma"/>
            <family val="2"/>
          </rPr>
          <t xml:space="preserve">
From DEER Measure Costs (see DEER CFL Costs tab)</t>
        </r>
      </text>
    </comment>
  </commentList>
</comments>
</file>

<file path=xl/sharedStrings.xml><?xml version="1.0" encoding="utf-8"?>
<sst xmlns="http://schemas.openxmlformats.org/spreadsheetml/2006/main" count="7323" uniqueCount="964">
  <si>
    <t>Ex Ante database Technology Export</t>
  </si>
  <si>
    <t>Incandescant Material Cost for Res Indoor CFL Measure Technology</t>
  </si>
  <si>
    <t>exante database tables: MeasureCost</t>
  </si>
  <si>
    <t>code</t>
  </si>
  <si>
    <t>ratio</t>
  </si>
  <si>
    <t>This file created on 11/2/2016 2:19:27 PM while connected to AmazonWS-RDS as sptviewer.</t>
  </si>
  <si>
    <t>Reflector WRR:</t>
  </si>
  <si>
    <t>WRR0409</t>
  </si>
  <si>
    <t>Program/Database Description: READI v.2.4.7 (Current Ex Ante data) options: include Non-DEER data; 1/1/2017 - 1/1/2020</t>
  </si>
  <si>
    <t>Non-Refl WRR:</t>
  </si>
  <si>
    <t>WRR0347</t>
  </si>
  <si>
    <t>Cost</t>
  </si>
  <si>
    <t>Category</t>
  </si>
  <si>
    <t>Constants</t>
  </si>
  <si>
    <t>Parameter Coefficients</t>
  </si>
  <si>
    <t>CFL Material Costs by Packaging</t>
  </si>
  <si>
    <t>Package Size</t>
  </si>
  <si>
    <t>EUL basis</t>
  </si>
  <si>
    <t>EUL Range</t>
  </si>
  <si>
    <t>Watt Range</t>
  </si>
  <si>
    <t>Watts</t>
  </si>
  <si>
    <t>Energy</t>
  </si>
  <si>
    <t>Res Incand</t>
  </si>
  <si>
    <t>Incand</t>
  </si>
  <si>
    <t>Corresponding Incandesent  Material Costs by Packaging</t>
  </si>
  <si>
    <t>eQ Incandescent</t>
  </si>
  <si>
    <t>TechID</t>
  </si>
  <si>
    <t>TechSource</t>
  </si>
  <si>
    <t>CFL_Lamp_Shape</t>
  </si>
  <si>
    <t>Lamp_Diameter_Any</t>
  </si>
  <si>
    <t>CRI</t>
  </si>
  <si>
    <t>Lamp_Life</t>
  </si>
  <si>
    <t>Dimming</t>
  </si>
  <si>
    <t>Lamp_Watts</t>
  </si>
  <si>
    <t>LampLumensInitial_OP</t>
  </si>
  <si>
    <t>LampLumensMean_OP</t>
  </si>
  <si>
    <t>Legacy_TechID</t>
  </si>
  <si>
    <t>Scale_Basis_Type</t>
  </si>
  <si>
    <t>Scale_Basis_Value</t>
  </si>
  <si>
    <t>ExteriorRated</t>
  </si>
  <si>
    <t>Case_Applicability</t>
  </si>
  <si>
    <t>Lamp_Base</t>
  </si>
  <si>
    <t>Lamp_3way</t>
  </si>
  <si>
    <t>CFL_Lamp_Type</t>
  </si>
  <si>
    <t>EUL_ID</t>
  </si>
  <si>
    <t>Tech_Status</t>
  </si>
  <si>
    <t>Tech Desc</t>
  </si>
  <si>
    <t>Index</t>
  </si>
  <si>
    <t>Intercept</t>
  </si>
  <si>
    <t>Channel</t>
  </si>
  <si>
    <t>Brand</t>
  </si>
  <si>
    <t>A-lamp Indicator</t>
  </si>
  <si>
    <t>Package size: 2 or more</t>
  </si>
  <si>
    <t>Package size: 4 or more</t>
  </si>
  <si>
    <t>Package: Weighted</t>
  </si>
  <si>
    <t>Three-way</t>
  </si>
  <si>
    <t>Dimmable</t>
  </si>
  <si>
    <t>Expected Life (1000s of hours)</t>
  </si>
  <si>
    <t>Watts over 25</t>
  </si>
  <si>
    <t>Wtd-pack</t>
  </si>
  <si>
    <t>Single-pack</t>
  </si>
  <si>
    <t>Two-pack</t>
  </si>
  <si>
    <t>Three-pack</t>
  </si>
  <si>
    <t>Four+pack</t>
  </si>
  <si>
    <t>A-lamp</t>
  </si>
  <si>
    <t>2 or more</t>
  </si>
  <si>
    <t>3 or more</t>
  </si>
  <si>
    <t>4 or more</t>
  </si>
  <si>
    <t>Weighted</t>
  </si>
  <si>
    <t>(1000hrs)</t>
  </si>
  <si>
    <t>Min</t>
  </si>
  <si>
    <t>Max</t>
  </si>
  <si>
    <t xml:space="preserve"> over 25</t>
  </si>
  <si>
    <t xml:space="preserve"> over 30</t>
  </si>
  <si>
    <t xml:space="preserve"> over 75</t>
  </si>
  <si>
    <t>under 35</t>
  </si>
  <si>
    <t>Star</t>
  </si>
  <si>
    <t>RatedHrs</t>
  </si>
  <si>
    <t>Reference ID (if applicable)</t>
  </si>
  <si>
    <t>ID (if applicable)</t>
  </si>
  <si>
    <t>Four-pack</t>
  </si>
  <si>
    <t>CFLratio0248</t>
  </si>
  <si>
    <t>DEER2016</t>
  </si>
  <si>
    <t>NonReflector</t>
  </si>
  <si>
    <t>Any</t>
  </si>
  <si>
    <t>BaseRatio</t>
  </si>
  <si>
    <t>Complete</t>
  </si>
  <si>
    <t>Res Interior Non-Reflector CFL Lamps, Total Watts = 2.48 x Msr Watts; 2015 Uncertain Measure Update, valid starting 6/1/2015</t>
  </si>
  <si>
    <t/>
  </si>
  <si>
    <t>out of scope</t>
  </si>
  <si>
    <t>CFLratio0284</t>
  </si>
  <si>
    <t>Res Outdoor CFL base case, Total Watts = 2.84 x Msr Watts; 2015 Uncertain Measure Update, valid starting 6/1/2015</t>
  </si>
  <si>
    <t>CFLratio0286</t>
  </si>
  <si>
    <t>Reflector</t>
  </si>
  <si>
    <t>Res Interior Reflector CFL Lamps, Total Watts = 2.86 x Msr Watts; 2015 Uncertain Measure Update, valid starting 6/1/2015</t>
  </si>
  <si>
    <t>CFLratio0347</t>
  </si>
  <si>
    <t>DEER2011</t>
  </si>
  <si>
    <t>Res indoor non-refl CFL base case, Total Watts = 3.47 x Msr Watts</t>
  </si>
  <si>
    <t>CFLratio0357</t>
  </si>
  <si>
    <t>Com indoor non-refl CFL base case, Total Watts = 3.57 x Msr Watts</t>
  </si>
  <si>
    <t>CFLratio0407</t>
  </si>
  <si>
    <t>Res outdoor CFL base case, Total Watts = 4.07 x Msr Watts</t>
  </si>
  <si>
    <t>CFLratio0409</t>
  </si>
  <si>
    <t>Res indoor Reflector CFL base case, Total Watts = 4.09 x Msr Watts</t>
  </si>
  <si>
    <t>CFLscw-3way(13w)</t>
  </si>
  <si>
    <t>IOU-NonDEER</t>
  </si>
  <si>
    <t>None</t>
  </si>
  <si>
    <t>Y</t>
  </si>
  <si>
    <t>CFL Lamp: Any Non-reflector, 3-Way, 13 Watts</t>
  </si>
  <si>
    <t>Alamp</t>
  </si>
  <si>
    <t>CFLscw-3way(15w)</t>
  </si>
  <si>
    <t>CFL Lamp: Non-Reflector, 3-Way, 15 Watts</t>
  </si>
  <si>
    <t>CFLscw-3way(16w)</t>
  </si>
  <si>
    <t>CFL Lamp: Non-Reflector, 3-Way, 16 Watts</t>
  </si>
  <si>
    <t>CFLscw-3way(17w)</t>
  </si>
  <si>
    <t>CFL Lamp: Non-Reflector, 3-Way, 17 Watts</t>
  </si>
  <si>
    <t>CFLscw-3way(18w)</t>
  </si>
  <si>
    <t>CFL Lamp: Non-Reflector, 3-Way, 18 Watts</t>
  </si>
  <si>
    <t>CFLscw-3way(19w)</t>
  </si>
  <si>
    <t>CFL Lamp: Non-Reflector, 3-Way, 19 Watts</t>
  </si>
  <si>
    <t>CFLscw-3way(20w)</t>
  </si>
  <si>
    <t>CFL Lamp: Non-Reflector, 3-Way, 20 Watts</t>
  </si>
  <si>
    <t>CFLscw-3way(21w)</t>
  </si>
  <si>
    <t>CFL Lamp: Non-Reflector, 3-Way, 21 Watts</t>
  </si>
  <si>
    <t>CFLscw-3way(22w)</t>
  </si>
  <si>
    <t>CFL Lamp: Non-Reflector, 3-Way, 22 Watts</t>
  </si>
  <si>
    <t>CFLscw-3way(23w)</t>
  </si>
  <si>
    <t>CFL Lamp: Non-Reflector, 3-Way, 23 Watts</t>
  </si>
  <si>
    <t>CFLscw-3way(24w)</t>
  </si>
  <si>
    <t>CFL Lamp: Non-Reflector, 3-Way, 24 Watts</t>
  </si>
  <si>
    <t>CFLscw-3way(25w)</t>
  </si>
  <si>
    <t>CFL Lamp: Non-Reflector, 3-Way, 25 Watts</t>
  </si>
  <si>
    <t>CFLscw-3way(26w)</t>
  </si>
  <si>
    <t>CFL Lamp: Non-Reflector, 3-Way, 26 Watts</t>
  </si>
  <si>
    <t>CFLscw-3way(27w)</t>
  </si>
  <si>
    <t>CFL Lamp: Non-Reflector, 3-Way, 27 Watts</t>
  </si>
  <si>
    <t>CFLscw-3way(28w)</t>
  </si>
  <si>
    <t>CFL Lamp: Non-Reflector, 3-Way, 28 Watts</t>
  </si>
  <si>
    <t>CFLscw-3way(29w)</t>
  </si>
  <si>
    <t>CFL Lamp: Non-Reflector, 3-Way, 29 Watts</t>
  </si>
  <si>
    <t>CFLscw-3way(30w)</t>
  </si>
  <si>
    <t>CFL Lamp: Non-Reflector, 3-Way, 30 Watts</t>
  </si>
  <si>
    <t>CFLscw-3way(31w)</t>
  </si>
  <si>
    <t>CFL Lamp: Non-Reflector, 3-Way, 31 Watts</t>
  </si>
  <si>
    <t>CFLscw-3way(32w)</t>
  </si>
  <si>
    <t>CFL Lamp: Non-Reflector, 3-Way, 32 Watts</t>
  </si>
  <si>
    <t>CFLscw-3way(33w)</t>
  </si>
  <si>
    <t>CFL Lamp: Non-Reflector, 3-Way, 33 Watts</t>
  </si>
  <si>
    <t>CFLscw-3way(40w)</t>
  </si>
  <si>
    <t>CFL Lamp: Non-Reflector, 3-Way, 40 Watts</t>
  </si>
  <si>
    <t>CFLscw-3way(42w)</t>
  </si>
  <si>
    <t>CFL Lamp: Non-Reflector, 3-Way, 42 Watts</t>
  </si>
  <si>
    <t>CFLscw-A(10w)</t>
  </si>
  <si>
    <t>A</t>
  </si>
  <si>
    <t>CFL Lamp: A-lamp, 10 Watts</t>
  </si>
  <si>
    <t>CFLscw-A(11w)</t>
  </si>
  <si>
    <t>CFL Lamp: A-lamp, 11 Watts</t>
  </si>
  <si>
    <t>CFLscw-A(12w)</t>
  </si>
  <si>
    <t>CFL Lamp: A-lamp, 12 Watts</t>
  </si>
  <si>
    <t>CFLscw-A(13w)</t>
  </si>
  <si>
    <t>CFL Lamp: A-lamp, 13 Watts</t>
  </si>
  <si>
    <t>CFLscw-A(14w)</t>
  </si>
  <si>
    <t>CFL Lamp: A-lamp, 14 Watts</t>
  </si>
  <si>
    <t>CFLscw-A(15w)</t>
  </si>
  <si>
    <t>CFL Lamp: A-lamp, 15 Watts</t>
  </si>
  <si>
    <t>CFLscw-A(16w)</t>
  </si>
  <si>
    <t>CFL Lamp: A-lamp, 16 Watts</t>
  </si>
  <si>
    <t>CFLscw-A(18w)</t>
  </si>
  <si>
    <t>CFL Lamp: A-lamp, 18 Watts</t>
  </si>
  <si>
    <t>CFLscw-A(19w)</t>
  </si>
  <si>
    <t>CFL Lamp: A-lamp, 19 Watts</t>
  </si>
  <si>
    <t>CFLscw-A(20w)</t>
  </si>
  <si>
    <t>CFL Lamp: A-lamp, 20 Watts</t>
  </si>
  <si>
    <t>CFLscw-A(22w)</t>
  </si>
  <si>
    <t>CFL Lamp: A-lamp, 22 Watts</t>
  </si>
  <si>
    <t>CFLscw-A(23w)</t>
  </si>
  <si>
    <t>CFL Lamp: A-lamp, 23 Watts</t>
  </si>
  <si>
    <t>CFLscw-A(24w)</t>
  </si>
  <si>
    <t>CFL Lamp: A-lamp, 24 Watts</t>
  </si>
  <si>
    <t>CFLscw-A(25w)</t>
  </si>
  <si>
    <t>CFL Lamp: A-lamp, 25 Watts</t>
  </si>
  <si>
    <t>CFLscw-A(26w)</t>
  </si>
  <si>
    <t>CFL Lamp: A-lamp, 26 Watts</t>
  </si>
  <si>
    <t>CFLscw-A(27w)</t>
  </si>
  <si>
    <t>CFL Lamp: A-lamp, 27 Watts</t>
  </si>
  <si>
    <t>CFLscw-A(28w)</t>
  </si>
  <si>
    <t>CFL Lamp: A-lamp, 28 Watts</t>
  </si>
  <si>
    <t>CFLscw-A(30w)</t>
  </si>
  <si>
    <t>CFL Lamp: A-lamp, 30 Watts</t>
  </si>
  <si>
    <t>CFLscw-A(32w)</t>
  </si>
  <si>
    <t>CFL Lamp: A-lamp, 32 Watts</t>
  </si>
  <si>
    <t>CFLscw-A(40w)</t>
  </si>
  <si>
    <t>CFL Lamp: A-lamp, 40 Watts</t>
  </si>
  <si>
    <t>CFLscw-A(42w)</t>
  </si>
  <si>
    <t>CFL Lamp: A-lamp, 42 Watts</t>
  </si>
  <si>
    <t>CFLscw-A(45w)</t>
  </si>
  <si>
    <t>CFL Lamp: A-lamp, 45 Watts</t>
  </si>
  <si>
    <t>CFLscw-A(55w)</t>
  </si>
  <si>
    <t>CFL Lamp: A-lamp, 55 Watts</t>
  </si>
  <si>
    <t>CFLscw-A(7w)</t>
  </si>
  <si>
    <t>CFL Lamp: A-lamp, 7 Watts</t>
  </si>
  <si>
    <t>CFLscw-A(8w)</t>
  </si>
  <si>
    <t>CFL Lamp: A-lamp, 8 Watts</t>
  </si>
  <si>
    <t>CFLscw-A(9w)</t>
  </si>
  <si>
    <t>CFL Lamp: A-lamp, 9 Watts</t>
  </si>
  <si>
    <t>CFLscw-Candle(10w)</t>
  </si>
  <si>
    <t>Candle</t>
  </si>
  <si>
    <t>CFL Lamp: Candelabra, 10 Watts</t>
  </si>
  <si>
    <t>Torp</t>
  </si>
  <si>
    <t>CFLscw-Candle(11w)</t>
  </si>
  <si>
    <t>CFL Lamp: Candelabra, 11 Watts</t>
  </si>
  <si>
    <t>CFLscw-Candle(12w)</t>
  </si>
  <si>
    <t>CFL Lamp: Candelabra, 12 Watts</t>
  </si>
  <si>
    <t>CFLscw-Candle(13w)</t>
  </si>
  <si>
    <t>CFL Lamp: Candelabra, 13 Watts</t>
  </si>
  <si>
    <t>CFLscw-Candle(14w)</t>
  </si>
  <si>
    <t>CFL Lamp: Candelabra, 14 Watts</t>
  </si>
  <si>
    <t>CFLscw-Candle(15w)</t>
  </si>
  <si>
    <t>CFL Lamp: Candelabra, 15 Watts</t>
  </si>
  <si>
    <t>CFLscw-Candle(16w)</t>
  </si>
  <si>
    <t>CFL Lamp: Candelabra, 16 Watts</t>
  </si>
  <si>
    <t>CFLscw-Candle(18w)</t>
  </si>
  <si>
    <t>CFL Lamp: Candelabra, 18 Watts</t>
  </si>
  <si>
    <t>CFLscw-Candle(19w)</t>
  </si>
  <si>
    <t>CFL Lamp: Candelabra, 19 Watts</t>
  </si>
  <si>
    <t>CFLscw-Candle(20w)</t>
  </si>
  <si>
    <t>CFL Lamp: Candelabra, 20 Watts</t>
  </si>
  <si>
    <t>CFLscw-Candle(22w)</t>
  </si>
  <si>
    <t>CFL Lamp: Candelabra, 22 Watts</t>
  </si>
  <si>
    <t>CFLscw-Candle(23w)</t>
  </si>
  <si>
    <t>CFL Lamp: Candelabra, 23 Watts</t>
  </si>
  <si>
    <t>CFLscw-Candle(24w)</t>
  </si>
  <si>
    <t>CFL Lamp: Candelabra, 24 Watts</t>
  </si>
  <si>
    <t>CFLscw-Candle(25w)</t>
  </si>
  <si>
    <t>CFL Lamp: Candelabra, 25 Watts</t>
  </si>
  <si>
    <t>CFLscw-Candle(26w)</t>
  </si>
  <si>
    <t>CFL Lamp: Candelabra, 26 Watts</t>
  </si>
  <si>
    <t>CFLscw-Candle(27w)</t>
  </si>
  <si>
    <t>CFL Lamp: Candelabra, 27 Watts</t>
  </si>
  <si>
    <t>CFLscw-Candle(28w)</t>
  </si>
  <si>
    <t>CFL Lamp: Candelabra, 28 Watts</t>
  </si>
  <si>
    <t>CFLscw-Candle(30w)</t>
  </si>
  <si>
    <t>CFL Lamp: Candelabra, 30 Watts</t>
  </si>
  <si>
    <t>CFLscw-Candle(32w)</t>
  </si>
  <si>
    <t>CFL Lamp: Candelabra, 32 Watts</t>
  </si>
  <si>
    <t>CFLscw-Candle(40w)</t>
  </si>
  <si>
    <t>CFL Lamp: Candelabra, 40 Watts</t>
  </si>
  <si>
    <t>CFLscw-Candle(42w)</t>
  </si>
  <si>
    <t>CFL Lamp: Candelabra, 42 Watts</t>
  </si>
  <si>
    <t>CFLscw-Candle(45w)</t>
  </si>
  <si>
    <t>CFL Lamp: Candelabra, 45 Watts</t>
  </si>
  <si>
    <t>CFLscw-Candle(55w)</t>
  </si>
  <si>
    <t>CFL Lamp: Candelabra, 55 Watts</t>
  </si>
  <si>
    <t>CFLscw-Candle(7w)</t>
  </si>
  <si>
    <t>CFL Lamp: Candelabra, 7 Watts</t>
  </si>
  <si>
    <t>CFLscw-Candle(8w)</t>
  </si>
  <si>
    <t>CFL Lamp: Candelabra, 8 Watts</t>
  </si>
  <si>
    <t>CFLscw-Candle(9w)</t>
  </si>
  <si>
    <t>CFL Lamp: Candelabra, 9 Watts</t>
  </si>
  <si>
    <t>CFLscw-CC(3w)</t>
  </si>
  <si>
    <t>CC</t>
  </si>
  <si>
    <t>CFL Lamp: Any Non-reflector, Code Cathode, 3 Watts</t>
  </si>
  <si>
    <t>CFLscw-CC(5w)</t>
  </si>
  <si>
    <t>CFL Lamp: Any Non-reflector, Code Cathode, 5 Watts</t>
  </si>
  <si>
    <t>CFLscw-CC(8w)</t>
  </si>
  <si>
    <t>CFL Lamp: Any Non-reflector, Code Cathode, 8 Watts</t>
  </si>
  <si>
    <t>CFLscw-Circ9-Ext(22w)</t>
  </si>
  <si>
    <t>Circ</t>
  </si>
  <si>
    <t>CFL Lamp: T-9 Circular Tube, Exterior Rated, 22 Watts</t>
  </si>
  <si>
    <t>CFLscw-Circ9(22w)</t>
  </si>
  <si>
    <t>CFL Lamp: T-9 Circular Tube, 22 Watts</t>
  </si>
  <si>
    <t>CFLscw-Circ9(26w)</t>
  </si>
  <si>
    <t>CFL Lamp: T-9 Circular Tube, 26 Watts</t>
  </si>
  <si>
    <t>CFLscw-Circ9(32w)</t>
  </si>
  <si>
    <t>CFL Lamp: T-9 Circular Tube, 32 Watts</t>
  </si>
  <si>
    <t>CFLscw-Circ9(40w)</t>
  </si>
  <si>
    <t>CFL Lamp: T-9 Circular Tube, 40 Watts</t>
  </si>
  <si>
    <t>CFLscw-Circ9(55w)</t>
  </si>
  <si>
    <t>CFL Lamp: T-9 Circular Tube, 55 Watts</t>
  </si>
  <si>
    <t>CFLscw-Dim-Ext(23w)</t>
  </si>
  <si>
    <t>Yes</t>
  </si>
  <si>
    <t>CFL Lamp: Any Non-reflector, Dimmable, Exterior Rated, 23 Watts</t>
  </si>
  <si>
    <t>CFLscw-Dim(10w)</t>
  </si>
  <si>
    <t>CFL Lamp: Any Non-reflector, Dimmable, 10 Watts</t>
  </si>
  <si>
    <t>CFLscw-Dim(11w)</t>
  </si>
  <si>
    <t>CFL Lamp: Any Non-reflector, Dimmable, 11 Watts</t>
  </si>
  <si>
    <t>CFLscw-Dim(14w)</t>
  </si>
  <si>
    <t>Cont</t>
  </si>
  <si>
    <t>CFL Lamp: Any Non-reflector, Dimmable, 14 Watts</t>
  </si>
  <si>
    <t>CFLscw-Dim(15w)</t>
  </si>
  <si>
    <t>CFL Lamp: Any Non-reflector, Dimmable, 15 Watts</t>
  </si>
  <si>
    <t>CFLscw-Dim(16w)</t>
  </si>
  <si>
    <t>CFL Lamp: Any Non-reflector, Dimmable, 16 Watts</t>
  </si>
  <si>
    <t>CFLscw-Dim(18w)</t>
  </si>
  <si>
    <t>CFL Lamp: Any Non-reflector, Dimmable, 18 Watts</t>
  </si>
  <si>
    <t>CFLscw-Dim(19w)</t>
  </si>
  <si>
    <t>CFL Lamp: Any Non-reflector, Dimmable, 19 Watts</t>
  </si>
  <si>
    <t>CFLscw-Dim(20w)</t>
  </si>
  <si>
    <t>CFL Lamp: Any Non-reflector, Dimmable, 20 Watts</t>
  </si>
  <si>
    <t>CFLscw-Dim(23w)</t>
  </si>
  <si>
    <t>CFL Lamp: Any Non-reflector, Dimmable, 23 Watts</t>
  </si>
  <si>
    <t>CFLscw-Dim(25w)</t>
  </si>
  <si>
    <t>CFL Lamp: Any Non-reflector, Dimmable, 25 Watts</t>
  </si>
  <si>
    <t>CFLscw-Dim(26w)</t>
  </si>
  <si>
    <t>CFL Lamp: Any Non-reflector, Dimmable, 26 Watts</t>
  </si>
  <si>
    <t>CFLscw-Dim(28w)</t>
  </si>
  <si>
    <t>CFL Lamp: Any Non-reflector, Dimmable, 28 Watts</t>
  </si>
  <si>
    <t>CFLscw-Dim(30w)</t>
  </si>
  <si>
    <t>CFL Lamp: Any Non-reflector, Dimmable, 30 Watts</t>
  </si>
  <si>
    <t>CFLscw-Dim(33w)</t>
  </si>
  <si>
    <t>CFL Lamp: Any Non-reflector, Dimmable, 33 Watts</t>
  </si>
  <si>
    <t>CFLscw-Dim(35w)</t>
  </si>
  <si>
    <t>CFL Lamp: Any Non-reflector, Dimmable, 35 Watts</t>
  </si>
  <si>
    <t>CFLscw-Dim(38w)</t>
  </si>
  <si>
    <t>CFL Lamp: Any Non-reflector, Dimmable, 38 Watts</t>
  </si>
  <si>
    <t>CFLscw-Dim(40w)</t>
  </si>
  <si>
    <t>CFL Lamp: Any Non-reflector, Dimmable, 40 Watts</t>
  </si>
  <si>
    <t>CFLscw-Dim(45w)</t>
  </si>
  <si>
    <t>CFL Lamp: Any Non-reflector, Dimmable, 45 Watts</t>
  </si>
  <si>
    <t>CFLscw-Dim(47w)</t>
  </si>
  <si>
    <t>CFL Lamp: Any Non-reflector, Dimmable, 47 Watts</t>
  </si>
  <si>
    <t>CFLscw-Dim(50w)</t>
  </si>
  <si>
    <t>CFL Lamp: Any Non-reflector, Dimmable, 50 Watts</t>
  </si>
  <si>
    <t>CFLscw-Dim(57w)</t>
  </si>
  <si>
    <t>CFL Lamp: Any Non-reflector, Dimmable, 57 Watts</t>
  </si>
  <si>
    <t>CFLscw-Dim(62w)</t>
  </si>
  <si>
    <t>CFL Lamp: Any Non-reflector, Dimmable, 62 Watts</t>
  </si>
  <si>
    <t>CFLscw-Dim(65w)</t>
  </si>
  <si>
    <t>CFL Lamp: Any Non-reflector, Dimmable, 65 Watts</t>
  </si>
  <si>
    <t>CFLscw-Dim(70w)</t>
  </si>
  <si>
    <t>CFL Lamp: Any Non-reflector, Dimmable, 70 Watts</t>
  </si>
  <si>
    <t>CFLscw-Dim(72w)</t>
  </si>
  <si>
    <t>CFL Lamp: Any Non-reflector, Dimmable, 72 Watts</t>
  </si>
  <si>
    <t>CFLscw-Dim(79w)</t>
  </si>
  <si>
    <t>CFL Lamp: Any Non-reflector, Dimmable, 79 Watts</t>
  </si>
  <si>
    <t>CFLscw-Dim(81w)</t>
  </si>
  <si>
    <t>CFL Lamp: Any Non-reflector, Dimmable, 81 Watts</t>
  </si>
  <si>
    <t>CFLscw-Dim(82w)</t>
  </si>
  <si>
    <t>CFL Lamp: Any Non-reflector, Dimmable, 82 Watts</t>
  </si>
  <si>
    <t>CFLscw-Dim(99w)</t>
  </si>
  <si>
    <t>CFL Lamp: Any Non-reflector, Dimmable, 99 Watts</t>
  </si>
  <si>
    <t>CFLscw-Ext(100w)</t>
  </si>
  <si>
    <t>CFL Lamp: Non-Reflector, Exterior Rated, 100 Watts</t>
  </si>
  <si>
    <t>CFLscw-Ext(11w)</t>
  </si>
  <si>
    <t>CFL Lamp: Any Non-reflector, Exterior Rated, 11 Watts</t>
  </si>
  <si>
    <t>CFLscw-Ext(13w)</t>
  </si>
  <si>
    <t>CFL Lamp: Any Non-reflector, Exterior Rated, 13 Watts</t>
  </si>
  <si>
    <t>CFLscw-Ext(14w)</t>
  </si>
  <si>
    <t>CFL Lamp: Any Non-reflector, Exterior Rated, 14 Watts</t>
  </si>
  <si>
    <t>CFLscw-Ext(150w)</t>
  </si>
  <si>
    <t>CFL Lamp: Non-Reflector, Exterior Rated, 150 Watts</t>
  </si>
  <si>
    <t>CFLscw-Ext(15w)</t>
  </si>
  <si>
    <t>CFL Lamp: Any Non-reflector, Exterior Rated, 15 Watts</t>
  </si>
  <si>
    <t>CFLscw-Ext(18w)</t>
  </si>
  <si>
    <t>CFL Lamp: Any Non-reflector, Exterior Rated, 18 Watts</t>
  </si>
  <si>
    <t>CFLscw-Ext(19w)</t>
  </si>
  <si>
    <t>CFL Lamp: Any Non-reflector, Exterior Rated, 19 Watts</t>
  </si>
  <si>
    <t>CFLscw-Ext(20w)</t>
  </si>
  <si>
    <t>CFL Lamp: Any Non-reflector, Exterior Rated, 20 Watts</t>
  </si>
  <si>
    <t>CFLscw-Ext(22w)</t>
  </si>
  <si>
    <t>CFL Lamp: Any Non-reflector, Exterior Rated, 22 Watts</t>
  </si>
  <si>
    <t>CFLscw-Ext(23w)</t>
  </si>
  <si>
    <t>CFL Lamp: Any Non-reflector, Exterior Rated, 23 Watts</t>
  </si>
  <si>
    <t>CFLscw-Ext(24w)</t>
  </si>
  <si>
    <t>CFL Lamp: Any Non-reflector, Exterior Rated, 24 Watts</t>
  </si>
  <si>
    <t>CFLscw-Ext(25w)</t>
  </si>
  <si>
    <t>CFL Lamp: Any Non-reflector, Exterior Rated, 25 Watts</t>
  </si>
  <si>
    <t>CFLscw-Ext(26w)</t>
  </si>
  <si>
    <t>CFL Lamp: Any Non-reflector, Exterior Rated, 26 Watts</t>
  </si>
  <si>
    <t>CFLscw-Ext(27w)</t>
  </si>
  <si>
    <t>CFL Lamp: Any Non-reflector, Exterior Rated, 27 Watts</t>
  </si>
  <si>
    <t>CFLscw-Ext(40w)</t>
  </si>
  <si>
    <t>CFL Lamp: Non-Reflector, Exterior Rated, 40 Watts</t>
  </si>
  <si>
    <t>CFLscw-Ext(42w)</t>
  </si>
  <si>
    <t>CFL Lamp: Non-Reflector, Exterior Rated, 42 Watts</t>
  </si>
  <si>
    <t>CFLscw-Ext(60w)</t>
  </si>
  <si>
    <t>CFL Lamp: Non-Reflector, Exterior Rated, 60 Watts</t>
  </si>
  <si>
    <t>CFLscw-Ext(80w)</t>
  </si>
  <si>
    <t>CFL Lamp: Non-Reflector, Exterior Rated, 80 Watts</t>
  </si>
  <si>
    <t>CFLscw-Ext(9w)</t>
  </si>
  <si>
    <t>CFL Lamp: Any Non-reflector, Exterior Rated, 9 Watts</t>
  </si>
  <si>
    <t>CFLscw-Glb(10w)</t>
  </si>
  <si>
    <t>Glb</t>
  </si>
  <si>
    <t>CFL Lamp: Globe, 10 Watts</t>
  </si>
  <si>
    <t>Globe</t>
  </si>
  <si>
    <t>CFLscw-Glb(11w)</t>
  </si>
  <si>
    <t>CFL Lamp: Globe, 11 Watts</t>
  </si>
  <si>
    <t>CFLscw-Glb(12w)</t>
  </si>
  <si>
    <t>CFL Lamp: Globe, 12 Watts</t>
  </si>
  <si>
    <t>CFLscw-Glb(13w)</t>
  </si>
  <si>
    <t>CFL Lamp: Globe, 13 Watts</t>
  </si>
  <si>
    <t>CFLscw-Glb(14w)</t>
  </si>
  <si>
    <t>CFL Lamp: Globe, 14 Watts</t>
  </si>
  <si>
    <t>CFLscw-Glb(15w)</t>
  </si>
  <si>
    <t>CFL Lamp: Globe, 15 Watts</t>
  </si>
  <si>
    <t>CFLscw-Glb(16w)</t>
  </si>
  <si>
    <t>CFL Lamp: Globe, 16 Watts</t>
  </si>
  <si>
    <t>CFLscw-Glb(18w)</t>
  </si>
  <si>
    <t>CFL Lamp: Globe, 18 Watts</t>
  </si>
  <si>
    <t>CFLscw-Glb(19w)</t>
  </si>
  <si>
    <t>CFL Lamp: Globe, 19 Watts</t>
  </si>
  <si>
    <t>CFLscw-Glb(20w)</t>
  </si>
  <si>
    <t>CFL Lamp: Globe, 20 Watts</t>
  </si>
  <si>
    <t>CFLscw-Glb(22w)</t>
  </si>
  <si>
    <t>CFL Lamp: Globe, 22 Watts</t>
  </si>
  <si>
    <t>CFLscw-Glb(23w)</t>
  </si>
  <si>
    <t>CFL Lamp: Globe, 23 Watts</t>
  </si>
  <si>
    <t>CFLscw-Glb(24w)</t>
  </si>
  <si>
    <t>CFL Lamp: Globe, 24 Watts</t>
  </si>
  <si>
    <t>CFLscw-Glb(25w)</t>
  </si>
  <si>
    <t>CFL Lamp: Globe, 25 Watts</t>
  </si>
  <si>
    <t>CFLscw-Glb(26w)</t>
  </si>
  <si>
    <t>CFL Lamp: Globe, 26 Watts</t>
  </si>
  <si>
    <t>CFLscw-Glb(27w)</t>
  </si>
  <si>
    <t>CFL Lamp: Globe, 27 Watts</t>
  </si>
  <si>
    <t>CFLscw-Glb(28w)</t>
  </si>
  <si>
    <t>CFL Lamp: Globe, 28 Watts</t>
  </si>
  <si>
    <t>CFLscw-Glb(30w)</t>
  </si>
  <si>
    <t>CFL Lamp: Globe, 30 Watts</t>
  </si>
  <si>
    <t>CFLscw-Glb(32w)</t>
  </si>
  <si>
    <t>CFL Lamp: Globe, 32 Watts</t>
  </si>
  <si>
    <t>CFLscw-Glb(40w)</t>
  </si>
  <si>
    <t>CFL Lamp: Globe, 40 Watts</t>
  </si>
  <si>
    <t>CFLscw-Glb(42w)</t>
  </si>
  <si>
    <t>CFL Lamp: Globe, 42 Watts</t>
  </si>
  <si>
    <t>CFLscw-Glb(45w)</t>
  </si>
  <si>
    <t>CFL Lamp: Globe, 45 Watts</t>
  </si>
  <si>
    <t>CFLscw-Glb(55w)</t>
  </si>
  <si>
    <t>CFL Lamp: Globe, 55 Watts</t>
  </si>
  <si>
    <t>CFLscw-Glb(7w)</t>
  </si>
  <si>
    <t>CFL Lamp: Globe, 7 Watts</t>
  </si>
  <si>
    <t>CFLscw-Glb(8w)</t>
  </si>
  <si>
    <t>CFL Lamp: Globe, 8 Watts</t>
  </si>
  <si>
    <t>CFLscw-Glb(9w)</t>
  </si>
  <si>
    <t>CFL Lamp: Globe, 9 Watts</t>
  </si>
  <si>
    <t>CFLscw-PAR38(23w)</t>
  </si>
  <si>
    <t>PAR</t>
  </si>
  <si>
    <t>CFL-Scw-Res-Refl-23W</t>
  </si>
  <si>
    <t>CFL Lamp: PAR38, 900 initial lumens, 23 Watts</t>
  </si>
  <si>
    <t>Refl</t>
  </si>
  <si>
    <t>CFLscw-Refl-1(15w)</t>
  </si>
  <si>
    <t>CFL-Scw-Res-Refl-15W</t>
  </si>
  <si>
    <t>CFL Lamp: Reflector, 565 initial lumens, 15 Watts</t>
  </si>
  <si>
    <t>CFLscw-Refl-1(23w)</t>
  </si>
  <si>
    <t>CFL Lamp: Reflector, 880 initial lumens, 23 Watts</t>
  </si>
  <si>
    <t>CFLscw-Refl-2(15w)</t>
  </si>
  <si>
    <t>CFL Lamp: Reflector, 800 initial lumens, 15 Watts</t>
  </si>
  <si>
    <t>CFLscw-Refl-2(23w)</t>
  </si>
  <si>
    <t>CFL Lamp: Reflector, 900 initial lumens, 23 Watts</t>
  </si>
  <si>
    <t>CFLscw-Refl-Dim(15w)</t>
  </si>
  <si>
    <t>CFL Lamp: Reflector, Dimmable, 15 Watts</t>
  </si>
  <si>
    <t>CFLscw-Refl-Dim(16w)</t>
  </si>
  <si>
    <t>CFL Lamp: Reflector, Dimmable, 16 Watts</t>
  </si>
  <si>
    <t>CFLscw-Refl-Dim(20w)</t>
  </si>
  <si>
    <t>CFL Lamp: Reflector, Dimmable, 20 Watts</t>
  </si>
  <si>
    <t>CFLscw-Refl-Dim(26w)</t>
  </si>
  <si>
    <t>CFL Lamp: Reflector, Dimmable, 26 Watts</t>
  </si>
  <si>
    <t>CFLscw-Refl-Ext(13w)</t>
  </si>
  <si>
    <t>CFL Lamp: Reflector, Exterior Rated, 13 Watts</t>
  </si>
  <si>
    <t>CFLscw-Refl-Ext(14w)</t>
  </si>
  <si>
    <t>CFL Lamp: Reflector, Exterior Rated, 14 Watts</t>
  </si>
  <si>
    <t>CFLscw-Refl-Ext(15w)</t>
  </si>
  <si>
    <t>CFL Lamp: Reflector, Exterior Rated, 15 Watts</t>
  </si>
  <si>
    <t>CFLscw-Refl-Ext(16w)</t>
  </si>
  <si>
    <t>CFL Lamp: Reflector, Exterior Rated, 16 Watts</t>
  </si>
  <si>
    <t>CFLscw-Refl-Ext(18w)</t>
  </si>
  <si>
    <t>CFL Lamp: Reflector, Exterior Rated, 18 Watts</t>
  </si>
  <si>
    <t>CFLscw-Refl-Ext(20w)</t>
  </si>
  <si>
    <t>CFL Lamp: Reflector, Exterior Rated, 20 Watts</t>
  </si>
  <si>
    <t>CFLscw-Refl-Ext(23w)</t>
  </si>
  <si>
    <t>CFL Lamp: Reflector, Exterior Rated, 23 Watts</t>
  </si>
  <si>
    <t>CFLscw-Refl-Ext(30w)</t>
  </si>
  <si>
    <t>CFL Lamp: Reflector, Exterior Rated, 30 Watts</t>
  </si>
  <si>
    <t>CFLscw-Refl-Ext(40w)</t>
  </si>
  <si>
    <t>CFL Lamp: Reflector, Exterior Rated, 40 Watts</t>
  </si>
  <si>
    <t>CFLscw-Refl(100w)</t>
  </si>
  <si>
    <t>CFL-Scw-Res-Refl-100W</t>
  </si>
  <si>
    <t>CFL Lamp: Reflector, 100 Watts</t>
  </si>
  <si>
    <t>CFLscw-Refl(10w)</t>
  </si>
  <si>
    <t>CFL-Scw-Res-Refl-10W</t>
  </si>
  <si>
    <t>CFL Lamp: Reflector, 10 Watts</t>
  </si>
  <si>
    <t>CFLscw-Refl(11w)</t>
  </si>
  <si>
    <t>CFL-Scw-Res-Refl-11W</t>
  </si>
  <si>
    <t>CFL Lamp: Reflector, 11 Watts</t>
  </si>
  <si>
    <t>CFLscw-Refl(12w)</t>
  </si>
  <si>
    <t>CFL-Scw-Res-Refl-12W</t>
  </si>
  <si>
    <t>CFL Lamp: Reflector, 12 Watts</t>
  </si>
  <si>
    <t>CFLscw-Refl(13w)</t>
  </si>
  <si>
    <t>CFL-Scw-Res-Refl-13W</t>
  </si>
  <si>
    <t>CFL Lamp: Reflector, 13 Watts</t>
  </si>
  <si>
    <t>CFLscw-Refl(14w)</t>
  </si>
  <si>
    <t>CFL-Scw-Res-Refl-14W</t>
  </si>
  <si>
    <t>CFL Lamp: Reflector, 14 Watts</t>
  </si>
  <si>
    <t>CFLscw-Refl(150w)</t>
  </si>
  <si>
    <t>CFL-Scw-Res-Refl-150W</t>
  </si>
  <si>
    <t>CFL Lamp: Reflector, 150 Watts</t>
  </si>
  <si>
    <t>CFLscw-Refl(16w)</t>
  </si>
  <si>
    <t>CFL-Scw-Res-Refl-16W</t>
  </si>
  <si>
    <t>CFL Lamp: Reflector, 604 initial lumens, 16 Watts</t>
  </si>
  <si>
    <t>CFLscw-Refl(17w)</t>
  </si>
  <si>
    <t>CFL-Scw-Res-Refl-17W</t>
  </si>
  <si>
    <t>CFL Lamp: Reflector, 644 initial lumens, 17 Watts</t>
  </si>
  <si>
    <t>CFLscw-Refl(18w)</t>
  </si>
  <si>
    <t>CFL-Scw-Res-Refl-18W</t>
  </si>
  <si>
    <t>CFL Lamp: Reflector, 683 initial lumens, 18 Watts</t>
  </si>
  <si>
    <t>CFLscw-Refl(19w)</t>
  </si>
  <si>
    <t>CFL-Scw-Res-Refl-19W</t>
  </si>
  <si>
    <t>CFL Lamp: Reflector, 723 initial lumens, 19 Watts</t>
  </si>
  <si>
    <t>CFLscw-Refl(200w)</t>
  </si>
  <si>
    <t>CFL-Scw-Res-Refl-200W</t>
  </si>
  <si>
    <t>CFL Lamp: Reflector, 200 Watts</t>
  </si>
  <si>
    <t>CFLscw-Refl(20w)</t>
  </si>
  <si>
    <t>CFL-Scw-Res-Refl-20W</t>
  </si>
  <si>
    <t>CFL Lamp: Reflector, 762 initial lumens, 20 Watts</t>
  </si>
  <si>
    <t>CFLscw-Refl(21w)</t>
  </si>
  <si>
    <t>CFL-Scw-Res-Refl-21W</t>
  </si>
  <si>
    <t>CFL Lamp: Reflector, 801 initial lumens, 21 Watts</t>
  </si>
  <si>
    <t>CFLscw-Refl(22w)</t>
  </si>
  <si>
    <t>CFL-Scw-Res-Refl-22W</t>
  </si>
  <si>
    <t>CFL Lamp: Reflector, 841 initial lumens, 22 Watts</t>
  </si>
  <si>
    <t>CFLscw-Refl(24w)</t>
  </si>
  <si>
    <t>CFL-Scw-Res-Refl-24W</t>
  </si>
  <si>
    <t>CFL Lamp: Reflector, 925 initial lumens, 24 Watts</t>
  </si>
  <si>
    <t>CFLscw-Refl(25w)</t>
  </si>
  <si>
    <t>CFL-Scw-Res-Refl-25W</t>
  </si>
  <si>
    <t>CFL Lamp: Reflector, 970 initial lumens, 25 Watts</t>
  </si>
  <si>
    <t>CFLscw-Refl(26w)</t>
  </si>
  <si>
    <t>CFL-Scw-Res-Refl-26W</t>
  </si>
  <si>
    <t>CFL Lamp: Reflector, 26 Watts</t>
  </si>
  <si>
    <t>CFLscw-Refl(27w)</t>
  </si>
  <si>
    <t>CFL-Scw-Res-Refl-27W</t>
  </si>
  <si>
    <t>CFL Lamp: Reflector, 27 Watts</t>
  </si>
  <si>
    <t>CFLscw-Refl(28w)</t>
  </si>
  <si>
    <t>CFL-Scw-Res-Refl-28W</t>
  </si>
  <si>
    <t>CFL Lamp: Reflector, 28 Watts</t>
  </si>
  <si>
    <t>CFLscw-Refl(29w)</t>
  </si>
  <si>
    <t>CFL-Scw-Res-Refl-29W</t>
  </si>
  <si>
    <t>CFL Lamp: Reflector, 29 Watts</t>
  </si>
  <si>
    <t>CFLscw-Refl(30w)</t>
  </si>
  <si>
    <t>CFL-Scw-Res-Refl-30W</t>
  </si>
  <si>
    <t>CFL Lamp: Reflector, 30 Watts</t>
  </si>
  <si>
    <t>CFLscw-Refl(31w)</t>
  </si>
  <si>
    <t>CFL-Scw-Res-Refl-31W</t>
  </si>
  <si>
    <t>CFL Lamp: Reflector, 31 Watts</t>
  </si>
  <si>
    <t>CFLscw-Refl(32w)</t>
  </si>
  <si>
    <t>CFL-Scw-Res-Refl-32W</t>
  </si>
  <si>
    <t>CFL Lamp: Reflector, 32 Watts</t>
  </si>
  <si>
    <t>CFLscw-Refl(3w)</t>
  </si>
  <si>
    <t>CFL-Scw-Res-Refl-3W</t>
  </si>
  <si>
    <t>CFL Lamp: Reflector, 3 Watts</t>
  </si>
  <si>
    <t>CFLscw-Refl(40w)</t>
  </si>
  <si>
    <t>CFL Lamp: Reflector, 40 Watts</t>
  </si>
  <si>
    <t>CFLscw-Refl(42w)</t>
  </si>
  <si>
    <t>CFL-Scw-Res-Refl-42W</t>
  </si>
  <si>
    <t>CFL Lamp: Reflector, 42 Watts</t>
  </si>
  <si>
    <t>CFLscw-Refl(45w)</t>
  </si>
  <si>
    <t>CFL Lamp: Reflector, 45 Watts</t>
  </si>
  <si>
    <t>CFLscw-Refl(4w)</t>
  </si>
  <si>
    <t>CFL-Scw-Res-Refl-4W</t>
  </si>
  <si>
    <t>CFL Lamp: Reflector, 4 Watts</t>
  </si>
  <si>
    <t>CFLscw-Refl(55w)</t>
  </si>
  <si>
    <t>CFL-Scw-Res-Refl-55W</t>
  </si>
  <si>
    <t>CFL Lamp: Reflector, 55 Watts</t>
  </si>
  <si>
    <t>CFLscw-Refl(5w)</t>
  </si>
  <si>
    <t>CFL-Scw-Res-Refl-5W</t>
  </si>
  <si>
    <t>CFL Lamp: Reflector, 5 Watts</t>
  </si>
  <si>
    <t>CFLscw-Refl(60w)</t>
  </si>
  <si>
    <t>CFL-Scw-Res-Refl-60W</t>
  </si>
  <si>
    <t>CFL Lamp: Reflector, 60 Watts</t>
  </si>
  <si>
    <t>CFLscw-Refl(6w)</t>
  </si>
  <si>
    <t>CFL-Scw-Res-Refl-6W</t>
  </si>
  <si>
    <t>CFL Lamp: Reflector, 6 Watts</t>
  </si>
  <si>
    <t>CFLscw-Refl(7w)</t>
  </si>
  <si>
    <t>CFL-Scw-Res-Refl-7W</t>
  </si>
  <si>
    <t>CFL Lamp: Reflector, 7 Watts</t>
  </si>
  <si>
    <t>CFLscw-Refl(80w)</t>
  </si>
  <si>
    <t>CFL-Scw-Res-Refl-80W</t>
  </si>
  <si>
    <t>CFL Lamp: Reflector, 80 Watts</t>
  </si>
  <si>
    <t>CFLscw-Refl(8w)</t>
  </si>
  <si>
    <t>CFL-Scw-Res-Refl-8W</t>
  </si>
  <si>
    <t>CFL Lamp: Reflector, 8 Watts</t>
  </si>
  <si>
    <t>CFLscw-Refl(9w)</t>
  </si>
  <si>
    <t>CFL-Scw-Res-Refl-9W</t>
  </si>
  <si>
    <t>CFL Lamp: Reflector, 9 Watts</t>
  </si>
  <si>
    <t>CFLscw(100w)</t>
  </si>
  <si>
    <t>CFL-Scw-Com-NRef-100W</t>
  </si>
  <si>
    <t>CFL Lamp: Non-Reflector, 100 Watts</t>
  </si>
  <si>
    <t>CFLscw(10w)</t>
  </si>
  <si>
    <t>CFL-Scw-Com-NRef-10W</t>
  </si>
  <si>
    <t>CFL Lamp: Non-Reflector, 382 initial lumens, 10 Watts</t>
  </si>
  <si>
    <t>CFLscw(117w)</t>
  </si>
  <si>
    <t>CFL Lamp: Any Non-reflector, 117 Watts</t>
  </si>
  <si>
    <t>CFLscw(11w)</t>
  </si>
  <si>
    <t>CFL-Scw-Com-NRef-11W</t>
  </si>
  <si>
    <t>CFL Lamp: Non-Reflector, 420 initial lumens, 11 Watts</t>
  </si>
  <si>
    <t>CFLscw(120w)</t>
  </si>
  <si>
    <t>CFL Lamp: Non-Reflector, 120 Watts</t>
  </si>
  <si>
    <t>CFLscw(128w)</t>
  </si>
  <si>
    <t>CFL Lamp: Any Non-reflector, 128 Watts</t>
  </si>
  <si>
    <t>CFLscw(12w)</t>
  </si>
  <si>
    <t>CFL-Scw-Com-NRef-12W</t>
  </si>
  <si>
    <t>CFL Lamp: Non-Reflector, 540 initial lumens, 12 Watts</t>
  </si>
  <si>
    <t>CFLscw(13w)</t>
  </si>
  <si>
    <t>CFL-Scw-Com-NRef-13W</t>
  </si>
  <si>
    <t>CFL Lamp: Non-Reflector, 660 initial lumens, 13 Watts</t>
  </si>
  <si>
    <t>CFLscw(14w)</t>
  </si>
  <si>
    <t>CFL-Scw-Com-NRef-14W</t>
  </si>
  <si>
    <t>CFL Lamp: Non-Reflector, 713 initial lumens, 14 Watts</t>
  </si>
  <si>
    <t>CFLscw(150w)</t>
  </si>
  <si>
    <t>CFL-Scw-Com-NRef-150W</t>
  </si>
  <si>
    <t>CFL Lamp: Non-Reflector, 150 Watts</t>
  </si>
  <si>
    <t>CFLscw(15w)</t>
  </si>
  <si>
    <t>CFL-Scw-Com-NRef-15W</t>
  </si>
  <si>
    <t>CFL Lamp: Non-Reflector, 765 initial lumens, 15 Watts</t>
  </si>
  <si>
    <t>CFLscw(16w)</t>
  </si>
  <si>
    <t>CFL-Scw-Com-NRef-16W</t>
  </si>
  <si>
    <t>CFL Lamp: Non-Reflector, 810 initial lumens, 16 Watts</t>
  </si>
  <si>
    <t>CFLscw(17w)</t>
  </si>
  <si>
    <t>CFL-Scw-Com-NRef-17W</t>
  </si>
  <si>
    <t>CFL Lamp: Non-Reflector, 845 initial lumens, 17 Watts</t>
  </si>
  <si>
    <t>CFLscw(18w)</t>
  </si>
  <si>
    <t>CFL-Scw-Com-NRef-18W</t>
  </si>
  <si>
    <t>CFL Lamp: Non-Reflector, 885 initial lumens, 18 Watts</t>
  </si>
  <si>
    <t>CFLscw(195w)</t>
  </si>
  <si>
    <t>CFL Lamp: Any Non-reflector, 195 Watts</t>
  </si>
  <si>
    <t>CFLscw(19w)</t>
  </si>
  <si>
    <t>CFL-Scw-Com-NRef-19W</t>
  </si>
  <si>
    <t>CFL Lamp: Non-Reflector, 925 initial lumens, 19 Watts</t>
  </si>
  <si>
    <t>CFLscw(200w)</t>
  </si>
  <si>
    <t>CFL-Scw-Com-NRef-200W</t>
  </si>
  <si>
    <t>CFL Lamp: Non-Reflector, 200 Watts</t>
  </si>
  <si>
    <t>CFLscw(20w)</t>
  </si>
  <si>
    <t>CFL-Scw-Com-NRef-20W</t>
  </si>
  <si>
    <t>CFL Lamp: Non-Reflector, 965 initial lumens, 20 Watts</t>
  </si>
  <si>
    <t>CFLscw(21w)</t>
  </si>
  <si>
    <t>CFL-Scw-Com-NRef-21W</t>
  </si>
  <si>
    <t>CFL Lamp: Non-Reflector, 1070 initial lumens, 21 Watts</t>
  </si>
  <si>
    <t>CFLscw(22w)</t>
  </si>
  <si>
    <t>CFL-Scw-Com-NRef-22W</t>
  </si>
  <si>
    <t>CFL Lamp: Non-Reflector, 1175 initial lumens, 22 Watts</t>
  </si>
  <si>
    <t>CFLscw(23w)</t>
  </si>
  <si>
    <t>CFL-Scw-Com-NRef-23W</t>
  </si>
  <si>
    <t>CFL Lamp: Non-Reflector, 1280 initial lumens, 23 Watts</t>
  </si>
  <si>
    <t>CFLscw(24w)</t>
  </si>
  <si>
    <t>CFL-Scw-Com-NRef-24W</t>
  </si>
  <si>
    <t>CFL Lamp: Non-Reflector, 1295 initial lumens, 24 Watts</t>
  </si>
  <si>
    <t>CFLscw(25w)</t>
  </si>
  <si>
    <t>CFL-Scw-Com-NRef-25W</t>
  </si>
  <si>
    <t>CFL Lamp: Non-Reflector, 1310 initial lumens, 25 Watts</t>
  </si>
  <si>
    <t>CFLscw(26w)</t>
  </si>
  <si>
    <t>CFL-Scw-Com-NRef-26W</t>
  </si>
  <si>
    <t>CFL Lamp: Non-Reflector, 1368 initial lumens, 26 Watts</t>
  </si>
  <si>
    <t>CFLscw(27w)</t>
  </si>
  <si>
    <t>CFL-Scw-Com-NRef-27W</t>
  </si>
  <si>
    <t>CFL Lamp: Non-Reflector, 1427 initial lumens, 27 Watts</t>
  </si>
  <si>
    <t>CFLscw(28w)</t>
  </si>
  <si>
    <t>CFL-Scw-Com-NRef-28W</t>
  </si>
  <si>
    <t>CFL Lamp: Non-Reflector, 1485 initial lumens, 28 Watts</t>
  </si>
  <si>
    <t>CFLscw(29w)</t>
  </si>
  <si>
    <t>CFL-Scw-Com-NRef-29W</t>
  </si>
  <si>
    <t>CFL Lamp: Non-Reflector, 29 Watts</t>
  </si>
  <si>
    <t>CFLscw(30w)</t>
  </si>
  <si>
    <t>CFL-Scw-Com-NRef-30W</t>
  </si>
  <si>
    <t>CFL Lamp: Non-Reflector, 30 Watts</t>
  </si>
  <si>
    <t>CFLscw(31w)</t>
  </si>
  <si>
    <t>CFL-Scw-Com-NRef-31W</t>
  </si>
  <si>
    <t>CFL Lamp: Non-Reflector, 31 Watts</t>
  </si>
  <si>
    <t>CFLscw(32w)</t>
  </si>
  <si>
    <t>CFL-Scw-Com-NRef-32W</t>
  </si>
  <si>
    <t>CFL Lamp: Non-Reflector, 32 Watts</t>
  </si>
  <si>
    <t>CFLscw(33w)</t>
  </si>
  <si>
    <t>CFL Lamp: Non-Reflector, 33 Watts</t>
  </si>
  <si>
    <t>CFLscw(36w)</t>
  </si>
  <si>
    <t>CFL Lamp: Any Non-reflector, 36 Watts</t>
  </si>
  <si>
    <t>CFLscw(38w)</t>
  </si>
  <si>
    <t>CFL Lamp: Any Non-reflector, 38 Watts</t>
  </si>
  <si>
    <t>CFLscw(39w)</t>
  </si>
  <si>
    <t>CFL Lamp: Any Non-reflector, 39 Watts</t>
  </si>
  <si>
    <t>CFLscw(3w)</t>
  </si>
  <si>
    <t>CFL-Scw-Com-NRef-3W</t>
  </si>
  <si>
    <t>CFL Lamp: Non-Reflector, 3 Watts</t>
  </si>
  <si>
    <t>CFLscw(40w)</t>
  </si>
  <si>
    <t>CFL Lamp: Non-Reflector, 40 Watts</t>
  </si>
  <si>
    <t>CFLscw(42w)</t>
  </si>
  <si>
    <t>CFL-Scw-Com-NRef-42W</t>
  </si>
  <si>
    <t>CFL Lamp: Non-Reflector, 42 Watts</t>
  </si>
  <si>
    <t>CFLscw(44w)</t>
  </si>
  <si>
    <t>CFL Lamp: Any Non-reflector, 44 Watts</t>
  </si>
  <si>
    <t>CFLscw(45w)</t>
  </si>
  <si>
    <t>CFL Lamp: Any Non-reflector, 45 Watts</t>
  </si>
  <si>
    <t>CFLscw(48w)</t>
  </si>
  <si>
    <t>CFL Lamp: Any Non-reflector, 48 Watts</t>
  </si>
  <si>
    <t>CFLscw(4w)</t>
  </si>
  <si>
    <t>CFL-Scw-Com-NRef-4W</t>
  </si>
  <si>
    <t>CFL Lamp: Non-Reflector, 4 Watts</t>
  </si>
  <si>
    <t>CFLscw(50w)</t>
  </si>
  <si>
    <t>CFL Lamp: Any Non-reflector, 50 Watts</t>
  </si>
  <si>
    <t>CFLscw(52w)</t>
  </si>
  <si>
    <t>CFL Lamp: Any Non-reflector, 52 Watts</t>
  </si>
  <si>
    <t>CFLscw(55w)</t>
  </si>
  <si>
    <t>CFL-Scw-Com-NRef-55W</t>
  </si>
  <si>
    <t>CFL Lamp: Non-Reflector, 55 Watts</t>
  </si>
  <si>
    <t>CFLscw(5w)</t>
  </si>
  <si>
    <t>CFL-Scw-Com-NRef-5W</t>
  </si>
  <si>
    <t>CFL Lamp: Non-Reflector, 5 Watts</t>
  </si>
  <si>
    <t>CFLscw(60w)</t>
  </si>
  <si>
    <t>CFL-Scw-Com-NRef-60W</t>
  </si>
  <si>
    <t>CFL Lamp: Non-Reflector, 60 Watts</t>
  </si>
  <si>
    <t>CFLscw(64w)</t>
  </si>
  <si>
    <t>CFL Lamp: Any Non-reflector, 64 Watts</t>
  </si>
  <si>
    <t>CFLscw(65w)</t>
  </si>
  <si>
    <t>CFL Lamp: Any Non-reflector, 65 Watts</t>
  </si>
  <si>
    <t>CFLscw(68w)</t>
  </si>
  <si>
    <t>CFL Lamp: Non-Reflector, 68 Watts</t>
  </si>
  <si>
    <t>CFLscw(69w)</t>
  </si>
  <si>
    <t>CFL Lamp: Non-Reflector, 69 Watts</t>
  </si>
  <si>
    <t>CFLscw(6w)</t>
  </si>
  <si>
    <t>CFL-Scw-Com-NRef-6W</t>
  </si>
  <si>
    <t>CFL Lamp: Non-Reflector, 6 Watts</t>
  </si>
  <si>
    <t>CFLscw(70w)</t>
  </si>
  <si>
    <t>CFL Lamp: Any Non-reflector, 70 Watts</t>
  </si>
  <si>
    <t>CFLscw(72w)</t>
  </si>
  <si>
    <t>CFL Lamp: Any Non-reflector, 72 Watts</t>
  </si>
  <si>
    <t>CFLscw(78w)</t>
  </si>
  <si>
    <t>CFL Lamp: Any Non-reflector, 78 Watts</t>
  </si>
  <si>
    <t>CFLscw(7w)</t>
  </si>
  <si>
    <t>CFL-Scw-Com-NRef-7W</t>
  </si>
  <si>
    <t>CFL Lamp: Non-Reflector, 296 initial lumens, 7 Watts</t>
  </si>
  <si>
    <t>CFLscw(80w)</t>
  </si>
  <si>
    <t>CFL-Scw-Com-NRef-80W</t>
  </si>
  <si>
    <t>CFL Lamp: Non-Reflector, 80 Watts</t>
  </si>
  <si>
    <t>CFLscw(84w)</t>
  </si>
  <si>
    <t>CFL Lamp: Non-Reflector, 84 Watts</t>
  </si>
  <si>
    <t>CFLscw(85w)</t>
  </si>
  <si>
    <t>CFL Lamp: Non-Reflector, 85 Watts</t>
  </si>
  <si>
    <t>CFLscw(8w)</t>
  </si>
  <si>
    <t>CFL-Scw-Com-NRef-8W</t>
  </si>
  <si>
    <t>CFL Lamp: Non-Reflector, 320 initial lumens, 8 Watts</t>
  </si>
  <si>
    <t>CFLscw(92w)</t>
  </si>
  <si>
    <t>CFL Lamp: Any Non-reflector, 92 Watts</t>
  </si>
  <si>
    <t>CFLscw(96w)</t>
  </si>
  <si>
    <t>CFL Lamp: Any Non-reflector, 96 Watts</t>
  </si>
  <si>
    <t>CFLscw(9w)</t>
  </si>
  <si>
    <t>CFL-Scw-Com-NRef-9W</t>
  </si>
  <si>
    <t>CFL Lamp: Non-Reflector, 344 initial lumens, 9 Watts</t>
  </si>
  <si>
    <t>MeasCostID</t>
  </si>
  <si>
    <t>MeasCostDesc</t>
  </si>
  <si>
    <t>Wattage</t>
  </si>
  <si>
    <t>SCE17LG017_00_M001</t>
  </si>
  <si>
    <t>CFL Lamp: Non-Reflector, 34 Watts (Interpolated between 33W and 36W measure costs from DEER)</t>
  </si>
  <si>
    <t>CFL Lamp: Non-Reflector, 45 Watts</t>
  </si>
  <si>
    <t>CFL Lamp: Non-Reflector, 36 Watts (Not used, only for Interpolation)</t>
  </si>
  <si>
    <t>Solution Code</t>
  </si>
  <si>
    <t>LT-10566</t>
  </si>
  <si>
    <t>LT-46312</t>
  </si>
  <si>
    <t>LT-48984</t>
  </si>
  <si>
    <t>LT-71032</t>
  </si>
  <si>
    <t>LT-13421</t>
  </si>
  <si>
    <t>LT-56121</t>
  </si>
  <si>
    <t>LT-89941</t>
  </si>
  <si>
    <t>LT-38194</t>
  </si>
  <si>
    <t>LT-12918</t>
  </si>
  <si>
    <t>LT-44329</t>
  </si>
  <si>
    <t>LT-28401</t>
  </si>
  <si>
    <t>LT-44133</t>
  </si>
  <si>
    <t>LT-52345</t>
  </si>
  <si>
    <t>LT-78965</t>
  </si>
  <si>
    <t>LT-38498</t>
  </si>
  <si>
    <t>LT-89584</t>
  </si>
  <si>
    <t>LT-18651</t>
  </si>
  <si>
    <t>LT-18653</t>
  </si>
  <si>
    <t>LT-90135</t>
  </si>
  <si>
    <t>LT-69840</t>
  </si>
  <si>
    <t>LT-79693</t>
  </si>
  <si>
    <t>LT-18898</t>
  </si>
  <si>
    <t>LT-86739</t>
  </si>
  <si>
    <t>LT-77458</t>
  </si>
  <si>
    <t>LT-68581</t>
  </si>
  <si>
    <t>LT-81933</t>
  </si>
  <si>
    <t>LT-91878</t>
  </si>
  <si>
    <t>LT-75322</t>
  </si>
  <si>
    <t>LT-74990</t>
  </si>
  <si>
    <t>LT-62706</t>
  </si>
  <si>
    <t>LT-99557</t>
  </si>
  <si>
    <t>LT-75726</t>
  </si>
  <si>
    <t>LT-97219</t>
  </si>
  <si>
    <t>LT-59300</t>
  </si>
  <si>
    <t>LT-73056</t>
  </si>
  <si>
    <t>LT-55230</t>
  </si>
  <si>
    <t>LT-71988</t>
  </si>
  <si>
    <t>LT-62375</t>
  </si>
  <si>
    <t>LT-18652</t>
  </si>
  <si>
    <t>LT-18654</t>
  </si>
  <si>
    <t>LT-87274</t>
  </si>
  <si>
    <t>LT-75856</t>
  </si>
  <si>
    <t>LT-73388</t>
  </si>
  <si>
    <t>LT-18901</t>
  </si>
  <si>
    <t>Bldg</t>
  </si>
  <si>
    <t>Type</t>
  </si>
  <si>
    <t>WRR</t>
  </si>
  <si>
    <t>Inc.Watts</t>
  </si>
  <si>
    <t>Non Res</t>
  </si>
  <si>
    <t>A/None Reflector</t>
  </si>
  <si>
    <t>Res</t>
  </si>
  <si>
    <t>LED Watts</t>
  </si>
  <si>
    <t>Binned Inc. Watts</t>
  </si>
  <si>
    <t>Workpaper</t>
  </si>
  <si>
    <t>SCE17LG017</t>
  </si>
  <si>
    <t>Inc Cost</t>
  </si>
  <si>
    <t>LED Cost</t>
  </si>
  <si>
    <t>CFL Cost</t>
  </si>
  <si>
    <t>Inc. %</t>
  </si>
  <si>
    <t>LED %</t>
  </si>
  <si>
    <t>CFL %</t>
  </si>
  <si>
    <t>30/70/100</t>
  </si>
  <si>
    <t>50/100/150</t>
  </si>
  <si>
    <t>Lamps/pack</t>
  </si>
  <si>
    <t>Avg Cost</t>
  </si>
  <si>
    <t>Source</t>
  </si>
  <si>
    <t>Inc. Watts</t>
  </si>
  <si>
    <t>https://www.1000bulbs.com/product/2897/HALCO-6319.html</t>
  </si>
  <si>
    <t>https://www.1000bulbs.com/product/192415/PLT-20059.html</t>
  </si>
  <si>
    <t>http://www.bulbs.com/product/A19FR25-5-130V?RefId=24</t>
  </si>
  <si>
    <t>https://www.1000bulbs.com/product/5265/IN-81535-4PK.html</t>
  </si>
  <si>
    <t>https://www.1000bulbs.com/product/113265/IN-0040A1910KCL-4PK.html</t>
  </si>
  <si>
    <t>http://www.bulbs.com/product/A15FR40-130V?RefId=24</t>
  </si>
  <si>
    <t>https://www.1000bulbs.com/product/172093/HALCO-7831.html</t>
  </si>
  <si>
    <t>https://www.1000bulbs.com/product/192427/PLT-20060.html</t>
  </si>
  <si>
    <t>http://www.bulbs.com/product/60A-220-220V?RefId=24</t>
  </si>
  <si>
    <t>https://www.1000bulbs.com/product/192417/PLT-20062.html</t>
  </si>
  <si>
    <t>https://www.1000bulbs.com/product/5675/IN-0075A215KFR.html</t>
  </si>
  <si>
    <t>http://www.bulbs.com/product/75A-RS-2PK?RefId=24</t>
  </si>
  <si>
    <t>https://www.1000bulbs.com/product/5261/IN-0100A1910KFR-4PK.html</t>
  </si>
  <si>
    <t>https://www.1000bulbs.com/product/114013/SYLVANIA-12902.html</t>
  </si>
  <si>
    <t>http://www.bulbs.com/product/100A-RS-1?RefId=116</t>
  </si>
  <si>
    <t>3-way</t>
  </si>
  <si>
    <t>https://www.1000bulbs.com/product/5439/IN-S1820.html</t>
  </si>
  <si>
    <t>https://www.1000bulbs.com/product/2860/IN-0050150.html</t>
  </si>
  <si>
    <t>https://www.1000bulbs.com/product/3511/IN-LS4255.html</t>
  </si>
  <si>
    <t>http://www.bulbs.com/product/30-100A-WL-12-1?RefId=120</t>
  </si>
  <si>
    <t>http://www.bulbs.com/product/30-100-120V?RefId=120</t>
  </si>
  <si>
    <t>http://www.bulbs.com/product/50-150A-WL-120V?RefId=120</t>
  </si>
  <si>
    <t>https://www.1000bulbs.com/product/5638/SATCO-S3010.html</t>
  </si>
  <si>
    <t>https://www.1000bulbs.com/product/5639/SATCO-S3000.html</t>
  </si>
  <si>
    <t>http://www.bulbs.com/product/25G25WH2-120V?RefId=24</t>
  </si>
  <si>
    <t>https://www.1000bulbs.com/product/5637/SATCO-S3011.html</t>
  </si>
  <si>
    <t>https://www.1000bulbs.com/product/2889/DEC-101174.html</t>
  </si>
  <si>
    <t>http://www.bulbs.com/product/40G16EWH-125V?RefId=24</t>
  </si>
  <si>
    <t>https://www.1000bulbs.com/product/5634/SATCO-S3002.html</t>
  </si>
  <si>
    <t>https://www.1000bulbs.com/product/8064/DEC-G402197.html</t>
  </si>
  <si>
    <t>http://www.bulbs.com/product/60G40-W-LL-120V?RefId=24</t>
  </si>
  <si>
    <t>http://www.bulbs.com/product/30R20-LL-120V?RefId=24</t>
  </si>
  <si>
    <t>https://www.1000bulbs.com/product/62938/FL-80361.html</t>
  </si>
  <si>
    <t>https://www.1000bulbs.com/product/5734/SATCO-S2810.html</t>
  </si>
  <si>
    <t>https://www.1000bulbs.com/product/3560/FL-101773.html</t>
  </si>
  <si>
    <t>http://www.bulbs.com/product/50BR30FL2-120V?RefId=24</t>
  </si>
  <si>
    <t>http://www.bulbs.com/product/50R16-E12?RefId=24</t>
  </si>
  <si>
    <t>https://www.1000bulbs.com/product/175431/KOBI-K0M1.html</t>
  </si>
  <si>
    <t>http://www.bulbs.com/product/3-9-17OMNIA21-LED-3WAY-SW-27?RefId=375</t>
  </si>
  <si>
    <t>3/9/17</t>
  </si>
  <si>
    <t>http://www.bulbs.com/product/9-5A19-LED-827-50-22-ND-SSCC-120V?RefId=375</t>
  </si>
  <si>
    <t>3/8/9.5</t>
  </si>
  <si>
    <t>https://www.1000bulbs.com/product/192521/CREE-10148.html</t>
  </si>
  <si>
    <t>https://www.1000bulbs.com/product/200921/MAXLITE-107624.html</t>
  </si>
  <si>
    <t>http://www.beeslighting.com/product-p/9.5a19g3dim-830wb.htm</t>
  </si>
  <si>
    <t>https://www.1000bulbs.com/product/192533/CREE-10156.html</t>
  </si>
  <si>
    <t>3/7/16.5</t>
  </si>
  <si>
    <t>8/16/22</t>
  </si>
  <si>
    <t>http://www.bulbs.com/product/22A21-LED-827-3WAY-ND-120V</t>
  </si>
  <si>
    <t>https://www.amazon.com/dp/B01LMEQL50/ref=asc_df_B01LMEQL505028815/?tag=hyprod-20&amp;creative=394997&amp;creativeASIN=B01LMEQL50&amp;linkCode=df0&amp;hvadid=167127504138&amp;hvpos=1o2&amp;hvnetw=g&amp;hvrand=13209418683219535826&amp;hvpone=&amp;hvptwo=&amp;hvqmt=&amp;hvdev=c&amp;hvdvcmdl=&amp;hvlocint=&amp;hvlocphy=9060305&amp;hvtargid=pla-309964956463</t>
  </si>
  <si>
    <t>http://www.beeslighting.com/product-p/6g25dim-827.htm</t>
  </si>
  <si>
    <t>http://www.bulbs.com/product/LED4E12G1627KF?RefId=375</t>
  </si>
  <si>
    <t>http://www.bulbs.com/product/LED4E26G1627KF?RefId=375</t>
  </si>
  <si>
    <t>http://www.bulbs.com/product/LED6G25-45L-27K?RefId=375</t>
  </si>
  <si>
    <t>http://www.bulbs.com/product/4G25-LED-850-ND-120V-1PK?RefId=375</t>
  </si>
  <si>
    <t>http://www.bulbs.com/product/LED8G25D30KF?RefId=375</t>
  </si>
  <si>
    <t>https://www.1000bulbs.com/product/153582/GREENCREATIVE-16110.html</t>
  </si>
  <si>
    <t>https://www.1000bulbs.com/product/200128/GREENCREATIVE-58001.html</t>
  </si>
  <si>
    <t>https://www.1000bulbs.com/product/100004/TCP-8R20D27K.html</t>
  </si>
  <si>
    <t>http://www.bulbs.com/product/LSPRO-16-35WE-W27-FL-E26-120-BX?RefId=376</t>
  </si>
  <si>
    <t>http://www.bulbs.com/product/LED7E26PAR1627KFL?RefId=376</t>
  </si>
  <si>
    <t>http://www.bulbs.com/product/LED8R20D27K?RefId=376</t>
  </si>
  <si>
    <t>http://www.globalindustrial.com/p/electrical/bulbs/led-bulbs/k0m6-indoor-flood-light-r20-8w-4100-cct-250-lumens-85-cri-white-light?infoParam.campaignId=T9F&amp;gclid=Cj0KEQjwmv7JBRDXkMWW4_Tf8ZoBEiQA11B2frvd-KgBn1RKfXriQtAupemiupf5hOIl75LRHsXA2JIaAn6L8P8HAQ</t>
  </si>
  <si>
    <t>Inc Watts</t>
  </si>
  <si>
    <t>LED Avg. Watts</t>
  </si>
  <si>
    <t>Cost2</t>
  </si>
  <si>
    <t>Lamps/pack3</t>
  </si>
  <si>
    <t>Avg Cost4</t>
  </si>
  <si>
    <t>Source5</t>
  </si>
  <si>
    <t>Avg LED Cost</t>
  </si>
  <si>
    <t>Various</t>
  </si>
  <si>
    <t>Combined name</t>
  </si>
  <si>
    <t>Combined Name</t>
  </si>
  <si>
    <t>Inc. Avg Cost</t>
  </si>
  <si>
    <t>Incremental Measure Cost</t>
  </si>
  <si>
    <t>https://www.1000bulbs.com/product/200030/IRT-10111.html</t>
  </si>
  <si>
    <t>https://www.1000bulbs.com/product/199823/CM-CMA211702850.html</t>
  </si>
  <si>
    <t>https://www.1000bulbs.com/product/200209/CM-CMA191324840.html</t>
  </si>
  <si>
    <t>http://www.bulbs.com/product/11A19DLED30-G5?RefId=375</t>
  </si>
  <si>
    <t>http://www.bulbs.com/product/AMBIENTLED-A21-14W-2200K-2700K-E26?RefId=375</t>
  </si>
  <si>
    <t>http://www.bulbs.com/product/LED15A2150K?RefId=375</t>
  </si>
  <si>
    <t>http://www.bulbs.com/product/EBA21DM-B-16W-1600-230D-50K-E26-E?RefId=375</t>
  </si>
  <si>
    <t>https://www.1000bulbs.com/product/175432/KOBI-K0M3.html</t>
  </si>
  <si>
    <t>http://www.bulbs.com/product/LED5A1930K?RefId=375</t>
  </si>
  <si>
    <t>http://www.bulbs.com/product/5-5A15-LED-3000K-120V?RefId=375</t>
  </si>
  <si>
    <t>http://www.bulbs.com/product/5G25-LED-850-ND-120V-1PK?RefId=375</t>
  </si>
  <si>
    <t>http://www.bulbs.com/product/6-5G25-LED-827-ND-120V-1PK?RefId=375</t>
  </si>
  <si>
    <t>https://www.amazon.com/dp/B01MA3DIDK/ref=asc_df_B01MA3DIDK5028816/?tag=hyprod-20&amp;creative=395033&amp;creativeASIN=B01MA3DIDK&amp;linkCode=df0&amp;hvadid=198091685650&amp;hvpos=1o6&amp;hvnetw=g&amp;hvrand=15177751308258877645&amp;hvpone=&amp;hvptwo=&amp;hvqmt=&amp;hvdev=c&amp;hvdvcmdl=&amp;hvlocint=&amp;hvlocphy=9060305&amp;hvtargid=pla-373606784767</t>
  </si>
  <si>
    <t>6/15/22</t>
  </si>
  <si>
    <t>7/15/17</t>
  </si>
  <si>
    <t>https://www.menards.com/main/electrical/light-bulbs/led-light-bulbs/feit-electric-50-100-150-watt-equivalent-3-way-daylight-a19-led-light-bulb/p-1459185051507.htm</t>
  </si>
  <si>
    <t>Total Baseline Material Cost</t>
  </si>
  <si>
    <t>Measure Material Cost</t>
  </si>
  <si>
    <t>Full Baseline Cost</t>
  </si>
  <si>
    <t>Full Material Cost</t>
  </si>
  <si>
    <t>*Labor hours</t>
  </si>
  <si>
    <t>*Labor Rate</t>
  </si>
  <si>
    <t>*Labor Cost</t>
  </si>
  <si>
    <t>*From WO17</t>
  </si>
  <si>
    <t>Base Case Cost ID</t>
  </si>
  <si>
    <t>SCE17LG017_00_B001</t>
  </si>
  <si>
    <t>SCE17LG017_00_B002</t>
  </si>
  <si>
    <t>SCE17LG017_00_B003</t>
  </si>
  <si>
    <t>SCE17LG017_00_B004</t>
  </si>
  <si>
    <t>SCE17LG017_00_B005</t>
  </si>
  <si>
    <t>SCE17LG017_00_B008</t>
  </si>
  <si>
    <t>SCE17LG017_00_B006</t>
  </si>
  <si>
    <t>SCE17LG017_00_B009</t>
  </si>
  <si>
    <t>SCE17LG017_00_B007</t>
  </si>
  <si>
    <t>SCE17LG017_00_B010</t>
  </si>
  <si>
    <t>SCE17LG017_00_B011</t>
  </si>
  <si>
    <t>SCE17LG017_00_B012</t>
  </si>
  <si>
    <t>SCE17LG017_00_B013</t>
  </si>
  <si>
    <t>SCE17LG017_00_B014</t>
  </si>
  <si>
    <t>SCE17LG017_00_B015</t>
  </si>
  <si>
    <t>SCE17LG017_00_B016</t>
  </si>
  <si>
    <t>SCE17LG017_00_B017</t>
  </si>
  <si>
    <t>SCE17LG017_00_B018</t>
  </si>
  <si>
    <t>SCE17LG017_00_B019</t>
  </si>
  <si>
    <t>SCE17LG017_00_B020</t>
  </si>
  <si>
    <t>SCE17LG017_00_B021</t>
  </si>
  <si>
    <t>SCE17LG017_00_B022</t>
  </si>
  <si>
    <t>SCE17LG017_00_B023</t>
  </si>
  <si>
    <t>SCE17LG017_00_B024</t>
  </si>
  <si>
    <t>SCE17LG017_00_B025</t>
  </si>
  <si>
    <t>SCE17LG017_00_B026</t>
  </si>
  <si>
    <t>SCE17LG017_00_B027</t>
  </si>
  <si>
    <t>SCE17LG017_00_B028</t>
  </si>
  <si>
    <t>SCE17LG017_00_B029</t>
  </si>
  <si>
    <t>SCE17LG017_00_B030</t>
  </si>
  <si>
    <t>SCE17LG017_00_B031</t>
  </si>
  <si>
    <t>SCE17LG017_00_B032</t>
  </si>
  <si>
    <t>SCE17LG017_00_B033</t>
  </si>
  <si>
    <t>SCE17LG017_00_B034</t>
  </si>
  <si>
    <t>SCE17LG017_00_B035</t>
  </si>
  <si>
    <t>SCE17LG017_00_B036</t>
  </si>
  <si>
    <t>SCE17LG017_00_B037</t>
  </si>
  <si>
    <t>SCE17LG017_00_B038</t>
  </si>
  <si>
    <t>SCE17LG017_00_B039</t>
  </si>
  <si>
    <t>SCE17LG017_00_B040</t>
  </si>
  <si>
    <t>SCE17LG017_00_B041</t>
  </si>
  <si>
    <t>SCE17LG017_00_B042</t>
  </si>
  <si>
    <t>SCE17LG017_00_B043</t>
  </si>
  <si>
    <t>SCE17LG017_00_B044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</si>
</sst>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&quot;$&quot;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color theme="0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1" fillId="4" borderId="2" applyNumberFormat="0" applyFont="0" applyAlignment="0" applyProtection="0"/>
    <xf numFmtId="0" fontId="12" fillId="0" borderId="0" applyNumberFormat="0" applyFill="0" applyBorder="0" applyAlignment="0" applyProtection="0"/>
  </cellStyleXfs>
  <cellXfs count="68"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9" fontId="1" fillId="0" borderId="0" xfId="1" applyFont="1"/>
    <xf numFmtId="0" fontId="0" fillId="0" borderId="0" xfId="0" quotePrefix="1"/>
    <xf numFmtId="0" fontId="2" fillId="2" borderId="0" xfId="2"/>
    <xf numFmtId="0" fontId="6" fillId="6" borderId="4" xfId="0" applyFont="1" applyFill="1" applyBorder="1" applyAlignment="1">
      <alignment horizontal="center"/>
    </xf>
    <xf numFmtId="0" fontId="0" fillId="5" borderId="6" xfId="0" applyFill="1" applyBorder="1"/>
    <xf numFmtId="0" fontId="6" fillId="6" borderId="4" xfId="0" applyFont="1" applyFill="1" applyBorder="1"/>
    <xf numFmtId="0" fontId="0" fillId="5" borderId="3" xfId="0" applyFill="1" applyBorder="1" applyAlignment="1">
      <alignment horizontal="center"/>
    </xf>
    <xf numFmtId="0" fontId="0" fillId="5" borderId="4" xfId="0" applyFill="1" applyBorder="1"/>
    <xf numFmtId="0" fontId="7" fillId="3" borderId="4" xfId="3" applyFont="1" applyBorder="1"/>
    <xf numFmtId="0" fontId="0" fillId="5" borderId="6" xfId="0" applyFill="1" applyBorder="1" applyAlignment="1">
      <alignment horizontal="center"/>
    </xf>
    <xf numFmtId="0" fontId="7" fillId="3" borderId="5" xfId="3" applyFont="1" applyBorder="1"/>
    <xf numFmtId="0" fontId="0" fillId="7" borderId="0" xfId="0" applyFill="1"/>
    <xf numFmtId="0" fontId="0" fillId="0" borderId="7" xfId="0" applyBorder="1"/>
    <xf numFmtId="0" fontId="0" fillId="0" borderId="7" xfId="0" applyBorder="1" applyAlignment="1">
      <alignment horizontal="center"/>
    </xf>
    <xf numFmtId="0" fontId="2" fillId="2" borderId="8" xfId="2" applyBorder="1"/>
    <xf numFmtId="0" fontId="5" fillId="5" borderId="8" xfId="0" applyFont="1" applyFill="1" applyBorder="1"/>
    <xf numFmtId="0" fontId="2" fillId="2" borderId="7" xfId="2" applyBorder="1"/>
    <xf numFmtId="0" fontId="0" fillId="5" borderId="9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7" fillId="6" borderId="9" xfId="3" applyFont="1" applyFill="1" applyBorder="1"/>
    <xf numFmtId="0" fontId="7" fillId="3" borderId="8" xfId="3" applyFont="1" applyBorder="1"/>
    <xf numFmtId="0" fontId="0" fillId="5" borderId="11" xfId="0" applyFill="1" applyBorder="1" applyAlignment="1">
      <alignment horizontal="center"/>
    </xf>
    <xf numFmtId="0" fontId="7" fillId="6" borderId="8" xfId="3" applyFont="1" applyFill="1" applyBorder="1"/>
    <xf numFmtId="0" fontId="7" fillId="3" borderId="10" xfId="3" applyFont="1" applyBorder="1"/>
    <xf numFmtId="2" fontId="0" fillId="0" borderId="0" xfId="0" applyNumberFormat="1"/>
    <xf numFmtId="0" fontId="0" fillId="0" borderId="12" xfId="0" applyBorder="1"/>
    <xf numFmtId="1" fontId="0" fillId="0" borderId="12" xfId="0" applyNumberFormat="1" applyBorder="1"/>
    <xf numFmtId="164" fontId="0" fillId="0" borderId="0" xfId="0" applyNumberFormat="1" applyBorder="1"/>
    <xf numFmtId="0" fontId="0" fillId="0" borderId="0" xfId="0" applyBorder="1"/>
    <xf numFmtId="0" fontId="1" fillId="4" borderId="2" xfId="4" applyFont="1" applyAlignment="1">
      <alignment horizontal="center"/>
    </xf>
    <xf numFmtId="2" fontId="0" fillId="0" borderId="0" xfId="0" applyNumberFormat="1" applyBorder="1"/>
    <xf numFmtId="1" fontId="0" fillId="8" borderId="12" xfId="0" applyNumberFormat="1" applyFill="1" applyBorder="1"/>
    <xf numFmtId="0" fontId="0" fillId="9" borderId="0" xfId="0" applyFill="1"/>
    <xf numFmtId="0" fontId="0" fillId="9" borderId="0" xfId="0" applyFill="1" applyAlignment="1">
      <alignment horizontal="center"/>
    </xf>
    <xf numFmtId="0" fontId="1" fillId="9" borderId="2" xfId="4" applyFont="1" applyFill="1" applyAlignment="1">
      <alignment horizontal="center"/>
    </xf>
    <xf numFmtId="0" fontId="0" fillId="9" borderId="0" xfId="0" quotePrefix="1" applyFill="1"/>
    <xf numFmtId="2" fontId="0" fillId="9" borderId="0" xfId="0" applyNumberFormat="1" applyFill="1"/>
    <xf numFmtId="0" fontId="0" fillId="9" borderId="12" xfId="0" applyFill="1" applyBorder="1"/>
    <xf numFmtId="1" fontId="8" fillId="9" borderId="12" xfId="0" applyNumberFormat="1" applyFont="1" applyFill="1" applyBorder="1"/>
    <xf numFmtId="2" fontId="0" fillId="9" borderId="0" xfId="0" applyNumberFormat="1" applyFill="1" applyBorder="1"/>
    <xf numFmtId="1" fontId="0" fillId="9" borderId="12" xfId="0" applyNumberFormat="1" applyFill="1" applyBorder="1"/>
    <xf numFmtId="2" fontId="0" fillId="0" borderId="0" xfId="0" applyNumberFormat="1" applyAlignment="1">
      <alignment horizontal="center"/>
    </xf>
    <xf numFmtId="0" fontId="4" fillId="0" borderId="12" xfId="0" applyFont="1" applyBorder="1"/>
    <xf numFmtId="165" fontId="0" fillId="0" borderId="0" xfId="0" applyNumberFormat="1"/>
    <xf numFmtId="0" fontId="4" fillId="0" borderId="13" xfId="0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1" fontId="0" fillId="0" borderId="0" xfId="0" applyNumberFormat="1"/>
    <xf numFmtId="49" fontId="0" fillId="0" borderId="0" xfId="0" applyNumberFormat="1"/>
    <xf numFmtId="0" fontId="0" fillId="0" borderId="12" xfId="0" applyFill="1" applyBorder="1"/>
    <xf numFmtId="0" fontId="4" fillId="0" borderId="12" xfId="0" applyFont="1" applyFill="1" applyBorder="1"/>
    <xf numFmtId="165" fontId="0" fillId="0" borderId="12" xfId="0" applyNumberFormat="1" applyBorder="1"/>
    <xf numFmtId="165" fontId="0" fillId="9" borderId="12" xfId="0" applyNumberFormat="1" applyFill="1" applyBorder="1"/>
    <xf numFmtId="165" fontId="0" fillId="0" borderId="12" xfId="0" applyNumberFormat="1" applyFill="1" applyBorder="1"/>
    <xf numFmtId="9" fontId="0" fillId="0" borderId="12" xfId="1" applyFont="1" applyBorder="1"/>
    <xf numFmtId="0" fontId="0" fillId="5" borderId="12" xfId="0" applyFill="1" applyBorder="1"/>
    <xf numFmtId="165" fontId="0" fillId="5" borderId="12" xfId="0" applyNumberFormat="1" applyFill="1" applyBorder="1"/>
    <xf numFmtId="0" fontId="11" fillId="0" borderId="12" xfId="0" applyFont="1" applyBorder="1"/>
    <xf numFmtId="0" fontId="12" fillId="0" borderId="0" xfId="5"/>
    <xf numFmtId="0" fontId="0" fillId="5" borderId="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2" fillId="2" borderId="0" xfId="2" applyAlignment="1">
      <alignment horizontal="center"/>
    </xf>
    <xf numFmtId="0" fontId="5" fillId="5" borderId="0" xfId="0" applyFont="1" applyFill="1" applyAlignment="1">
      <alignment horizontal="center"/>
    </xf>
    <xf numFmtId="0" fontId="0" fillId="5" borderId="3" xfId="0" applyFill="1" applyBorder="1" applyAlignment="1">
      <alignment horizontal="center"/>
    </xf>
  </cellXfs>
  <cellStyles count="6">
    <cellStyle name="Hyperlink" xfId="5" builtinId="8"/>
    <cellStyle name="Neutral" xfId="2" builtinId="28"/>
    <cellStyle name="Normal" xfId="0" builtinId="0"/>
    <cellStyle name="Note" xfId="4" builtinId="10"/>
    <cellStyle name="Output" xfId="3" builtinId="21"/>
    <cellStyle name="Percent" xfId="1" builtinId="5"/>
  </cellStyles>
  <dxfs count="11">
    <dxf>
      <numFmt numFmtId="165" formatCode="&quot;$&quot;#,##0.00"/>
    </dxf>
    <dxf>
      <numFmt numFmtId="2" formatCode="0.00"/>
    </dxf>
    <dxf>
      <numFmt numFmtId="165" formatCode="&quot;$&quot;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numFmt numFmtId="165" formatCode="&quot;$&quot;#,##0.00"/>
    </dxf>
    <dxf>
      <numFmt numFmtId="1" formatCode="0"/>
    </dxf>
    <dxf>
      <numFmt numFmtId="165" formatCode="&quot;$&quot;#,##0.00"/>
    </dxf>
    <dxf>
      <numFmt numFmtId="1" formatCode="0"/>
    </dxf>
    <dxf>
      <numFmt numFmtId="165" formatCode="&quot;$&quot;#,##0.00"/>
    </dxf>
    <dxf>
      <numFmt numFmtId="165" formatCode="&quot;$&quot;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23:K59" totalsRowShown="0">
  <autoFilter ref="A23:K59"/>
  <tableColumns count="11">
    <tableColumn id="1" name="Type" dataDxfId="10"/>
    <tableColumn id="2" name="Inc. Watts"/>
    <tableColumn id="3" name="Cost" dataDxfId="9"/>
    <tableColumn id="4" name="Lamps/pack"/>
    <tableColumn id="5" name="Avg Cost" dataDxfId="8">
      <calculatedColumnFormula>ROUND(C24/D24,2)</calculatedColumnFormula>
    </tableColumn>
    <tableColumn id="6" name="Source"/>
    <tableColumn id="7" name="LED Watts" dataDxfId="7"/>
    <tableColumn id="8" name="Cost2" dataDxfId="6"/>
    <tableColumn id="9" name="Lamps/pack3" dataDxfId="5"/>
    <tableColumn id="10" name="Avg Cost4" dataDxfId="4">
      <calculatedColumnFormula>ROUND(H24/I24,2)</calculatedColumnFormula>
    </tableColumn>
    <tableColumn id="11" name="Source5"/>
  </tableColumns>
  <tableStyleInfo name="TableStyleMedium20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2:F14" totalsRowShown="0">
  <autoFilter ref="A2:F14"/>
  <tableColumns count="6">
    <tableColumn id="1" name="Type" dataDxfId="3"/>
    <tableColumn id="2" name="Inc Watts"/>
    <tableColumn id="3" name="Inc. Avg Cost" dataDxfId="2">
      <calculatedColumnFormula>AVERAGEIFS(Table1[Avg Cost],Table1[Type],Table2[[#This Row],[Type]],Table1[Inc. Watts],Table2[[#This Row],[Inc Watts]])</calculatedColumnFormula>
    </tableColumn>
    <tableColumn id="4" name="LED Avg. Watts" dataDxfId="1">
      <calculatedColumnFormula>AVERAGEIFS(Table1[LED Watts],Table1[Type],Table2[[#This Row],[Type]],Table1[Inc. Watts],Table2[[#This Row],[Inc Watts]])</calculatedColumnFormula>
    </tableColumn>
    <tableColumn id="5" name="Avg LED Cost" dataDxfId="0">
      <calculatedColumnFormula>AVERAGEIFS(Table1[Avg Cost4],Table1[Type],Table2[[#This Row],[Type]],Table1[Inc. Watts],Table2[[#This Row],[Inc Watts]])</calculatedColumnFormula>
    </tableColumn>
    <tableColumn id="6" name="Combined name">
      <calculatedColumnFormula>CONCATENATE(Table2[[#This Row],[Type]],Table2[[#This Row],[Inc Watts]])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hyperlink" Target="http://www.bulbs.com/product/LED5A1930K?RefId=375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CO290"/>
  <sheetViews>
    <sheetView topLeftCell="V1" zoomScale="70" zoomScaleNormal="70" workbookViewId="0">
      <selection activeCell="AM267" sqref="AM267"/>
    </sheetView>
  </sheetViews>
  <sheetFormatPr defaultRowHeight="14.4" x14ac:dyDescent="0.3"/>
  <cols>
    <col min="1" max="1" width="58.33203125" customWidth="1"/>
    <col min="2" max="2" width="13.33203125" bestFit="1" customWidth="1"/>
    <col min="3" max="3" width="16.44140625" customWidth="1"/>
    <col min="6" max="6" width="11.5546875" customWidth="1"/>
    <col min="12" max="12" width="12.44140625" customWidth="1"/>
    <col min="14" max="14" width="13.33203125" bestFit="1" customWidth="1"/>
    <col min="17" max="17" width="11.33203125" bestFit="1" customWidth="1"/>
    <col min="20" max="20" width="18.44140625" customWidth="1"/>
    <col min="21" max="21" width="61.5546875" customWidth="1"/>
    <col min="23" max="23" width="14.5546875" customWidth="1"/>
    <col min="24" max="24" width="10.109375" customWidth="1"/>
    <col min="39" max="39" width="14.109375" customWidth="1"/>
    <col min="40" max="40" width="21.109375" customWidth="1"/>
    <col min="41" max="41" width="21.88671875" customWidth="1"/>
    <col min="68" max="68" width="10.109375" customWidth="1"/>
    <col min="71" max="71" width="37.6640625" customWidth="1"/>
    <col min="73" max="77" width="10.88671875" customWidth="1"/>
    <col min="79" max="79" width="27.33203125" hidden="1" customWidth="1"/>
    <col min="80" max="86" width="0" hidden="1" customWidth="1"/>
    <col min="87" max="87" width="27.33203125" hidden="1" customWidth="1"/>
    <col min="88" max="93" width="0" hidden="1" customWidth="1"/>
    <col min="257" max="257" width="58.33203125" customWidth="1"/>
    <col min="258" max="258" width="13.33203125" bestFit="1" customWidth="1"/>
    <col min="259" max="259" width="16.44140625" customWidth="1"/>
    <col min="262" max="262" width="11.5546875" customWidth="1"/>
    <col min="268" max="268" width="12.44140625" customWidth="1"/>
    <col min="270" max="270" width="13.33203125" bestFit="1" customWidth="1"/>
    <col min="273" max="273" width="11.33203125" bestFit="1" customWidth="1"/>
    <col min="276" max="276" width="18.44140625" customWidth="1"/>
    <col min="277" max="277" width="61.5546875" customWidth="1"/>
    <col min="279" max="279" width="14.5546875" customWidth="1"/>
    <col min="280" max="280" width="10.109375" customWidth="1"/>
    <col min="324" max="324" width="10.109375" customWidth="1"/>
    <col min="327" max="327" width="37.6640625" customWidth="1"/>
    <col min="329" max="333" width="10.88671875" customWidth="1"/>
    <col min="335" max="349" width="0" hidden="1" customWidth="1"/>
    <col min="513" max="513" width="58.33203125" customWidth="1"/>
    <col min="514" max="514" width="13.33203125" bestFit="1" customWidth="1"/>
    <col min="515" max="515" width="16.44140625" customWidth="1"/>
    <col min="518" max="518" width="11.5546875" customWidth="1"/>
    <col min="524" max="524" width="12.44140625" customWidth="1"/>
    <col min="526" max="526" width="13.33203125" bestFit="1" customWidth="1"/>
    <col min="529" max="529" width="11.33203125" bestFit="1" customWidth="1"/>
    <col min="532" max="532" width="18.44140625" customWidth="1"/>
    <col min="533" max="533" width="61.5546875" customWidth="1"/>
    <col min="535" max="535" width="14.5546875" customWidth="1"/>
    <col min="536" max="536" width="10.109375" customWidth="1"/>
    <col min="580" max="580" width="10.109375" customWidth="1"/>
    <col min="583" max="583" width="37.6640625" customWidth="1"/>
    <col min="585" max="589" width="10.88671875" customWidth="1"/>
    <col min="591" max="605" width="0" hidden="1" customWidth="1"/>
    <col min="769" max="769" width="58.33203125" customWidth="1"/>
    <col min="770" max="770" width="13.33203125" bestFit="1" customWidth="1"/>
    <col min="771" max="771" width="16.44140625" customWidth="1"/>
    <col min="774" max="774" width="11.5546875" customWidth="1"/>
    <col min="780" max="780" width="12.44140625" customWidth="1"/>
    <col min="782" max="782" width="13.33203125" bestFit="1" customWidth="1"/>
    <col min="785" max="785" width="11.33203125" bestFit="1" customWidth="1"/>
    <col min="788" max="788" width="18.44140625" customWidth="1"/>
    <col min="789" max="789" width="61.5546875" customWidth="1"/>
    <col min="791" max="791" width="14.5546875" customWidth="1"/>
    <col min="792" max="792" width="10.109375" customWidth="1"/>
    <col min="836" max="836" width="10.109375" customWidth="1"/>
    <col min="839" max="839" width="37.6640625" customWidth="1"/>
    <col min="841" max="845" width="10.88671875" customWidth="1"/>
    <col min="847" max="861" width="0" hidden="1" customWidth="1"/>
    <col min="1025" max="1025" width="58.33203125" customWidth="1"/>
    <col min="1026" max="1026" width="13.33203125" bestFit="1" customWidth="1"/>
    <col min="1027" max="1027" width="16.44140625" customWidth="1"/>
    <col min="1030" max="1030" width="11.5546875" customWidth="1"/>
    <col min="1036" max="1036" width="12.44140625" customWidth="1"/>
    <col min="1038" max="1038" width="13.33203125" bestFit="1" customWidth="1"/>
    <col min="1041" max="1041" width="11.33203125" bestFit="1" customWidth="1"/>
    <col min="1044" max="1044" width="18.44140625" customWidth="1"/>
    <col min="1045" max="1045" width="61.5546875" customWidth="1"/>
    <col min="1047" max="1047" width="14.5546875" customWidth="1"/>
    <col min="1048" max="1048" width="10.109375" customWidth="1"/>
    <col min="1092" max="1092" width="10.109375" customWidth="1"/>
    <col min="1095" max="1095" width="37.6640625" customWidth="1"/>
    <col min="1097" max="1101" width="10.88671875" customWidth="1"/>
    <col min="1103" max="1117" width="0" hidden="1" customWidth="1"/>
    <col min="1281" max="1281" width="58.33203125" customWidth="1"/>
    <col min="1282" max="1282" width="13.33203125" bestFit="1" customWidth="1"/>
    <col min="1283" max="1283" width="16.44140625" customWidth="1"/>
    <col min="1286" max="1286" width="11.5546875" customWidth="1"/>
    <col min="1292" max="1292" width="12.44140625" customWidth="1"/>
    <col min="1294" max="1294" width="13.33203125" bestFit="1" customWidth="1"/>
    <col min="1297" max="1297" width="11.33203125" bestFit="1" customWidth="1"/>
    <col min="1300" max="1300" width="18.44140625" customWidth="1"/>
    <col min="1301" max="1301" width="61.5546875" customWidth="1"/>
    <col min="1303" max="1303" width="14.5546875" customWidth="1"/>
    <col min="1304" max="1304" width="10.109375" customWidth="1"/>
    <col min="1348" max="1348" width="10.109375" customWidth="1"/>
    <col min="1351" max="1351" width="37.6640625" customWidth="1"/>
    <col min="1353" max="1357" width="10.88671875" customWidth="1"/>
    <col min="1359" max="1373" width="0" hidden="1" customWidth="1"/>
    <col min="1537" max="1537" width="58.33203125" customWidth="1"/>
    <col min="1538" max="1538" width="13.33203125" bestFit="1" customWidth="1"/>
    <col min="1539" max="1539" width="16.44140625" customWidth="1"/>
    <col min="1542" max="1542" width="11.5546875" customWidth="1"/>
    <col min="1548" max="1548" width="12.44140625" customWidth="1"/>
    <col min="1550" max="1550" width="13.33203125" bestFit="1" customWidth="1"/>
    <col min="1553" max="1553" width="11.33203125" bestFit="1" customWidth="1"/>
    <col min="1556" max="1556" width="18.44140625" customWidth="1"/>
    <col min="1557" max="1557" width="61.5546875" customWidth="1"/>
    <col min="1559" max="1559" width="14.5546875" customWidth="1"/>
    <col min="1560" max="1560" width="10.109375" customWidth="1"/>
    <col min="1604" max="1604" width="10.109375" customWidth="1"/>
    <col min="1607" max="1607" width="37.6640625" customWidth="1"/>
    <col min="1609" max="1613" width="10.88671875" customWidth="1"/>
    <col min="1615" max="1629" width="0" hidden="1" customWidth="1"/>
    <col min="1793" max="1793" width="58.33203125" customWidth="1"/>
    <col min="1794" max="1794" width="13.33203125" bestFit="1" customWidth="1"/>
    <col min="1795" max="1795" width="16.44140625" customWidth="1"/>
    <col min="1798" max="1798" width="11.5546875" customWidth="1"/>
    <col min="1804" max="1804" width="12.44140625" customWidth="1"/>
    <col min="1806" max="1806" width="13.33203125" bestFit="1" customWidth="1"/>
    <col min="1809" max="1809" width="11.33203125" bestFit="1" customWidth="1"/>
    <col min="1812" max="1812" width="18.44140625" customWidth="1"/>
    <col min="1813" max="1813" width="61.5546875" customWidth="1"/>
    <col min="1815" max="1815" width="14.5546875" customWidth="1"/>
    <col min="1816" max="1816" width="10.109375" customWidth="1"/>
    <col min="1860" max="1860" width="10.109375" customWidth="1"/>
    <col min="1863" max="1863" width="37.6640625" customWidth="1"/>
    <col min="1865" max="1869" width="10.88671875" customWidth="1"/>
    <col min="1871" max="1885" width="0" hidden="1" customWidth="1"/>
    <col min="2049" max="2049" width="58.33203125" customWidth="1"/>
    <col min="2050" max="2050" width="13.33203125" bestFit="1" customWidth="1"/>
    <col min="2051" max="2051" width="16.44140625" customWidth="1"/>
    <col min="2054" max="2054" width="11.5546875" customWidth="1"/>
    <col min="2060" max="2060" width="12.44140625" customWidth="1"/>
    <col min="2062" max="2062" width="13.33203125" bestFit="1" customWidth="1"/>
    <col min="2065" max="2065" width="11.33203125" bestFit="1" customWidth="1"/>
    <col min="2068" max="2068" width="18.44140625" customWidth="1"/>
    <col min="2069" max="2069" width="61.5546875" customWidth="1"/>
    <col min="2071" max="2071" width="14.5546875" customWidth="1"/>
    <col min="2072" max="2072" width="10.109375" customWidth="1"/>
    <col min="2116" max="2116" width="10.109375" customWidth="1"/>
    <col min="2119" max="2119" width="37.6640625" customWidth="1"/>
    <col min="2121" max="2125" width="10.88671875" customWidth="1"/>
    <col min="2127" max="2141" width="0" hidden="1" customWidth="1"/>
    <col min="2305" max="2305" width="58.33203125" customWidth="1"/>
    <col min="2306" max="2306" width="13.33203125" bestFit="1" customWidth="1"/>
    <col min="2307" max="2307" width="16.44140625" customWidth="1"/>
    <col min="2310" max="2310" width="11.5546875" customWidth="1"/>
    <col min="2316" max="2316" width="12.44140625" customWidth="1"/>
    <col min="2318" max="2318" width="13.33203125" bestFit="1" customWidth="1"/>
    <col min="2321" max="2321" width="11.33203125" bestFit="1" customWidth="1"/>
    <col min="2324" max="2324" width="18.44140625" customWidth="1"/>
    <col min="2325" max="2325" width="61.5546875" customWidth="1"/>
    <col min="2327" max="2327" width="14.5546875" customWidth="1"/>
    <col min="2328" max="2328" width="10.109375" customWidth="1"/>
    <col min="2372" max="2372" width="10.109375" customWidth="1"/>
    <col min="2375" max="2375" width="37.6640625" customWidth="1"/>
    <col min="2377" max="2381" width="10.88671875" customWidth="1"/>
    <col min="2383" max="2397" width="0" hidden="1" customWidth="1"/>
    <col min="2561" max="2561" width="58.33203125" customWidth="1"/>
    <col min="2562" max="2562" width="13.33203125" bestFit="1" customWidth="1"/>
    <col min="2563" max="2563" width="16.44140625" customWidth="1"/>
    <col min="2566" max="2566" width="11.5546875" customWidth="1"/>
    <col min="2572" max="2572" width="12.44140625" customWidth="1"/>
    <col min="2574" max="2574" width="13.33203125" bestFit="1" customWidth="1"/>
    <col min="2577" max="2577" width="11.33203125" bestFit="1" customWidth="1"/>
    <col min="2580" max="2580" width="18.44140625" customWidth="1"/>
    <col min="2581" max="2581" width="61.5546875" customWidth="1"/>
    <col min="2583" max="2583" width="14.5546875" customWidth="1"/>
    <col min="2584" max="2584" width="10.109375" customWidth="1"/>
    <col min="2628" max="2628" width="10.109375" customWidth="1"/>
    <col min="2631" max="2631" width="37.6640625" customWidth="1"/>
    <col min="2633" max="2637" width="10.88671875" customWidth="1"/>
    <col min="2639" max="2653" width="0" hidden="1" customWidth="1"/>
    <col min="2817" max="2817" width="58.33203125" customWidth="1"/>
    <col min="2818" max="2818" width="13.33203125" bestFit="1" customWidth="1"/>
    <col min="2819" max="2819" width="16.44140625" customWidth="1"/>
    <col min="2822" max="2822" width="11.5546875" customWidth="1"/>
    <col min="2828" max="2828" width="12.44140625" customWidth="1"/>
    <col min="2830" max="2830" width="13.33203125" bestFit="1" customWidth="1"/>
    <col min="2833" max="2833" width="11.33203125" bestFit="1" customWidth="1"/>
    <col min="2836" max="2836" width="18.44140625" customWidth="1"/>
    <col min="2837" max="2837" width="61.5546875" customWidth="1"/>
    <col min="2839" max="2839" width="14.5546875" customWidth="1"/>
    <col min="2840" max="2840" width="10.109375" customWidth="1"/>
    <col min="2884" max="2884" width="10.109375" customWidth="1"/>
    <col min="2887" max="2887" width="37.6640625" customWidth="1"/>
    <col min="2889" max="2893" width="10.88671875" customWidth="1"/>
    <col min="2895" max="2909" width="0" hidden="1" customWidth="1"/>
    <col min="3073" max="3073" width="58.33203125" customWidth="1"/>
    <col min="3074" max="3074" width="13.33203125" bestFit="1" customWidth="1"/>
    <col min="3075" max="3075" width="16.44140625" customWidth="1"/>
    <col min="3078" max="3078" width="11.5546875" customWidth="1"/>
    <col min="3084" max="3084" width="12.44140625" customWidth="1"/>
    <col min="3086" max="3086" width="13.33203125" bestFit="1" customWidth="1"/>
    <col min="3089" max="3089" width="11.33203125" bestFit="1" customWidth="1"/>
    <col min="3092" max="3092" width="18.44140625" customWidth="1"/>
    <col min="3093" max="3093" width="61.5546875" customWidth="1"/>
    <col min="3095" max="3095" width="14.5546875" customWidth="1"/>
    <col min="3096" max="3096" width="10.109375" customWidth="1"/>
    <col min="3140" max="3140" width="10.109375" customWidth="1"/>
    <col min="3143" max="3143" width="37.6640625" customWidth="1"/>
    <col min="3145" max="3149" width="10.88671875" customWidth="1"/>
    <col min="3151" max="3165" width="0" hidden="1" customWidth="1"/>
    <col min="3329" max="3329" width="58.33203125" customWidth="1"/>
    <col min="3330" max="3330" width="13.33203125" bestFit="1" customWidth="1"/>
    <col min="3331" max="3331" width="16.44140625" customWidth="1"/>
    <col min="3334" max="3334" width="11.5546875" customWidth="1"/>
    <col min="3340" max="3340" width="12.44140625" customWidth="1"/>
    <col min="3342" max="3342" width="13.33203125" bestFit="1" customWidth="1"/>
    <col min="3345" max="3345" width="11.33203125" bestFit="1" customWidth="1"/>
    <col min="3348" max="3348" width="18.44140625" customWidth="1"/>
    <col min="3349" max="3349" width="61.5546875" customWidth="1"/>
    <col min="3351" max="3351" width="14.5546875" customWidth="1"/>
    <col min="3352" max="3352" width="10.109375" customWidth="1"/>
    <col min="3396" max="3396" width="10.109375" customWidth="1"/>
    <col min="3399" max="3399" width="37.6640625" customWidth="1"/>
    <col min="3401" max="3405" width="10.88671875" customWidth="1"/>
    <col min="3407" max="3421" width="0" hidden="1" customWidth="1"/>
    <col min="3585" max="3585" width="58.33203125" customWidth="1"/>
    <col min="3586" max="3586" width="13.33203125" bestFit="1" customWidth="1"/>
    <col min="3587" max="3587" width="16.44140625" customWidth="1"/>
    <col min="3590" max="3590" width="11.5546875" customWidth="1"/>
    <col min="3596" max="3596" width="12.44140625" customWidth="1"/>
    <col min="3598" max="3598" width="13.33203125" bestFit="1" customWidth="1"/>
    <col min="3601" max="3601" width="11.33203125" bestFit="1" customWidth="1"/>
    <col min="3604" max="3604" width="18.44140625" customWidth="1"/>
    <col min="3605" max="3605" width="61.5546875" customWidth="1"/>
    <col min="3607" max="3607" width="14.5546875" customWidth="1"/>
    <col min="3608" max="3608" width="10.109375" customWidth="1"/>
    <col min="3652" max="3652" width="10.109375" customWidth="1"/>
    <col min="3655" max="3655" width="37.6640625" customWidth="1"/>
    <col min="3657" max="3661" width="10.88671875" customWidth="1"/>
    <col min="3663" max="3677" width="0" hidden="1" customWidth="1"/>
    <col min="3841" max="3841" width="58.33203125" customWidth="1"/>
    <col min="3842" max="3842" width="13.33203125" bestFit="1" customWidth="1"/>
    <col min="3843" max="3843" width="16.44140625" customWidth="1"/>
    <col min="3846" max="3846" width="11.5546875" customWidth="1"/>
    <col min="3852" max="3852" width="12.44140625" customWidth="1"/>
    <col min="3854" max="3854" width="13.33203125" bestFit="1" customWidth="1"/>
    <col min="3857" max="3857" width="11.33203125" bestFit="1" customWidth="1"/>
    <col min="3860" max="3860" width="18.44140625" customWidth="1"/>
    <col min="3861" max="3861" width="61.5546875" customWidth="1"/>
    <col min="3863" max="3863" width="14.5546875" customWidth="1"/>
    <col min="3864" max="3864" width="10.109375" customWidth="1"/>
    <col min="3908" max="3908" width="10.109375" customWidth="1"/>
    <col min="3911" max="3911" width="37.6640625" customWidth="1"/>
    <col min="3913" max="3917" width="10.88671875" customWidth="1"/>
    <col min="3919" max="3933" width="0" hidden="1" customWidth="1"/>
    <col min="4097" max="4097" width="58.33203125" customWidth="1"/>
    <col min="4098" max="4098" width="13.33203125" bestFit="1" customWidth="1"/>
    <col min="4099" max="4099" width="16.44140625" customWidth="1"/>
    <col min="4102" max="4102" width="11.5546875" customWidth="1"/>
    <col min="4108" max="4108" width="12.44140625" customWidth="1"/>
    <col min="4110" max="4110" width="13.33203125" bestFit="1" customWidth="1"/>
    <col min="4113" max="4113" width="11.33203125" bestFit="1" customWidth="1"/>
    <col min="4116" max="4116" width="18.44140625" customWidth="1"/>
    <col min="4117" max="4117" width="61.5546875" customWidth="1"/>
    <col min="4119" max="4119" width="14.5546875" customWidth="1"/>
    <col min="4120" max="4120" width="10.109375" customWidth="1"/>
    <col min="4164" max="4164" width="10.109375" customWidth="1"/>
    <col min="4167" max="4167" width="37.6640625" customWidth="1"/>
    <col min="4169" max="4173" width="10.88671875" customWidth="1"/>
    <col min="4175" max="4189" width="0" hidden="1" customWidth="1"/>
    <col min="4353" max="4353" width="58.33203125" customWidth="1"/>
    <col min="4354" max="4354" width="13.33203125" bestFit="1" customWidth="1"/>
    <col min="4355" max="4355" width="16.44140625" customWidth="1"/>
    <col min="4358" max="4358" width="11.5546875" customWidth="1"/>
    <col min="4364" max="4364" width="12.44140625" customWidth="1"/>
    <col min="4366" max="4366" width="13.33203125" bestFit="1" customWidth="1"/>
    <col min="4369" max="4369" width="11.33203125" bestFit="1" customWidth="1"/>
    <col min="4372" max="4372" width="18.44140625" customWidth="1"/>
    <col min="4373" max="4373" width="61.5546875" customWidth="1"/>
    <col min="4375" max="4375" width="14.5546875" customWidth="1"/>
    <col min="4376" max="4376" width="10.109375" customWidth="1"/>
    <col min="4420" max="4420" width="10.109375" customWidth="1"/>
    <col min="4423" max="4423" width="37.6640625" customWidth="1"/>
    <col min="4425" max="4429" width="10.88671875" customWidth="1"/>
    <col min="4431" max="4445" width="0" hidden="1" customWidth="1"/>
    <col min="4609" max="4609" width="58.33203125" customWidth="1"/>
    <col min="4610" max="4610" width="13.33203125" bestFit="1" customWidth="1"/>
    <col min="4611" max="4611" width="16.44140625" customWidth="1"/>
    <col min="4614" max="4614" width="11.5546875" customWidth="1"/>
    <col min="4620" max="4620" width="12.44140625" customWidth="1"/>
    <col min="4622" max="4622" width="13.33203125" bestFit="1" customWidth="1"/>
    <col min="4625" max="4625" width="11.33203125" bestFit="1" customWidth="1"/>
    <col min="4628" max="4628" width="18.44140625" customWidth="1"/>
    <col min="4629" max="4629" width="61.5546875" customWidth="1"/>
    <col min="4631" max="4631" width="14.5546875" customWidth="1"/>
    <col min="4632" max="4632" width="10.109375" customWidth="1"/>
    <col min="4676" max="4676" width="10.109375" customWidth="1"/>
    <col min="4679" max="4679" width="37.6640625" customWidth="1"/>
    <col min="4681" max="4685" width="10.88671875" customWidth="1"/>
    <col min="4687" max="4701" width="0" hidden="1" customWidth="1"/>
    <col min="4865" max="4865" width="58.33203125" customWidth="1"/>
    <col min="4866" max="4866" width="13.33203125" bestFit="1" customWidth="1"/>
    <col min="4867" max="4867" width="16.44140625" customWidth="1"/>
    <col min="4870" max="4870" width="11.5546875" customWidth="1"/>
    <col min="4876" max="4876" width="12.44140625" customWidth="1"/>
    <col min="4878" max="4878" width="13.33203125" bestFit="1" customWidth="1"/>
    <col min="4881" max="4881" width="11.33203125" bestFit="1" customWidth="1"/>
    <col min="4884" max="4884" width="18.44140625" customWidth="1"/>
    <col min="4885" max="4885" width="61.5546875" customWidth="1"/>
    <col min="4887" max="4887" width="14.5546875" customWidth="1"/>
    <col min="4888" max="4888" width="10.109375" customWidth="1"/>
    <col min="4932" max="4932" width="10.109375" customWidth="1"/>
    <col min="4935" max="4935" width="37.6640625" customWidth="1"/>
    <col min="4937" max="4941" width="10.88671875" customWidth="1"/>
    <col min="4943" max="4957" width="0" hidden="1" customWidth="1"/>
    <col min="5121" max="5121" width="58.33203125" customWidth="1"/>
    <col min="5122" max="5122" width="13.33203125" bestFit="1" customWidth="1"/>
    <col min="5123" max="5123" width="16.44140625" customWidth="1"/>
    <col min="5126" max="5126" width="11.5546875" customWidth="1"/>
    <col min="5132" max="5132" width="12.44140625" customWidth="1"/>
    <col min="5134" max="5134" width="13.33203125" bestFit="1" customWidth="1"/>
    <col min="5137" max="5137" width="11.33203125" bestFit="1" customWidth="1"/>
    <col min="5140" max="5140" width="18.44140625" customWidth="1"/>
    <col min="5141" max="5141" width="61.5546875" customWidth="1"/>
    <col min="5143" max="5143" width="14.5546875" customWidth="1"/>
    <col min="5144" max="5144" width="10.109375" customWidth="1"/>
    <col min="5188" max="5188" width="10.109375" customWidth="1"/>
    <col min="5191" max="5191" width="37.6640625" customWidth="1"/>
    <col min="5193" max="5197" width="10.88671875" customWidth="1"/>
    <col min="5199" max="5213" width="0" hidden="1" customWidth="1"/>
    <col min="5377" max="5377" width="58.33203125" customWidth="1"/>
    <col min="5378" max="5378" width="13.33203125" bestFit="1" customWidth="1"/>
    <col min="5379" max="5379" width="16.44140625" customWidth="1"/>
    <col min="5382" max="5382" width="11.5546875" customWidth="1"/>
    <col min="5388" max="5388" width="12.44140625" customWidth="1"/>
    <col min="5390" max="5390" width="13.33203125" bestFit="1" customWidth="1"/>
    <col min="5393" max="5393" width="11.33203125" bestFit="1" customWidth="1"/>
    <col min="5396" max="5396" width="18.44140625" customWidth="1"/>
    <col min="5397" max="5397" width="61.5546875" customWidth="1"/>
    <col min="5399" max="5399" width="14.5546875" customWidth="1"/>
    <col min="5400" max="5400" width="10.109375" customWidth="1"/>
    <col min="5444" max="5444" width="10.109375" customWidth="1"/>
    <col min="5447" max="5447" width="37.6640625" customWidth="1"/>
    <col min="5449" max="5453" width="10.88671875" customWidth="1"/>
    <col min="5455" max="5469" width="0" hidden="1" customWidth="1"/>
    <col min="5633" max="5633" width="58.33203125" customWidth="1"/>
    <col min="5634" max="5634" width="13.33203125" bestFit="1" customWidth="1"/>
    <col min="5635" max="5635" width="16.44140625" customWidth="1"/>
    <col min="5638" max="5638" width="11.5546875" customWidth="1"/>
    <col min="5644" max="5644" width="12.44140625" customWidth="1"/>
    <col min="5646" max="5646" width="13.33203125" bestFit="1" customWidth="1"/>
    <col min="5649" max="5649" width="11.33203125" bestFit="1" customWidth="1"/>
    <col min="5652" max="5652" width="18.44140625" customWidth="1"/>
    <col min="5653" max="5653" width="61.5546875" customWidth="1"/>
    <col min="5655" max="5655" width="14.5546875" customWidth="1"/>
    <col min="5656" max="5656" width="10.109375" customWidth="1"/>
    <col min="5700" max="5700" width="10.109375" customWidth="1"/>
    <col min="5703" max="5703" width="37.6640625" customWidth="1"/>
    <col min="5705" max="5709" width="10.88671875" customWidth="1"/>
    <col min="5711" max="5725" width="0" hidden="1" customWidth="1"/>
    <col min="5889" max="5889" width="58.33203125" customWidth="1"/>
    <col min="5890" max="5890" width="13.33203125" bestFit="1" customWidth="1"/>
    <col min="5891" max="5891" width="16.44140625" customWidth="1"/>
    <col min="5894" max="5894" width="11.5546875" customWidth="1"/>
    <col min="5900" max="5900" width="12.44140625" customWidth="1"/>
    <col min="5902" max="5902" width="13.33203125" bestFit="1" customWidth="1"/>
    <col min="5905" max="5905" width="11.33203125" bestFit="1" customWidth="1"/>
    <col min="5908" max="5908" width="18.44140625" customWidth="1"/>
    <col min="5909" max="5909" width="61.5546875" customWidth="1"/>
    <col min="5911" max="5911" width="14.5546875" customWidth="1"/>
    <col min="5912" max="5912" width="10.109375" customWidth="1"/>
    <col min="5956" max="5956" width="10.109375" customWidth="1"/>
    <col min="5959" max="5959" width="37.6640625" customWidth="1"/>
    <col min="5961" max="5965" width="10.88671875" customWidth="1"/>
    <col min="5967" max="5981" width="0" hidden="1" customWidth="1"/>
    <col min="6145" max="6145" width="58.33203125" customWidth="1"/>
    <col min="6146" max="6146" width="13.33203125" bestFit="1" customWidth="1"/>
    <col min="6147" max="6147" width="16.44140625" customWidth="1"/>
    <col min="6150" max="6150" width="11.5546875" customWidth="1"/>
    <col min="6156" max="6156" width="12.44140625" customWidth="1"/>
    <col min="6158" max="6158" width="13.33203125" bestFit="1" customWidth="1"/>
    <col min="6161" max="6161" width="11.33203125" bestFit="1" customWidth="1"/>
    <col min="6164" max="6164" width="18.44140625" customWidth="1"/>
    <col min="6165" max="6165" width="61.5546875" customWidth="1"/>
    <col min="6167" max="6167" width="14.5546875" customWidth="1"/>
    <col min="6168" max="6168" width="10.109375" customWidth="1"/>
    <col min="6212" max="6212" width="10.109375" customWidth="1"/>
    <col min="6215" max="6215" width="37.6640625" customWidth="1"/>
    <col min="6217" max="6221" width="10.88671875" customWidth="1"/>
    <col min="6223" max="6237" width="0" hidden="1" customWidth="1"/>
    <col min="6401" max="6401" width="58.33203125" customWidth="1"/>
    <col min="6402" max="6402" width="13.33203125" bestFit="1" customWidth="1"/>
    <col min="6403" max="6403" width="16.44140625" customWidth="1"/>
    <col min="6406" max="6406" width="11.5546875" customWidth="1"/>
    <col min="6412" max="6412" width="12.44140625" customWidth="1"/>
    <col min="6414" max="6414" width="13.33203125" bestFit="1" customWidth="1"/>
    <col min="6417" max="6417" width="11.33203125" bestFit="1" customWidth="1"/>
    <col min="6420" max="6420" width="18.44140625" customWidth="1"/>
    <col min="6421" max="6421" width="61.5546875" customWidth="1"/>
    <col min="6423" max="6423" width="14.5546875" customWidth="1"/>
    <col min="6424" max="6424" width="10.109375" customWidth="1"/>
    <col min="6468" max="6468" width="10.109375" customWidth="1"/>
    <col min="6471" max="6471" width="37.6640625" customWidth="1"/>
    <col min="6473" max="6477" width="10.88671875" customWidth="1"/>
    <col min="6479" max="6493" width="0" hidden="1" customWidth="1"/>
    <col min="6657" max="6657" width="58.33203125" customWidth="1"/>
    <col min="6658" max="6658" width="13.33203125" bestFit="1" customWidth="1"/>
    <col min="6659" max="6659" width="16.44140625" customWidth="1"/>
    <col min="6662" max="6662" width="11.5546875" customWidth="1"/>
    <col min="6668" max="6668" width="12.44140625" customWidth="1"/>
    <col min="6670" max="6670" width="13.33203125" bestFit="1" customWidth="1"/>
    <col min="6673" max="6673" width="11.33203125" bestFit="1" customWidth="1"/>
    <col min="6676" max="6676" width="18.44140625" customWidth="1"/>
    <col min="6677" max="6677" width="61.5546875" customWidth="1"/>
    <col min="6679" max="6679" width="14.5546875" customWidth="1"/>
    <col min="6680" max="6680" width="10.109375" customWidth="1"/>
    <col min="6724" max="6724" width="10.109375" customWidth="1"/>
    <col min="6727" max="6727" width="37.6640625" customWidth="1"/>
    <col min="6729" max="6733" width="10.88671875" customWidth="1"/>
    <col min="6735" max="6749" width="0" hidden="1" customWidth="1"/>
    <col min="6913" max="6913" width="58.33203125" customWidth="1"/>
    <col min="6914" max="6914" width="13.33203125" bestFit="1" customWidth="1"/>
    <col min="6915" max="6915" width="16.44140625" customWidth="1"/>
    <col min="6918" max="6918" width="11.5546875" customWidth="1"/>
    <col min="6924" max="6924" width="12.44140625" customWidth="1"/>
    <col min="6926" max="6926" width="13.33203125" bestFit="1" customWidth="1"/>
    <col min="6929" max="6929" width="11.33203125" bestFit="1" customWidth="1"/>
    <col min="6932" max="6932" width="18.44140625" customWidth="1"/>
    <col min="6933" max="6933" width="61.5546875" customWidth="1"/>
    <col min="6935" max="6935" width="14.5546875" customWidth="1"/>
    <col min="6936" max="6936" width="10.109375" customWidth="1"/>
    <col min="6980" max="6980" width="10.109375" customWidth="1"/>
    <col min="6983" max="6983" width="37.6640625" customWidth="1"/>
    <col min="6985" max="6989" width="10.88671875" customWidth="1"/>
    <col min="6991" max="7005" width="0" hidden="1" customWidth="1"/>
    <col min="7169" max="7169" width="58.33203125" customWidth="1"/>
    <col min="7170" max="7170" width="13.33203125" bestFit="1" customWidth="1"/>
    <col min="7171" max="7171" width="16.44140625" customWidth="1"/>
    <col min="7174" max="7174" width="11.5546875" customWidth="1"/>
    <col min="7180" max="7180" width="12.44140625" customWidth="1"/>
    <col min="7182" max="7182" width="13.33203125" bestFit="1" customWidth="1"/>
    <col min="7185" max="7185" width="11.33203125" bestFit="1" customWidth="1"/>
    <col min="7188" max="7188" width="18.44140625" customWidth="1"/>
    <col min="7189" max="7189" width="61.5546875" customWidth="1"/>
    <col min="7191" max="7191" width="14.5546875" customWidth="1"/>
    <col min="7192" max="7192" width="10.109375" customWidth="1"/>
    <col min="7236" max="7236" width="10.109375" customWidth="1"/>
    <col min="7239" max="7239" width="37.6640625" customWidth="1"/>
    <col min="7241" max="7245" width="10.88671875" customWidth="1"/>
    <col min="7247" max="7261" width="0" hidden="1" customWidth="1"/>
    <col min="7425" max="7425" width="58.33203125" customWidth="1"/>
    <col min="7426" max="7426" width="13.33203125" bestFit="1" customWidth="1"/>
    <col min="7427" max="7427" width="16.44140625" customWidth="1"/>
    <col min="7430" max="7430" width="11.5546875" customWidth="1"/>
    <col min="7436" max="7436" width="12.44140625" customWidth="1"/>
    <col min="7438" max="7438" width="13.33203125" bestFit="1" customWidth="1"/>
    <col min="7441" max="7441" width="11.33203125" bestFit="1" customWidth="1"/>
    <col min="7444" max="7444" width="18.44140625" customWidth="1"/>
    <col min="7445" max="7445" width="61.5546875" customWidth="1"/>
    <col min="7447" max="7447" width="14.5546875" customWidth="1"/>
    <col min="7448" max="7448" width="10.109375" customWidth="1"/>
    <col min="7492" max="7492" width="10.109375" customWidth="1"/>
    <col min="7495" max="7495" width="37.6640625" customWidth="1"/>
    <col min="7497" max="7501" width="10.88671875" customWidth="1"/>
    <col min="7503" max="7517" width="0" hidden="1" customWidth="1"/>
    <col min="7681" max="7681" width="58.33203125" customWidth="1"/>
    <col min="7682" max="7682" width="13.33203125" bestFit="1" customWidth="1"/>
    <col min="7683" max="7683" width="16.44140625" customWidth="1"/>
    <col min="7686" max="7686" width="11.5546875" customWidth="1"/>
    <col min="7692" max="7692" width="12.44140625" customWidth="1"/>
    <col min="7694" max="7694" width="13.33203125" bestFit="1" customWidth="1"/>
    <col min="7697" max="7697" width="11.33203125" bestFit="1" customWidth="1"/>
    <col min="7700" max="7700" width="18.44140625" customWidth="1"/>
    <col min="7701" max="7701" width="61.5546875" customWidth="1"/>
    <col min="7703" max="7703" width="14.5546875" customWidth="1"/>
    <col min="7704" max="7704" width="10.109375" customWidth="1"/>
    <col min="7748" max="7748" width="10.109375" customWidth="1"/>
    <col min="7751" max="7751" width="37.6640625" customWidth="1"/>
    <col min="7753" max="7757" width="10.88671875" customWidth="1"/>
    <col min="7759" max="7773" width="0" hidden="1" customWidth="1"/>
    <col min="7937" max="7937" width="58.33203125" customWidth="1"/>
    <col min="7938" max="7938" width="13.33203125" bestFit="1" customWidth="1"/>
    <col min="7939" max="7939" width="16.44140625" customWidth="1"/>
    <col min="7942" max="7942" width="11.5546875" customWidth="1"/>
    <col min="7948" max="7948" width="12.44140625" customWidth="1"/>
    <col min="7950" max="7950" width="13.33203125" bestFit="1" customWidth="1"/>
    <col min="7953" max="7953" width="11.33203125" bestFit="1" customWidth="1"/>
    <col min="7956" max="7956" width="18.44140625" customWidth="1"/>
    <col min="7957" max="7957" width="61.5546875" customWidth="1"/>
    <col min="7959" max="7959" width="14.5546875" customWidth="1"/>
    <col min="7960" max="7960" width="10.109375" customWidth="1"/>
    <col min="8004" max="8004" width="10.109375" customWidth="1"/>
    <col min="8007" max="8007" width="37.6640625" customWidth="1"/>
    <col min="8009" max="8013" width="10.88671875" customWidth="1"/>
    <col min="8015" max="8029" width="0" hidden="1" customWidth="1"/>
    <col min="8193" max="8193" width="58.33203125" customWidth="1"/>
    <col min="8194" max="8194" width="13.33203125" bestFit="1" customWidth="1"/>
    <col min="8195" max="8195" width="16.44140625" customWidth="1"/>
    <col min="8198" max="8198" width="11.5546875" customWidth="1"/>
    <col min="8204" max="8204" width="12.44140625" customWidth="1"/>
    <col min="8206" max="8206" width="13.33203125" bestFit="1" customWidth="1"/>
    <col min="8209" max="8209" width="11.33203125" bestFit="1" customWidth="1"/>
    <col min="8212" max="8212" width="18.44140625" customWidth="1"/>
    <col min="8213" max="8213" width="61.5546875" customWidth="1"/>
    <col min="8215" max="8215" width="14.5546875" customWidth="1"/>
    <col min="8216" max="8216" width="10.109375" customWidth="1"/>
    <col min="8260" max="8260" width="10.109375" customWidth="1"/>
    <col min="8263" max="8263" width="37.6640625" customWidth="1"/>
    <col min="8265" max="8269" width="10.88671875" customWidth="1"/>
    <col min="8271" max="8285" width="0" hidden="1" customWidth="1"/>
    <col min="8449" max="8449" width="58.33203125" customWidth="1"/>
    <col min="8450" max="8450" width="13.33203125" bestFit="1" customWidth="1"/>
    <col min="8451" max="8451" width="16.44140625" customWidth="1"/>
    <col min="8454" max="8454" width="11.5546875" customWidth="1"/>
    <col min="8460" max="8460" width="12.44140625" customWidth="1"/>
    <col min="8462" max="8462" width="13.33203125" bestFit="1" customWidth="1"/>
    <col min="8465" max="8465" width="11.33203125" bestFit="1" customWidth="1"/>
    <col min="8468" max="8468" width="18.44140625" customWidth="1"/>
    <col min="8469" max="8469" width="61.5546875" customWidth="1"/>
    <col min="8471" max="8471" width="14.5546875" customWidth="1"/>
    <col min="8472" max="8472" width="10.109375" customWidth="1"/>
    <col min="8516" max="8516" width="10.109375" customWidth="1"/>
    <col min="8519" max="8519" width="37.6640625" customWidth="1"/>
    <col min="8521" max="8525" width="10.88671875" customWidth="1"/>
    <col min="8527" max="8541" width="0" hidden="1" customWidth="1"/>
    <col min="8705" max="8705" width="58.33203125" customWidth="1"/>
    <col min="8706" max="8706" width="13.33203125" bestFit="1" customWidth="1"/>
    <col min="8707" max="8707" width="16.44140625" customWidth="1"/>
    <col min="8710" max="8710" width="11.5546875" customWidth="1"/>
    <col min="8716" max="8716" width="12.44140625" customWidth="1"/>
    <col min="8718" max="8718" width="13.33203125" bestFit="1" customWidth="1"/>
    <col min="8721" max="8721" width="11.33203125" bestFit="1" customWidth="1"/>
    <col min="8724" max="8724" width="18.44140625" customWidth="1"/>
    <col min="8725" max="8725" width="61.5546875" customWidth="1"/>
    <col min="8727" max="8727" width="14.5546875" customWidth="1"/>
    <col min="8728" max="8728" width="10.109375" customWidth="1"/>
    <col min="8772" max="8772" width="10.109375" customWidth="1"/>
    <col min="8775" max="8775" width="37.6640625" customWidth="1"/>
    <col min="8777" max="8781" width="10.88671875" customWidth="1"/>
    <col min="8783" max="8797" width="0" hidden="1" customWidth="1"/>
    <col min="8961" max="8961" width="58.33203125" customWidth="1"/>
    <col min="8962" max="8962" width="13.33203125" bestFit="1" customWidth="1"/>
    <col min="8963" max="8963" width="16.44140625" customWidth="1"/>
    <col min="8966" max="8966" width="11.5546875" customWidth="1"/>
    <col min="8972" max="8972" width="12.44140625" customWidth="1"/>
    <col min="8974" max="8974" width="13.33203125" bestFit="1" customWidth="1"/>
    <col min="8977" max="8977" width="11.33203125" bestFit="1" customWidth="1"/>
    <col min="8980" max="8980" width="18.44140625" customWidth="1"/>
    <col min="8981" max="8981" width="61.5546875" customWidth="1"/>
    <col min="8983" max="8983" width="14.5546875" customWidth="1"/>
    <col min="8984" max="8984" width="10.109375" customWidth="1"/>
    <col min="9028" max="9028" width="10.109375" customWidth="1"/>
    <col min="9031" max="9031" width="37.6640625" customWidth="1"/>
    <col min="9033" max="9037" width="10.88671875" customWidth="1"/>
    <col min="9039" max="9053" width="0" hidden="1" customWidth="1"/>
    <col min="9217" max="9217" width="58.33203125" customWidth="1"/>
    <col min="9218" max="9218" width="13.33203125" bestFit="1" customWidth="1"/>
    <col min="9219" max="9219" width="16.44140625" customWidth="1"/>
    <col min="9222" max="9222" width="11.5546875" customWidth="1"/>
    <col min="9228" max="9228" width="12.44140625" customWidth="1"/>
    <col min="9230" max="9230" width="13.33203125" bestFit="1" customWidth="1"/>
    <col min="9233" max="9233" width="11.33203125" bestFit="1" customWidth="1"/>
    <col min="9236" max="9236" width="18.44140625" customWidth="1"/>
    <col min="9237" max="9237" width="61.5546875" customWidth="1"/>
    <col min="9239" max="9239" width="14.5546875" customWidth="1"/>
    <col min="9240" max="9240" width="10.109375" customWidth="1"/>
    <col min="9284" max="9284" width="10.109375" customWidth="1"/>
    <col min="9287" max="9287" width="37.6640625" customWidth="1"/>
    <col min="9289" max="9293" width="10.88671875" customWidth="1"/>
    <col min="9295" max="9309" width="0" hidden="1" customWidth="1"/>
    <col min="9473" max="9473" width="58.33203125" customWidth="1"/>
    <col min="9474" max="9474" width="13.33203125" bestFit="1" customWidth="1"/>
    <col min="9475" max="9475" width="16.44140625" customWidth="1"/>
    <col min="9478" max="9478" width="11.5546875" customWidth="1"/>
    <col min="9484" max="9484" width="12.44140625" customWidth="1"/>
    <col min="9486" max="9486" width="13.33203125" bestFit="1" customWidth="1"/>
    <col min="9489" max="9489" width="11.33203125" bestFit="1" customWidth="1"/>
    <col min="9492" max="9492" width="18.44140625" customWidth="1"/>
    <col min="9493" max="9493" width="61.5546875" customWidth="1"/>
    <col min="9495" max="9495" width="14.5546875" customWidth="1"/>
    <col min="9496" max="9496" width="10.109375" customWidth="1"/>
    <col min="9540" max="9540" width="10.109375" customWidth="1"/>
    <col min="9543" max="9543" width="37.6640625" customWidth="1"/>
    <col min="9545" max="9549" width="10.88671875" customWidth="1"/>
    <col min="9551" max="9565" width="0" hidden="1" customWidth="1"/>
    <col min="9729" max="9729" width="58.33203125" customWidth="1"/>
    <col min="9730" max="9730" width="13.33203125" bestFit="1" customWidth="1"/>
    <col min="9731" max="9731" width="16.44140625" customWidth="1"/>
    <col min="9734" max="9734" width="11.5546875" customWidth="1"/>
    <col min="9740" max="9740" width="12.44140625" customWidth="1"/>
    <col min="9742" max="9742" width="13.33203125" bestFit="1" customWidth="1"/>
    <col min="9745" max="9745" width="11.33203125" bestFit="1" customWidth="1"/>
    <col min="9748" max="9748" width="18.44140625" customWidth="1"/>
    <col min="9749" max="9749" width="61.5546875" customWidth="1"/>
    <col min="9751" max="9751" width="14.5546875" customWidth="1"/>
    <col min="9752" max="9752" width="10.109375" customWidth="1"/>
    <col min="9796" max="9796" width="10.109375" customWidth="1"/>
    <col min="9799" max="9799" width="37.6640625" customWidth="1"/>
    <col min="9801" max="9805" width="10.88671875" customWidth="1"/>
    <col min="9807" max="9821" width="0" hidden="1" customWidth="1"/>
    <col min="9985" max="9985" width="58.33203125" customWidth="1"/>
    <col min="9986" max="9986" width="13.33203125" bestFit="1" customWidth="1"/>
    <col min="9987" max="9987" width="16.44140625" customWidth="1"/>
    <col min="9990" max="9990" width="11.5546875" customWidth="1"/>
    <col min="9996" max="9996" width="12.44140625" customWidth="1"/>
    <col min="9998" max="9998" width="13.33203125" bestFit="1" customWidth="1"/>
    <col min="10001" max="10001" width="11.33203125" bestFit="1" customWidth="1"/>
    <col min="10004" max="10004" width="18.44140625" customWidth="1"/>
    <col min="10005" max="10005" width="61.5546875" customWidth="1"/>
    <col min="10007" max="10007" width="14.5546875" customWidth="1"/>
    <col min="10008" max="10008" width="10.109375" customWidth="1"/>
    <col min="10052" max="10052" width="10.109375" customWidth="1"/>
    <col min="10055" max="10055" width="37.6640625" customWidth="1"/>
    <col min="10057" max="10061" width="10.88671875" customWidth="1"/>
    <col min="10063" max="10077" width="0" hidden="1" customWidth="1"/>
    <col min="10241" max="10241" width="58.33203125" customWidth="1"/>
    <col min="10242" max="10242" width="13.33203125" bestFit="1" customWidth="1"/>
    <col min="10243" max="10243" width="16.44140625" customWidth="1"/>
    <col min="10246" max="10246" width="11.5546875" customWidth="1"/>
    <col min="10252" max="10252" width="12.44140625" customWidth="1"/>
    <col min="10254" max="10254" width="13.33203125" bestFit="1" customWidth="1"/>
    <col min="10257" max="10257" width="11.33203125" bestFit="1" customWidth="1"/>
    <col min="10260" max="10260" width="18.44140625" customWidth="1"/>
    <col min="10261" max="10261" width="61.5546875" customWidth="1"/>
    <col min="10263" max="10263" width="14.5546875" customWidth="1"/>
    <col min="10264" max="10264" width="10.109375" customWidth="1"/>
    <col min="10308" max="10308" width="10.109375" customWidth="1"/>
    <col min="10311" max="10311" width="37.6640625" customWidth="1"/>
    <col min="10313" max="10317" width="10.88671875" customWidth="1"/>
    <col min="10319" max="10333" width="0" hidden="1" customWidth="1"/>
    <col min="10497" max="10497" width="58.33203125" customWidth="1"/>
    <col min="10498" max="10498" width="13.33203125" bestFit="1" customWidth="1"/>
    <col min="10499" max="10499" width="16.44140625" customWidth="1"/>
    <col min="10502" max="10502" width="11.5546875" customWidth="1"/>
    <col min="10508" max="10508" width="12.44140625" customWidth="1"/>
    <col min="10510" max="10510" width="13.33203125" bestFit="1" customWidth="1"/>
    <col min="10513" max="10513" width="11.33203125" bestFit="1" customWidth="1"/>
    <col min="10516" max="10516" width="18.44140625" customWidth="1"/>
    <col min="10517" max="10517" width="61.5546875" customWidth="1"/>
    <col min="10519" max="10519" width="14.5546875" customWidth="1"/>
    <col min="10520" max="10520" width="10.109375" customWidth="1"/>
    <col min="10564" max="10564" width="10.109375" customWidth="1"/>
    <col min="10567" max="10567" width="37.6640625" customWidth="1"/>
    <col min="10569" max="10573" width="10.88671875" customWidth="1"/>
    <col min="10575" max="10589" width="0" hidden="1" customWidth="1"/>
    <col min="10753" max="10753" width="58.33203125" customWidth="1"/>
    <col min="10754" max="10754" width="13.33203125" bestFit="1" customWidth="1"/>
    <col min="10755" max="10755" width="16.44140625" customWidth="1"/>
    <col min="10758" max="10758" width="11.5546875" customWidth="1"/>
    <col min="10764" max="10764" width="12.44140625" customWidth="1"/>
    <col min="10766" max="10766" width="13.33203125" bestFit="1" customWidth="1"/>
    <col min="10769" max="10769" width="11.33203125" bestFit="1" customWidth="1"/>
    <col min="10772" max="10772" width="18.44140625" customWidth="1"/>
    <col min="10773" max="10773" width="61.5546875" customWidth="1"/>
    <col min="10775" max="10775" width="14.5546875" customWidth="1"/>
    <col min="10776" max="10776" width="10.109375" customWidth="1"/>
    <col min="10820" max="10820" width="10.109375" customWidth="1"/>
    <col min="10823" max="10823" width="37.6640625" customWidth="1"/>
    <col min="10825" max="10829" width="10.88671875" customWidth="1"/>
    <col min="10831" max="10845" width="0" hidden="1" customWidth="1"/>
    <col min="11009" max="11009" width="58.33203125" customWidth="1"/>
    <col min="11010" max="11010" width="13.33203125" bestFit="1" customWidth="1"/>
    <col min="11011" max="11011" width="16.44140625" customWidth="1"/>
    <col min="11014" max="11014" width="11.5546875" customWidth="1"/>
    <col min="11020" max="11020" width="12.44140625" customWidth="1"/>
    <col min="11022" max="11022" width="13.33203125" bestFit="1" customWidth="1"/>
    <col min="11025" max="11025" width="11.33203125" bestFit="1" customWidth="1"/>
    <col min="11028" max="11028" width="18.44140625" customWidth="1"/>
    <col min="11029" max="11029" width="61.5546875" customWidth="1"/>
    <col min="11031" max="11031" width="14.5546875" customWidth="1"/>
    <col min="11032" max="11032" width="10.109375" customWidth="1"/>
    <col min="11076" max="11076" width="10.109375" customWidth="1"/>
    <col min="11079" max="11079" width="37.6640625" customWidth="1"/>
    <col min="11081" max="11085" width="10.88671875" customWidth="1"/>
    <col min="11087" max="11101" width="0" hidden="1" customWidth="1"/>
    <col min="11265" max="11265" width="58.33203125" customWidth="1"/>
    <col min="11266" max="11266" width="13.33203125" bestFit="1" customWidth="1"/>
    <col min="11267" max="11267" width="16.44140625" customWidth="1"/>
    <col min="11270" max="11270" width="11.5546875" customWidth="1"/>
    <col min="11276" max="11276" width="12.44140625" customWidth="1"/>
    <col min="11278" max="11278" width="13.33203125" bestFit="1" customWidth="1"/>
    <col min="11281" max="11281" width="11.33203125" bestFit="1" customWidth="1"/>
    <col min="11284" max="11284" width="18.44140625" customWidth="1"/>
    <col min="11285" max="11285" width="61.5546875" customWidth="1"/>
    <col min="11287" max="11287" width="14.5546875" customWidth="1"/>
    <col min="11288" max="11288" width="10.109375" customWidth="1"/>
    <col min="11332" max="11332" width="10.109375" customWidth="1"/>
    <col min="11335" max="11335" width="37.6640625" customWidth="1"/>
    <col min="11337" max="11341" width="10.88671875" customWidth="1"/>
    <col min="11343" max="11357" width="0" hidden="1" customWidth="1"/>
    <col min="11521" max="11521" width="58.33203125" customWidth="1"/>
    <col min="11522" max="11522" width="13.33203125" bestFit="1" customWidth="1"/>
    <col min="11523" max="11523" width="16.44140625" customWidth="1"/>
    <col min="11526" max="11526" width="11.5546875" customWidth="1"/>
    <col min="11532" max="11532" width="12.44140625" customWidth="1"/>
    <col min="11534" max="11534" width="13.33203125" bestFit="1" customWidth="1"/>
    <col min="11537" max="11537" width="11.33203125" bestFit="1" customWidth="1"/>
    <col min="11540" max="11540" width="18.44140625" customWidth="1"/>
    <col min="11541" max="11541" width="61.5546875" customWidth="1"/>
    <col min="11543" max="11543" width="14.5546875" customWidth="1"/>
    <col min="11544" max="11544" width="10.109375" customWidth="1"/>
    <col min="11588" max="11588" width="10.109375" customWidth="1"/>
    <col min="11591" max="11591" width="37.6640625" customWidth="1"/>
    <col min="11593" max="11597" width="10.88671875" customWidth="1"/>
    <col min="11599" max="11613" width="0" hidden="1" customWidth="1"/>
    <col min="11777" max="11777" width="58.33203125" customWidth="1"/>
    <col min="11778" max="11778" width="13.33203125" bestFit="1" customWidth="1"/>
    <col min="11779" max="11779" width="16.44140625" customWidth="1"/>
    <col min="11782" max="11782" width="11.5546875" customWidth="1"/>
    <col min="11788" max="11788" width="12.44140625" customWidth="1"/>
    <col min="11790" max="11790" width="13.33203125" bestFit="1" customWidth="1"/>
    <col min="11793" max="11793" width="11.33203125" bestFit="1" customWidth="1"/>
    <col min="11796" max="11796" width="18.44140625" customWidth="1"/>
    <col min="11797" max="11797" width="61.5546875" customWidth="1"/>
    <col min="11799" max="11799" width="14.5546875" customWidth="1"/>
    <col min="11800" max="11800" width="10.109375" customWidth="1"/>
    <col min="11844" max="11844" width="10.109375" customWidth="1"/>
    <col min="11847" max="11847" width="37.6640625" customWidth="1"/>
    <col min="11849" max="11853" width="10.88671875" customWidth="1"/>
    <col min="11855" max="11869" width="0" hidden="1" customWidth="1"/>
    <col min="12033" max="12033" width="58.33203125" customWidth="1"/>
    <col min="12034" max="12034" width="13.33203125" bestFit="1" customWidth="1"/>
    <col min="12035" max="12035" width="16.44140625" customWidth="1"/>
    <col min="12038" max="12038" width="11.5546875" customWidth="1"/>
    <col min="12044" max="12044" width="12.44140625" customWidth="1"/>
    <col min="12046" max="12046" width="13.33203125" bestFit="1" customWidth="1"/>
    <col min="12049" max="12049" width="11.33203125" bestFit="1" customWidth="1"/>
    <col min="12052" max="12052" width="18.44140625" customWidth="1"/>
    <col min="12053" max="12053" width="61.5546875" customWidth="1"/>
    <col min="12055" max="12055" width="14.5546875" customWidth="1"/>
    <col min="12056" max="12056" width="10.109375" customWidth="1"/>
    <col min="12100" max="12100" width="10.109375" customWidth="1"/>
    <col min="12103" max="12103" width="37.6640625" customWidth="1"/>
    <col min="12105" max="12109" width="10.88671875" customWidth="1"/>
    <col min="12111" max="12125" width="0" hidden="1" customWidth="1"/>
    <col min="12289" max="12289" width="58.33203125" customWidth="1"/>
    <col min="12290" max="12290" width="13.33203125" bestFit="1" customWidth="1"/>
    <col min="12291" max="12291" width="16.44140625" customWidth="1"/>
    <col min="12294" max="12294" width="11.5546875" customWidth="1"/>
    <col min="12300" max="12300" width="12.44140625" customWidth="1"/>
    <col min="12302" max="12302" width="13.33203125" bestFit="1" customWidth="1"/>
    <col min="12305" max="12305" width="11.33203125" bestFit="1" customWidth="1"/>
    <col min="12308" max="12308" width="18.44140625" customWidth="1"/>
    <col min="12309" max="12309" width="61.5546875" customWidth="1"/>
    <col min="12311" max="12311" width="14.5546875" customWidth="1"/>
    <col min="12312" max="12312" width="10.109375" customWidth="1"/>
    <col min="12356" max="12356" width="10.109375" customWidth="1"/>
    <col min="12359" max="12359" width="37.6640625" customWidth="1"/>
    <col min="12361" max="12365" width="10.88671875" customWidth="1"/>
    <col min="12367" max="12381" width="0" hidden="1" customWidth="1"/>
    <col min="12545" max="12545" width="58.33203125" customWidth="1"/>
    <col min="12546" max="12546" width="13.33203125" bestFit="1" customWidth="1"/>
    <col min="12547" max="12547" width="16.44140625" customWidth="1"/>
    <col min="12550" max="12550" width="11.5546875" customWidth="1"/>
    <col min="12556" max="12556" width="12.44140625" customWidth="1"/>
    <col min="12558" max="12558" width="13.33203125" bestFit="1" customWidth="1"/>
    <col min="12561" max="12561" width="11.33203125" bestFit="1" customWidth="1"/>
    <col min="12564" max="12564" width="18.44140625" customWidth="1"/>
    <col min="12565" max="12565" width="61.5546875" customWidth="1"/>
    <col min="12567" max="12567" width="14.5546875" customWidth="1"/>
    <col min="12568" max="12568" width="10.109375" customWidth="1"/>
    <col min="12612" max="12612" width="10.109375" customWidth="1"/>
    <col min="12615" max="12615" width="37.6640625" customWidth="1"/>
    <col min="12617" max="12621" width="10.88671875" customWidth="1"/>
    <col min="12623" max="12637" width="0" hidden="1" customWidth="1"/>
    <col min="12801" max="12801" width="58.33203125" customWidth="1"/>
    <col min="12802" max="12802" width="13.33203125" bestFit="1" customWidth="1"/>
    <col min="12803" max="12803" width="16.44140625" customWidth="1"/>
    <col min="12806" max="12806" width="11.5546875" customWidth="1"/>
    <col min="12812" max="12812" width="12.44140625" customWidth="1"/>
    <col min="12814" max="12814" width="13.33203125" bestFit="1" customWidth="1"/>
    <col min="12817" max="12817" width="11.33203125" bestFit="1" customWidth="1"/>
    <col min="12820" max="12820" width="18.44140625" customWidth="1"/>
    <col min="12821" max="12821" width="61.5546875" customWidth="1"/>
    <col min="12823" max="12823" width="14.5546875" customWidth="1"/>
    <col min="12824" max="12824" width="10.109375" customWidth="1"/>
    <col min="12868" max="12868" width="10.109375" customWidth="1"/>
    <col min="12871" max="12871" width="37.6640625" customWidth="1"/>
    <col min="12873" max="12877" width="10.88671875" customWidth="1"/>
    <col min="12879" max="12893" width="0" hidden="1" customWidth="1"/>
    <col min="13057" max="13057" width="58.33203125" customWidth="1"/>
    <col min="13058" max="13058" width="13.33203125" bestFit="1" customWidth="1"/>
    <col min="13059" max="13059" width="16.44140625" customWidth="1"/>
    <col min="13062" max="13062" width="11.5546875" customWidth="1"/>
    <col min="13068" max="13068" width="12.44140625" customWidth="1"/>
    <col min="13070" max="13070" width="13.33203125" bestFit="1" customWidth="1"/>
    <col min="13073" max="13073" width="11.33203125" bestFit="1" customWidth="1"/>
    <col min="13076" max="13076" width="18.44140625" customWidth="1"/>
    <col min="13077" max="13077" width="61.5546875" customWidth="1"/>
    <col min="13079" max="13079" width="14.5546875" customWidth="1"/>
    <col min="13080" max="13080" width="10.109375" customWidth="1"/>
    <col min="13124" max="13124" width="10.109375" customWidth="1"/>
    <col min="13127" max="13127" width="37.6640625" customWidth="1"/>
    <col min="13129" max="13133" width="10.88671875" customWidth="1"/>
    <col min="13135" max="13149" width="0" hidden="1" customWidth="1"/>
    <col min="13313" max="13313" width="58.33203125" customWidth="1"/>
    <col min="13314" max="13314" width="13.33203125" bestFit="1" customWidth="1"/>
    <col min="13315" max="13315" width="16.44140625" customWidth="1"/>
    <col min="13318" max="13318" width="11.5546875" customWidth="1"/>
    <col min="13324" max="13324" width="12.44140625" customWidth="1"/>
    <col min="13326" max="13326" width="13.33203125" bestFit="1" customWidth="1"/>
    <col min="13329" max="13329" width="11.33203125" bestFit="1" customWidth="1"/>
    <col min="13332" max="13332" width="18.44140625" customWidth="1"/>
    <col min="13333" max="13333" width="61.5546875" customWidth="1"/>
    <col min="13335" max="13335" width="14.5546875" customWidth="1"/>
    <col min="13336" max="13336" width="10.109375" customWidth="1"/>
    <col min="13380" max="13380" width="10.109375" customWidth="1"/>
    <col min="13383" max="13383" width="37.6640625" customWidth="1"/>
    <col min="13385" max="13389" width="10.88671875" customWidth="1"/>
    <col min="13391" max="13405" width="0" hidden="1" customWidth="1"/>
    <col min="13569" max="13569" width="58.33203125" customWidth="1"/>
    <col min="13570" max="13570" width="13.33203125" bestFit="1" customWidth="1"/>
    <col min="13571" max="13571" width="16.44140625" customWidth="1"/>
    <col min="13574" max="13574" width="11.5546875" customWidth="1"/>
    <col min="13580" max="13580" width="12.44140625" customWidth="1"/>
    <col min="13582" max="13582" width="13.33203125" bestFit="1" customWidth="1"/>
    <col min="13585" max="13585" width="11.33203125" bestFit="1" customWidth="1"/>
    <col min="13588" max="13588" width="18.44140625" customWidth="1"/>
    <col min="13589" max="13589" width="61.5546875" customWidth="1"/>
    <col min="13591" max="13591" width="14.5546875" customWidth="1"/>
    <col min="13592" max="13592" width="10.109375" customWidth="1"/>
    <col min="13636" max="13636" width="10.109375" customWidth="1"/>
    <col min="13639" max="13639" width="37.6640625" customWidth="1"/>
    <col min="13641" max="13645" width="10.88671875" customWidth="1"/>
    <col min="13647" max="13661" width="0" hidden="1" customWidth="1"/>
    <col min="13825" max="13825" width="58.33203125" customWidth="1"/>
    <col min="13826" max="13826" width="13.33203125" bestFit="1" customWidth="1"/>
    <col min="13827" max="13827" width="16.44140625" customWidth="1"/>
    <col min="13830" max="13830" width="11.5546875" customWidth="1"/>
    <col min="13836" max="13836" width="12.44140625" customWidth="1"/>
    <col min="13838" max="13838" width="13.33203125" bestFit="1" customWidth="1"/>
    <col min="13841" max="13841" width="11.33203125" bestFit="1" customWidth="1"/>
    <col min="13844" max="13844" width="18.44140625" customWidth="1"/>
    <col min="13845" max="13845" width="61.5546875" customWidth="1"/>
    <col min="13847" max="13847" width="14.5546875" customWidth="1"/>
    <col min="13848" max="13848" width="10.109375" customWidth="1"/>
    <col min="13892" max="13892" width="10.109375" customWidth="1"/>
    <col min="13895" max="13895" width="37.6640625" customWidth="1"/>
    <col min="13897" max="13901" width="10.88671875" customWidth="1"/>
    <col min="13903" max="13917" width="0" hidden="1" customWidth="1"/>
    <col min="14081" max="14081" width="58.33203125" customWidth="1"/>
    <col min="14082" max="14082" width="13.33203125" bestFit="1" customWidth="1"/>
    <col min="14083" max="14083" width="16.44140625" customWidth="1"/>
    <col min="14086" max="14086" width="11.5546875" customWidth="1"/>
    <col min="14092" max="14092" width="12.44140625" customWidth="1"/>
    <col min="14094" max="14094" width="13.33203125" bestFit="1" customWidth="1"/>
    <col min="14097" max="14097" width="11.33203125" bestFit="1" customWidth="1"/>
    <col min="14100" max="14100" width="18.44140625" customWidth="1"/>
    <col min="14101" max="14101" width="61.5546875" customWidth="1"/>
    <col min="14103" max="14103" width="14.5546875" customWidth="1"/>
    <col min="14104" max="14104" width="10.109375" customWidth="1"/>
    <col min="14148" max="14148" width="10.109375" customWidth="1"/>
    <col min="14151" max="14151" width="37.6640625" customWidth="1"/>
    <col min="14153" max="14157" width="10.88671875" customWidth="1"/>
    <col min="14159" max="14173" width="0" hidden="1" customWidth="1"/>
    <col min="14337" max="14337" width="58.33203125" customWidth="1"/>
    <col min="14338" max="14338" width="13.33203125" bestFit="1" customWidth="1"/>
    <col min="14339" max="14339" width="16.44140625" customWidth="1"/>
    <col min="14342" max="14342" width="11.5546875" customWidth="1"/>
    <col min="14348" max="14348" width="12.44140625" customWidth="1"/>
    <col min="14350" max="14350" width="13.33203125" bestFit="1" customWidth="1"/>
    <col min="14353" max="14353" width="11.33203125" bestFit="1" customWidth="1"/>
    <col min="14356" max="14356" width="18.44140625" customWidth="1"/>
    <col min="14357" max="14357" width="61.5546875" customWidth="1"/>
    <col min="14359" max="14359" width="14.5546875" customWidth="1"/>
    <col min="14360" max="14360" width="10.109375" customWidth="1"/>
    <col min="14404" max="14404" width="10.109375" customWidth="1"/>
    <col min="14407" max="14407" width="37.6640625" customWidth="1"/>
    <col min="14409" max="14413" width="10.88671875" customWidth="1"/>
    <col min="14415" max="14429" width="0" hidden="1" customWidth="1"/>
    <col min="14593" max="14593" width="58.33203125" customWidth="1"/>
    <col min="14594" max="14594" width="13.33203125" bestFit="1" customWidth="1"/>
    <col min="14595" max="14595" width="16.44140625" customWidth="1"/>
    <col min="14598" max="14598" width="11.5546875" customWidth="1"/>
    <col min="14604" max="14604" width="12.44140625" customWidth="1"/>
    <col min="14606" max="14606" width="13.33203125" bestFit="1" customWidth="1"/>
    <col min="14609" max="14609" width="11.33203125" bestFit="1" customWidth="1"/>
    <col min="14612" max="14612" width="18.44140625" customWidth="1"/>
    <col min="14613" max="14613" width="61.5546875" customWidth="1"/>
    <col min="14615" max="14615" width="14.5546875" customWidth="1"/>
    <col min="14616" max="14616" width="10.109375" customWidth="1"/>
    <col min="14660" max="14660" width="10.109375" customWidth="1"/>
    <col min="14663" max="14663" width="37.6640625" customWidth="1"/>
    <col min="14665" max="14669" width="10.88671875" customWidth="1"/>
    <col min="14671" max="14685" width="0" hidden="1" customWidth="1"/>
    <col min="14849" max="14849" width="58.33203125" customWidth="1"/>
    <col min="14850" max="14850" width="13.33203125" bestFit="1" customWidth="1"/>
    <col min="14851" max="14851" width="16.44140625" customWidth="1"/>
    <col min="14854" max="14854" width="11.5546875" customWidth="1"/>
    <col min="14860" max="14860" width="12.44140625" customWidth="1"/>
    <col min="14862" max="14862" width="13.33203125" bestFit="1" customWidth="1"/>
    <col min="14865" max="14865" width="11.33203125" bestFit="1" customWidth="1"/>
    <col min="14868" max="14868" width="18.44140625" customWidth="1"/>
    <col min="14869" max="14869" width="61.5546875" customWidth="1"/>
    <col min="14871" max="14871" width="14.5546875" customWidth="1"/>
    <col min="14872" max="14872" width="10.109375" customWidth="1"/>
    <col min="14916" max="14916" width="10.109375" customWidth="1"/>
    <col min="14919" max="14919" width="37.6640625" customWidth="1"/>
    <col min="14921" max="14925" width="10.88671875" customWidth="1"/>
    <col min="14927" max="14941" width="0" hidden="1" customWidth="1"/>
    <col min="15105" max="15105" width="58.33203125" customWidth="1"/>
    <col min="15106" max="15106" width="13.33203125" bestFit="1" customWidth="1"/>
    <col min="15107" max="15107" width="16.44140625" customWidth="1"/>
    <col min="15110" max="15110" width="11.5546875" customWidth="1"/>
    <col min="15116" max="15116" width="12.44140625" customWidth="1"/>
    <col min="15118" max="15118" width="13.33203125" bestFit="1" customWidth="1"/>
    <col min="15121" max="15121" width="11.33203125" bestFit="1" customWidth="1"/>
    <col min="15124" max="15124" width="18.44140625" customWidth="1"/>
    <col min="15125" max="15125" width="61.5546875" customWidth="1"/>
    <col min="15127" max="15127" width="14.5546875" customWidth="1"/>
    <col min="15128" max="15128" width="10.109375" customWidth="1"/>
    <col min="15172" max="15172" width="10.109375" customWidth="1"/>
    <col min="15175" max="15175" width="37.6640625" customWidth="1"/>
    <col min="15177" max="15181" width="10.88671875" customWidth="1"/>
    <col min="15183" max="15197" width="0" hidden="1" customWidth="1"/>
    <col min="15361" max="15361" width="58.33203125" customWidth="1"/>
    <col min="15362" max="15362" width="13.33203125" bestFit="1" customWidth="1"/>
    <col min="15363" max="15363" width="16.44140625" customWidth="1"/>
    <col min="15366" max="15366" width="11.5546875" customWidth="1"/>
    <col min="15372" max="15372" width="12.44140625" customWidth="1"/>
    <col min="15374" max="15374" width="13.33203125" bestFit="1" customWidth="1"/>
    <col min="15377" max="15377" width="11.33203125" bestFit="1" customWidth="1"/>
    <col min="15380" max="15380" width="18.44140625" customWidth="1"/>
    <col min="15381" max="15381" width="61.5546875" customWidth="1"/>
    <col min="15383" max="15383" width="14.5546875" customWidth="1"/>
    <col min="15384" max="15384" width="10.109375" customWidth="1"/>
    <col min="15428" max="15428" width="10.109375" customWidth="1"/>
    <col min="15431" max="15431" width="37.6640625" customWidth="1"/>
    <col min="15433" max="15437" width="10.88671875" customWidth="1"/>
    <col min="15439" max="15453" width="0" hidden="1" customWidth="1"/>
    <col min="15617" max="15617" width="58.33203125" customWidth="1"/>
    <col min="15618" max="15618" width="13.33203125" bestFit="1" customWidth="1"/>
    <col min="15619" max="15619" width="16.44140625" customWidth="1"/>
    <col min="15622" max="15622" width="11.5546875" customWidth="1"/>
    <col min="15628" max="15628" width="12.44140625" customWidth="1"/>
    <col min="15630" max="15630" width="13.33203125" bestFit="1" customWidth="1"/>
    <col min="15633" max="15633" width="11.33203125" bestFit="1" customWidth="1"/>
    <col min="15636" max="15636" width="18.44140625" customWidth="1"/>
    <col min="15637" max="15637" width="61.5546875" customWidth="1"/>
    <col min="15639" max="15639" width="14.5546875" customWidth="1"/>
    <col min="15640" max="15640" width="10.109375" customWidth="1"/>
    <col min="15684" max="15684" width="10.109375" customWidth="1"/>
    <col min="15687" max="15687" width="37.6640625" customWidth="1"/>
    <col min="15689" max="15693" width="10.88671875" customWidth="1"/>
    <col min="15695" max="15709" width="0" hidden="1" customWidth="1"/>
    <col min="15873" max="15873" width="58.33203125" customWidth="1"/>
    <col min="15874" max="15874" width="13.33203125" bestFit="1" customWidth="1"/>
    <col min="15875" max="15875" width="16.44140625" customWidth="1"/>
    <col min="15878" max="15878" width="11.5546875" customWidth="1"/>
    <col min="15884" max="15884" width="12.44140625" customWidth="1"/>
    <col min="15886" max="15886" width="13.33203125" bestFit="1" customWidth="1"/>
    <col min="15889" max="15889" width="11.33203125" bestFit="1" customWidth="1"/>
    <col min="15892" max="15892" width="18.44140625" customWidth="1"/>
    <col min="15893" max="15893" width="61.5546875" customWidth="1"/>
    <col min="15895" max="15895" width="14.5546875" customWidth="1"/>
    <col min="15896" max="15896" width="10.109375" customWidth="1"/>
    <col min="15940" max="15940" width="10.109375" customWidth="1"/>
    <col min="15943" max="15943" width="37.6640625" customWidth="1"/>
    <col min="15945" max="15949" width="10.88671875" customWidth="1"/>
    <col min="15951" max="15965" width="0" hidden="1" customWidth="1"/>
    <col min="16129" max="16129" width="58.33203125" customWidth="1"/>
    <col min="16130" max="16130" width="13.33203125" bestFit="1" customWidth="1"/>
    <col min="16131" max="16131" width="16.44140625" customWidth="1"/>
    <col min="16134" max="16134" width="11.5546875" customWidth="1"/>
    <col min="16140" max="16140" width="12.44140625" customWidth="1"/>
    <col min="16142" max="16142" width="13.33203125" bestFit="1" customWidth="1"/>
    <col min="16145" max="16145" width="11.33203125" bestFit="1" customWidth="1"/>
    <col min="16148" max="16148" width="18.44140625" customWidth="1"/>
    <col min="16149" max="16149" width="61.5546875" customWidth="1"/>
    <col min="16151" max="16151" width="14.5546875" customWidth="1"/>
    <col min="16152" max="16152" width="10.109375" customWidth="1"/>
    <col min="16196" max="16196" width="10.109375" customWidth="1"/>
    <col min="16199" max="16199" width="37.6640625" customWidth="1"/>
    <col min="16201" max="16205" width="10.88671875" customWidth="1"/>
    <col min="16207" max="16221" width="0" hidden="1" customWidth="1"/>
  </cols>
  <sheetData>
    <row r="1" spans="1:93" x14ac:dyDescent="0.3">
      <c r="A1" s="1" t="s">
        <v>0</v>
      </c>
    </row>
    <row r="2" spans="1:93" x14ac:dyDescent="0.3">
      <c r="BS2" s="1" t="s">
        <v>1</v>
      </c>
      <c r="CB2">
        <f>COUNTIF(CB8:CB290,"&gt;0")</f>
        <v>122</v>
      </c>
      <c r="CJ2">
        <f>COUNTIF(CJ8:CJ290,"&gt;0")</f>
        <v>137</v>
      </c>
    </row>
    <row r="3" spans="1:93" x14ac:dyDescent="0.3">
      <c r="A3" t="s">
        <v>2</v>
      </c>
      <c r="BW3" s="2" t="s">
        <v>3</v>
      </c>
      <c r="BX3" s="2" t="s">
        <v>4</v>
      </c>
    </row>
    <row r="4" spans="1:93" x14ac:dyDescent="0.3">
      <c r="A4" t="s">
        <v>5</v>
      </c>
      <c r="AM4" s="1"/>
      <c r="BV4" s="3" t="s">
        <v>6</v>
      </c>
      <c r="BW4" s="2" t="s">
        <v>7</v>
      </c>
      <c r="BX4" s="2">
        <v>4.09</v>
      </c>
      <c r="CA4" s="1"/>
      <c r="CI4" s="1"/>
    </row>
    <row r="5" spans="1:93" x14ac:dyDescent="0.3">
      <c r="A5" t="s">
        <v>8</v>
      </c>
      <c r="BV5" s="3" t="s">
        <v>9</v>
      </c>
      <c r="BW5" s="2" t="s">
        <v>10</v>
      </c>
      <c r="BX5" s="2">
        <v>3.47</v>
      </c>
      <c r="BY5" s="4"/>
      <c r="CF5" s="5"/>
      <c r="CG5" s="4"/>
      <c r="CN5" s="5"/>
      <c r="CO5" s="4"/>
    </row>
    <row r="6" spans="1:93" x14ac:dyDescent="0.3">
      <c r="W6" s="6" t="s">
        <v>11</v>
      </c>
      <c r="X6" s="6" t="s">
        <v>12</v>
      </c>
      <c r="Z6" s="66" t="s">
        <v>13</v>
      </c>
      <c r="AA6" s="66"/>
      <c r="AB6" s="66"/>
      <c r="AC6" s="66" t="s">
        <v>14</v>
      </c>
      <c r="AD6" s="66"/>
      <c r="AE6" s="66"/>
      <c r="AF6" s="66"/>
      <c r="AG6" s="66"/>
      <c r="AH6" s="66"/>
      <c r="AI6" s="66"/>
      <c r="AJ6" s="66"/>
      <c r="AK6" s="66"/>
      <c r="AM6" s="65" t="s">
        <v>15</v>
      </c>
      <c r="AN6" s="65"/>
      <c r="AO6" s="65"/>
      <c r="AP6" s="65"/>
      <c r="AQ6" s="65"/>
      <c r="AT6" s="67" t="s">
        <v>13</v>
      </c>
      <c r="AU6" s="63"/>
      <c r="AV6" s="64"/>
      <c r="AW6" s="7"/>
      <c r="AX6" s="67" t="s">
        <v>16</v>
      </c>
      <c r="AY6" s="63"/>
      <c r="AZ6" s="63"/>
      <c r="BA6" s="64"/>
      <c r="BB6" s="8"/>
      <c r="BC6" s="9"/>
      <c r="BD6" s="10" t="s">
        <v>17</v>
      </c>
      <c r="BE6" s="63" t="s">
        <v>18</v>
      </c>
      <c r="BF6" s="64"/>
      <c r="BG6" s="11"/>
      <c r="BH6" s="63" t="s">
        <v>19</v>
      </c>
      <c r="BI6" s="64"/>
      <c r="BJ6" s="12" t="s">
        <v>20</v>
      </c>
      <c r="BK6" s="13" t="s">
        <v>20</v>
      </c>
      <c r="BL6" s="13" t="s">
        <v>20</v>
      </c>
      <c r="BM6" s="10" t="s">
        <v>20</v>
      </c>
      <c r="BN6" s="14" t="s">
        <v>21</v>
      </c>
      <c r="BP6" s="15" t="s">
        <v>22</v>
      </c>
      <c r="BT6" t="s">
        <v>23</v>
      </c>
      <c r="BU6" s="65" t="s">
        <v>24</v>
      </c>
      <c r="BV6" s="65"/>
      <c r="BW6" s="65"/>
      <c r="BX6" s="65"/>
      <c r="BY6" s="65"/>
      <c r="CB6" t="s">
        <v>23</v>
      </c>
      <c r="CD6" t="s">
        <v>25</v>
      </c>
      <c r="CJ6" t="s">
        <v>23</v>
      </c>
      <c r="CL6" t="s">
        <v>25</v>
      </c>
    </row>
    <row r="7" spans="1:93" ht="15" thickBot="1" x14ac:dyDescent="0.35">
      <c r="A7" s="16" t="s">
        <v>26</v>
      </c>
      <c r="B7" s="16" t="s">
        <v>27</v>
      </c>
      <c r="C7" s="16" t="s">
        <v>28</v>
      </c>
      <c r="D7" s="17" t="s">
        <v>29</v>
      </c>
      <c r="E7" s="17" t="s">
        <v>30</v>
      </c>
      <c r="F7" s="17" t="s">
        <v>31</v>
      </c>
      <c r="G7" s="17" t="s">
        <v>32</v>
      </c>
      <c r="H7" s="17" t="s">
        <v>33</v>
      </c>
      <c r="I7" s="17" t="s">
        <v>34</v>
      </c>
      <c r="J7" s="17" t="s">
        <v>35</v>
      </c>
      <c r="K7" s="17" t="s">
        <v>36</v>
      </c>
      <c r="L7" s="17" t="s">
        <v>37</v>
      </c>
      <c r="M7" s="17" t="s">
        <v>38</v>
      </c>
      <c r="N7" s="17" t="s">
        <v>39</v>
      </c>
      <c r="O7" s="17" t="s">
        <v>40</v>
      </c>
      <c r="P7" s="17" t="s">
        <v>41</v>
      </c>
      <c r="Q7" s="17" t="s">
        <v>42</v>
      </c>
      <c r="R7" s="17" t="s">
        <v>43</v>
      </c>
      <c r="S7" s="17" t="s">
        <v>44</v>
      </c>
      <c r="T7" s="17" t="s">
        <v>45</v>
      </c>
      <c r="U7" s="16" t="s">
        <v>46</v>
      </c>
      <c r="W7" s="18" t="s">
        <v>12</v>
      </c>
      <c r="X7" s="18" t="s">
        <v>47</v>
      </c>
      <c r="Z7" s="19" t="s">
        <v>48</v>
      </c>
      <c r="AA7" s="19" t="s">
        <v>49</v>
      </c>
      <c r="AB7" s="19" t="s">
        <v>50</v>
      </c>
      <c r="AC7" s="19" t="s">
        <v>51</v>
      </c>
      <c r="AD7" s="19" t="s">
        <v>52</v>
      </c>
      <c r="AE7" s="19" t="s">
        <v>53</v>
      </c>
      <c r="AF7" s="19" t="s">
        <v>54</v>
      </c>
      <c r="AG7" s="19" t="s">
        <v>55</v>
      </c>
      <c r="AH7" s="19" t="s">
        <v>56</v>
      </c>
      <c r="AI7" s="19" t="s">
        <v>57</v>
      </c>
      <c r="AJ7" s="19" t="s">
        <v>20</v>
      </c>
      <c r="AK7" s="19" t="s">
        <v>58</v>
      </c>
      <c r="AM7" s="20" t="s">
        <v>59</v>
      </c>
      <c r="AN7" s="20" t="s">
        <v>60</v>
      </c>
      <c r="AO7" s="20" t="s">
        <v>61</v>
      </c>
      <c r="AP7" s="20" t="s">
        <v>62</v>
      </c>
      <c r="AQ7" s="20" t="s">
        <v>63</v>
      </c>
      <c r="AT7" s="21" t="s">
        <v>48</v>
      </c>
      <c r="AU7" s="22" t="s">
        <v>49</v>
      </c>
      <c r="AV7" s="23" t="s">
        <v>50</v>
      </c>
      <c r="AW7" s="24" t="s">
        <v>64</v>
      </c>
      <c r="AX7" s="21" t="s">
        <v>65</v>
      </c>
      <c r="AY7" s="22" t="s">
        <v>66</v>
      </c>
      <c r="AZ7" s="25" t="s">
        <v>67</v>
      </c>
      <c r="BA7" s="23" t="s">
        <v>68</v>
      </c>
      <c r="BB7" s="26" t="s">
        <v>55</v>
      </c>
      <c r="BC7" s="27" t="s">
        <v>56</v>
      </c>
      <c r="BD7" s="21" t="s">
        <v>69</v>
      </c>
      <c r="BE7" s="22" t="s">
        <v>70</v>
      </c>
      <c r="BF7" s="23" t="s">
        <v>71</v>
      </c>
      <c r="BG7" s="22" t="s">
        <v>20</v>
      </c>
      <c r="BH7" s="22" t="s">
        <v>70</v>
      </c>
      <c r="BI7" s="23" t="s">
        <v>71</v>
      </c>
      <c r="BJ7" s="25" t="s">
        <v>72</v>
      </c>
      <c r="BK7" s="26" t="s">
        <v>73</v>
      </c>
      <c r="BL7" s="26" t="s">
        <v>74</v>
      </c>
      <c r="BM7" s="21" t="s">
        <v>75</v>
      </c>
      <c r="BN7" s="28" t="s">
        <v>76</v>
      </c>
      <c r="BP7" s="15" t="s">
        <v>77</v>
      </c>
      <c r="BS7" t="s">
        <v>78</v>
      </c>
      <c r="BT7" t="s">
        <v>20</v>
      </c>
      <c r="BU7" s="20" t="s">
        <v>59</v>
      </c>
      <c r="BV7" s="20" t="s">
        <v>60</v>
      </c>
      <c r="BW7" s="20" t="s">
        <v>61</v>
      </c>
      <c r="BX7" s="20" t="s">
        <v>62</v>
      </c>
      <c r="BY7" s="20" t="s">
        <v>63</v>
      </c>
      <c r="CA7" t="s">
        <v>79</v>
      </c>
      <c r="CB7" t="s">
        <v>20</v>
      </c>
      <c r="CC7" s="18" t="s">
        <v>68</v>
      </c>
      <c r="CD7" s="18" t="s">
        <v>60</v>
      </c>
      <c r="CE7" s="18" t="s">
        <v>61</v>
      </c>
      <c r="CF7" s="18" t="s">
        <v>62</v>
      </c>
      <c r="CG7" s="18" t="s">
        <v>80</v>
      </c>
      <c r="CI7" t="s">
        <v>79</v>
      </c>
      <c r="CJ7" t="s">
        <v>20</v>
      </c>
      <c r="CK7" s="18" t="s">
        <v>68</v>
      </c>
      <c r="CL7" s="18" t="s">
        <v>60</v>
      </c>
      <c r="CM7" s="18" t="s">
        <v>61</v>
      </c>
      <c r="CN7" s="18" t="s">
        <v>62</v>
      </c>
      <c r="CO7" s="18" t="s">
        <v>80</v>
      </c>
    </row>
    <row r="8" spans="1:93" hidden="1" x14ac:dyDescent="0.3">
      <c r="A8" t="s">
        <v>81</v>
      </c>
      <c r="B8" t="s">
        <v>82</v>
      </c>
      <c r="C8" t="s">
        <v>83</v>
      </c>
      <c r="D8" s="2" t="s">
        <v>84</v>
      </c>
      <c r="E8" s="2"/>
      <c r="F8" s="2"/>
      <c r="G8" s="2"/>
      <c r="H8" s="2"/>
      <c r="I8" s="2"/>
      <c r="J8" s="2"/>
      <c r="K8" s="2"/>
      <c r="L8" s="2" t="s">
        <v>85</v>
      </c>
      <c r="M8" s="2">
        <v>2.48</v>
      </c>
      <c r="N8" s="2"/>
      <c r="O8" s="2"/>
      <c r="P8" s="2" t="s">
        <v>84</v>
      </c>
      <c r="Q8" s="2"/>
      <c r="R8" s="2"/>
      <c r="S8" s="2"/>
      <c r="T8" s="2" t="s">
        <v>86</v>
      </c>
      <c r="U8" t="s">
        <v>87</v>
      </c>
      <c r="V8" s="5" t="s">
        <v>88</v>
      </c>
      <c r="W8" t="s">
        <v>89</v>
      </c>
      <c r="X8">
        <v>0</v>
      </c>
      <c r="Z8" t="s">
        <v>88</v>
      </c>
      <c r="AA8" t="s">
        <v>88</v>
      </c>
      <c r="AB8" t="s">
        <v>88</v>
      </c>
      <c r="AC8" t="s">
        <v>88</v>
      </c>
      <c r="AD8" t="s">
        <v>88</v>
      </c>
      <c r="AE8" t="s">
        <v>88</v>
      </c>
      <c r="AF8" t="s">
        <v>88</v>
      </c>
      <c r="AG8" t="s">
        <v>88</v>
      </c>
      <c r="AH8" t="s">
        <v>88</v>
      </c>
      <c r="AI8" t="s">
        <v>88</v>
      </c>
      <c r="AJ8" t="s">
        <v>88</v>
      </c>
      <c r="AK8" t="s">
        <v>88</v>
      </c>
      <c r="AM8" s="29" t="str">
        <f t="shared" ref="AM8:AM71" si="0">IF($X8&gt;0,SUM(Z8,AA8,AB8,IF(C8="A",AC8,0),IF(Q8="Y",AG8,0),IF(OR(G8="Yes",G8="Cont"),AH8,0),F8/1000*AI8,H8*AJ8,IF(H8&gt;25,(H8-25)*AK8)+AF8),"")</f>
        <v/>
      </c>
      <c r="AN8" s="29" t="str">
        <f t="shared" ref="AN8:AN71" si="1">IF($X8&gt;0,SUM(Z8,AA8,AB8,IF(C8="A",AC8,0),IF(Q8="Y",AG8,0),IF(OR(G8="Yes",G8="Cont"),AH8,0),F8/1000*AI8,H8*AJ8,IF(H8&gt;25,(H8-25)*AK8)),"")</f>
        <v/>
      </c>
      <c r="AO8" s="29" t="str">
        <f t="shared" ref="AO8:AO71" si="2">IF($X8&gt;0,SUM(Z8,AA8,AB8,IF(C8="A",AC8,0),IF(Q8="Y",AG8,0),IF(OR(G15="Yes",G15="Cont"),AH8,0),F8/1000*AI8,H8*AJ8,IF(H8&gt;25,(H8-25)*AK8)+AD8),"")</f>
        <v/>
      </c>
      <c r="AP8" s="29" t="str">
        <f t="shared" ref="AP8:AP14" si="3">IF($X8&gt;0,SUM(Z8,AA8,AB8,AC8,IF(Q8="Y",AG8,0),IF(OR(G15="Yes",G15="Cont"),AH8,0),F8/1000*AI8,H8*AJ8,IF(H8&gt;25,(H8-25)*AK8)+AD8),"")</f>
        <v/>
      </c>
      <c r="AQ8" s="29" t="str">
        <f t="shared" ref="AQ8:AQ14" si="4">IF($X8&gt;0,SUM(Z8,AA8,AB8,AC8,IF(Q8="Y",AG8,0),IF(OR(G15="Yes",G15="Cont"),AH8,0),F8/1000*AI8,H8*AJ8,IF(H8&gt;25,(H8-25)*AK8)+AD8+AE8),"")</f>
        <v/>
      </c>
      <c r="BP8" s="30"/>
      <c r="BT8" s="31">
        <f t="shared" ref="BT8:BT71" si="5">IF(X8=2,ROUND(M8*$BX$4,0),IF(OR(X8=1,X8=3,X8=4),ROUND(M8*$BX$5,0),-1))</f>
        <v>-1</v>
      </c>
      <c r="BU8" s="32"/>
      <c r="CB8" s="31">
        <f t="shared" ref="CB8:CB14" si="6">IF(OR(X8=1,X8=2,X8=3),ROUND(M8*4.07,0),-1)</f>
        <v>-1</v>
      </c>
      <c r="CC8" s="33"/>
      <c r="CJ8" s="31">
        <f t="shared" ref="CJ8:CJ71" si="7">IF(OR(X8=1,X8=3,X8=4),ROUND(M8*3.47,0),-1)</f>
        <v>-1</v>
      </c>
      <c r="CK8" s="33"/>
    </row>
    <row r="9" spans="1:93" hidden="1" x14ac:dyDescent="0.3">
      <c r="A9" t="s">
        <v>90</v>
      </c>
      <c r="B9" t="s">
        <v>82</v>
      </c>
      <c r="C9" t="s">
        <v>84</v>
      </c>
      <c r="D9" s="2" t="s">
        <v>84</v>
      </c>
      <c r="E9" s="2"/>
      <c r="F9" s="2"/>
      <c r="G9" s="2"/>
      <c r="H9" s="2"/>
      <c r="I9" s="2"/>
      <c r="J9" s="2"/>
      <c r="K9" s="2"/>
      <c r="L9" s="2" t="s">
        <v>85</v>
      </c>
      <c r="M9" s="2">
        <v>2.84</v>
      </c>
      <c r="N9" s="2"/>
      <c r="O9" s="2"/>
      <c r="P9" s="2" t="s">
        <v>84</v>
      </c>
      <c r="Q9" s="2"/>
      <c r="R9" s="2"/>
      <c r="S9" s="2"/>
      <c r="T9" s="2" t="s">
        <v>86</v>
      </c>
      <c r="U9" t="s">
        <v>91</v>
      </c>
      <c r="V9" s="5" t="s">
        <v>88</v>
      </c>
      <c r="W9" t="s">
        <v>89</v>
      </c>
      <c r="X9">
        <v>0</v>
      </c>
      <c r="Z9" t="s">
        <v>88</v>
      </c>
      <c r="AA9" t="s">
        <v>88</v>
      </c>
      <c r="AB9" t="s">
        <v>88</v>
      </c>
      <c r="AC9" t="s">
        <v>88</v>
      </c>
      <c r="AD9" t="s">
        <v>88</v>
      </c>
      <c r="AE9" t="s">
        <v>88</v>
      </c>
      <c r="AF9" t="s">
        <v>88</v>
      </c>
      <c r="AG9" t="s">
        <v>88</v>
      </c>
      <c r="AH9" t="s">
        <v>88</v>
      </c>
      <c r="AI9" t="s">
        <v>88</v>
      </c>
      <c r="AJ9" t="s">
        <v>88</v>
      </c>
      <c r="AK9" t="s">
        <v>88</v>
      </c>
      <c r="AM9" s="29" t="str">
        <f t="shared" si="0"/>
        <v/>
      </c>
      <c r="AN9" s="29" t="str">
        <f t="shared" si="1"/>
        <v/>
      </c>
      <c r="AO9" s="29" t="str">
        <f t="shared" si="2"/>
        <v/>
      </c>
      <c r="AP9" s="29" t="str">
        <f t="shared" si="3"/>
        <v/>
      </c>
      <c r="AQ9" s="29" t="str">
        <f t="shared" si="4"/>
        <v/>
      </c>
      <c r="BP9" s="30"/>
      <c r="BT9" s="31">
        <f t="shared" si="5"/>
        <v>-1</v>
      </c>
      <c r="BU9" s="32"/>
      <c r="CB9" s="31">
        <f t="shared" si="6"/>
        <v>-1</v>
      </c>
      <c r="CC9" s="33"/>
      <c r="CJ9" s="31">
        <f t="shared" si="7"/>
        <v>-1</v>
      </c>
      <c r="CK9" s="33"/>
    </row>
    <row r="10" spans="1:93" hidden="1" x14ac:dyDescent="0.3">
      <c r="A10" t="s">
        <v>92</v>
      </c>
      <c r="B10" t="s">
        <v>82</v>
      </c>
      <c r="C10" t="s">
        <v>93</v>
      </c>
      <c r="D10" s="2" t="s">
        <v>84</v>
      </c>
      <c r="E10" s="2"/>
      <c r="F10" s="2"/>
      <c r="G10" s="2"/>
      <c r="H10" s="2"/>
      <c r="I10" s="2"/>
      <c r="J10" s="2"/>
      <c r="K10" s="2"/>
      <c r="L10" s="2" t="s">
        <v>85</v>
      </c>
      <c r="M10" s="2">
        <v>2.86</v>
      </c>
      <c r="N10" s="2"/>
      <c r="O10" s="2"/>
      <c r="P10" s="2" t="s">
        <v>84</v>
      </c>
      <c r="Q10" s="2"/>
      <c r="R10" s="2"/>
      <c r="S10" s="2"/>
      <c r="T10" s="2" t="s">
        <v>86</v>
      </c>
      <c r="U10" t="s">
        <v>94</v>
      </c>
      <c r="V10" s="5" t="s">
        <v>88</v>
      </c>
      <c r="W10" t="s">
        <v>89</v>
      </c>
      <c r="X10">
        <v>0</v>
      </c>
      <c r="Z10" t="s">
        <v>88</v>
      </c>
      <c r="AA10" t="s">
        <v>88</v>
      </c>
      <c r="AB10" t="s">
        <v>88</v>
      </c>
      <c r="AC10" t="s">
        <v>88</v>
      </c>
      <c r="AD10" t="s">
        <v>88</v>
      </c>
      <c r="AE10" t="s">
        <v>88</v>
      </c>
      <c r="AF10" t="s">
        <v>88</v>
      </c>
      <c r="AG10" t="s">
        <v>88</v>
      </c>
      <c r="AH10" t="s">
        <v>88</v>
      </c>
      <c r="AI10" t="s">
        <v>88</v>
      </c>
      <c r="AJ10" t="s">
        <v>88</v>
      </c>
      <c r="AK10" t="s">
        <v>88</v>
      </c>
      <c r="AM10" s="29" t="str">
        <f t="shared" si="0"/>
        <v/>
      </c>
      <c r="AN10" s="29" t="str">
        <f t="shared" si="1"/>
        <v/>
      </c>
      <c r="AO10" s="29" t="str">
        <f t="shared" si="2"/>
        <v/>
      </c>
      <c r="AP10" s="29" t="str">
        <f t="shared" si="3"/>
        <v/>
      </c>
      <c r="AQ10" s="29" t="str">
        <f t="shared" si="4"/>
        <v/>
      </c>
      <c r="BP10" s="30"/>
      <c r="BT10" s="31">
        <f t="shared" si="5"/>
        <v>-1</v>
      </c>
      <c r="BU10" s="32"/>
      <c r="CB10" s="31">
        <f t="shared" si="6"/>
        <v>-1</v>
      </c>
      <c r="CC10" s="33"/>
      <c r="CJ10" s="31">
        <f t="shared" si="7"/>
        <v>-1</v>
      </c>
      <c r="CK10" s="33"/>
    </row>
    <row r="11" spans="1:93" hidden="1" x14ac:dyDescent="0.3">
      <c r="A11" t="s">
        <v>95</v>
      </c>
      <c r="B11" t="s">
        <v>96</v>
      </c>
      <c r="C11" t="s">
        <v>83</v>
      </c>
      <c r="D11" s="2" t="s">
        <v>84</v>
      </c>
      <c r="E11" s="2"/>
      <c r="F11" s="2"/>
      <c r="G11" s="2"/>
      <c r="H11" s="2"/>
      <c r="I11" s="2"/>
      <c r="J11" s="2"/>
      <c r="K11" s="2"/>
      <c r="L11" s="2" t="s">
        <v>85</v>
      </c>
      <c r="M11" s="2">
        <v>3.47</v>
      </c>
      <c r="N11" s="2"/>
      <c r="O11" s="2"/>
      <c r="P11" s="2" t="s">
        <v>84</v>
      </c>
      <c r="Q11" s="2"/>
      <c r="R11" s="2"/>
      <c r="S11" s="2"/>
      <c r="T11" s="2" t="s">
        <v>86</v>
      </c>
      <c r="U11" t="s">
        <v>97</v>
      </c>
      <c r="V11" s="5" t="s">
        <v>88</v>
      </c>
      <c r="W11" t="s">
        <v>89</v>
      </c>
      <c r="X11">
        <v>0</v>
      </c>
      <c r="Z11" t="s">
        <v>88</v>
      </c>
      <c r="AA11" t="s">
        <v>88</v>
      </c>
      <c r="AB11" t="s">
        <v>88</v>
      </c>
      <c r="AC11" t="s">
        <v>88</v>
      </c>
      <c r="AD11" t="s">
        <v>88</v>
      </c>
      <c r="AE11" t="s">
        <v>88</v>
      </c>
      <c r="AF11" t="s">
        <v>88</v>
      </c>
      <c r="AG11" t="s">
        <v>88</v>
      </c>
      <c r="AH11" t="s">
        <v>88</v>
      </c>
      <c r="AI11" t="s">
        <v>88</v>
      </c>
      <c r="AJ11" t="s">
        <v>88</v>
      </c>
      <c r="AK11" t="s">
        <v>88</v>
      </c>
      <c r="AM11" s="29" t="str">
        <f t="shared" si="0"/>
        <v/>
      </c>
      <c r="AN11" s="29" t="str">
        <f t="shared" si="1"/>
        <v/>
      </c>
      <c r="AO11" s="29" t="str">
        <f t="shared" si="2"/>
        <v/>
      </c>
      <c r="AP11" s="29" t="str">
        <f t="shared" si="3"/>
        <v/>
      </c>
      <c r="AQ11" s="29" t="str">
        <f t="shared" si="4"/>
        <v/>
      </c>
      <c r="BP11" s="30"/>
      <c r="BT11" s="31">
        <f t="shared" si="5"/>
        <v>-1</v>
      </c>
      <c r="BU11" s="32"/>
      <c r="CB11" s="31">
        <f t="shared" si="6"/>
        <v>-1</v>
      </c>
      <c r="CC11" s="33"/>
      <c r="CJ11" s="31">
        <f t="shared" si="7"/>
        <v>-1</v>
      </c>
      <c r="CK11" s="33"/>
    </row>
    <row r="12" spans="1:93" hidden="1" x14ac:dyDescent="0.3">
      <c r="A12" t="s">
        <v>98</v>
      </c>
      <c r="B12" t="s">
        <v>96</v>
      </c>
      <c r="C12" t="s">
        <v>83</v>
      </c>
      <c r="D12" s="2" t="s">
        <v>84</v>
      </c>
      <c r="E12" s="2"/>
      <c r="F12" s="2"/>
      <c r="G12" s="2"/>
      <c r="H12" s="2"/>
      <c r="I12" s="2"/>
      <c r="J12" s="2"/>
      <c r="K12" s="2"/>
      <c r="L12" s="2" t="s">
        <v>85</v>
      </c>
      <c r="M12" s="2">
        <v>3.57</v>
      </c>
      <c r="N12" s="2"/>
      <c r="O12" s="2"/>
      <c r="P12" s="2" t="s">
        <v>84</v>
      </c>
      <c r="Q12" s="2"/>
      <c r="R12" s="2"/>
      <c r="S12" s="2"/>
      <c r="T12" s="2" t="s">
        <v>86</v>
      </c>
      <c r="U12" t="s">
        <v>99</v>
      </c>
      <c r="V12" s="5" t="s">
        <v>88</v>
      </c>
      <c r="W12" t="s">
        <v>89</v>
      </c>
      <c r="X12">
        <v>0</v>
      </c>
      <c r="Z12" t="s">
        <v>88</v>
      </c>
      <c r="AA12" t="s">
        <v>88</v>
      </c>
      <c r="AB12" t="s">
        <v>88</v>
      </c>
      <c r="AC12" t="s">
        <v>88</v>
      </c>
      <c r="AD12" t="s">
        <v>88</v>
      </c>
      <c r="AE12" t="s">
        <v>88</v>
      </c>
      <c r="AF12" t="s">
        <v>88</v>
      </c>
      <c r="AG12" t="s">
        <v>88</v>
      </c>
      <c r="AH12" t="s">
        <v>88</v>
      </c>
      <c r="AI12" t="s">
        <v>88</v>
      </c>
      <c r="AJ12" t="s">
        <v>88</v>
      </c>
      <c r="AK12" t="s">
        <v>88</v>
      </c>
      <c r="AM12" s="29" t="str">
        <f t="shared" si="0"/>
        <v/>
      </c>
      <c r="AN12" s="29" t="str">
        <f t="shared" si="1"/>
        <v/>
      </c>
      <c r="AO12" s="29" t="str">
        <f t="shared" si="2"/>
        <v/>
      </c>
      <c r="AP12" s="29" t="str">
        <f t="shared" si="3"/>
        <v/>
      </c>
      <c r="AQ12" s="29" t="str">
        <f t="shared" si="4"/>
        <v/>
      </c>
      <c r="BP12" s="30"/>
      <c r="BT12" s="31">
        <f t="shared" si="5"/>
        <v>-1</v>
      </c>
      <c r="BU12" s="32"/>
      <c r="CB12" s="31">
        <f t="shared" si="6"/>
        <v>-1</v>
      </c>
      <c r="CC12" s="33"/>
      <c r="CJ12" s="31">
        <f t="shared" si="7"/>
        <v>-1</v>
      </c>
      <c r="CK12" s="33"/>
    </row>
    <row r="13" spans="1:93" hidden="1" x14ac:dyDescent="0.3">
      <c r="A13" t="s">
        <v>100</v>
      </c>
      <c r="B13" t="s">
        <v>96</v>
      </c>
      <c r="C13" t="s">
        <v>84</v>
      </c>
      <c r="D13" s="2" t="s">
        <v>84</v>
      </c>
      <c r="E13" s="2"/>
      <c r="F13" s="2"/>
      <c r="G13" s="2"/>
      <c r="H13" s="2"/>
      <c r="I13" s="2"/>
      <c r="J13" s="2"/>
      <c r="K13" s="2"/>
      <c r="L13" s="2" t="s">
        <v>85</v>
      </c>
      <c r="M13" s="2">
        <v>4.07</v>
      </c>
      <c r="N13" s="2"/>
      <c r="O13" s="2"/>
      <c r="P13" s="2" t="s">
        <v>84</v>
      </c>
      <c r="Q13" s="2"/>
      <c r="R13" s="2"/>
      <c r="S13" s="2"/>
      <c r="T13" s="2" t="s">
        <v>86</v>
      </c>
      <c r="U13" t="s">
        <v>101</v>
      </c>
      <c r="V13" s="5" t="s">
        <v>88</v>
      </c>
      <c r="W13" t="s">
        <v>89</v>
      </c>
      <c r="X13">
        <v>0</v>
      </c>
      <c r="Z13" t="s">
        <v>88</v>
      </c>
      <c r="AA13" t="s">
        <v>88</v>
      </c>
      <c r="AB13" t="s">
        <v>88</v>
      </c>
      <c r="AC13" t="s">
        <v>88</v>
      </c>
      <c r="AD13" t="s">
        <v>88</v>
      </c>
      <c r="AE13" t="s">
        <v>88</v>
      </c>
      <c r="AF13" t="s">
        <v>88</v>
      </c>
      <c r="AG13" t="s">
        <v>88</v>
      </c>
      <c r="AH13" t="s">
        <v>88</v>
      </c>
      <c r="AI13" t="s">
        <v>88</v>
      </c>
      <c r="AJ13" t="s">
        <v>88</v>
      </c>
      <c r="AK13" t="s">
        <v>88</v>
      </c>
      <c r="AM13" s="29" t="str">
        <f t="shared" si="0"/>
        <v/>
      </c>
      <c r="AN13" s="29" t="str">
        <f t="shared" si="1"/>
        <v/>
      </c>
      <c r="AO13" s="29" t="str">
        <f t="shared" si="2"/>
        <v/>
      </c>
      <c r="AP13" s="29" t="str">
        <f t="shared" si="3"/>
        <v/>
      </c>
      <c r="AQ13" s="29" t="str">
        <f t="shared" si="4"/>
        <v/>
      </c>
      <c r="BP13" s="30"/>
      <c r="BT13" s="31">
        <f t="shared" si="5"/>
        <v>-1</v>
      </c>
      <c r="BU13" s="32"/>
      <c r="CB13" s="31">
        <f t="shared" si="6"/>
        <v>-1</v>
      </c>
      <c r="CC13" s="33"/>
      <c r="CJ13" s="31">
        <f t="shared" si="7"/>
        <v>-1</v>
      </c>
      <c r="CK13" s="33"/>
    </row>
    <row r="14" spans="1:93" hidden="1" x14ac:dyDescent="0.3">
      <c r="A14" t="s">
        <v>102</v>
      </c>
      <c r="B14" t="s">
        <v>96</v>
      </c>
      <c r="C14" t="s">
        <v>93</v>
      </c>
      <c r="D14" s="2" t="s">
        <v>84</v>
      </c>
      <c r="E14" s="2"/>
      <c r="F14" s="2"/>
      <c r="G14" s="2"/>
      <c r="H14" s="2"/>
      <c r="I14" s="2"/>
      <c r="J14" s="2"/>
      <c r="K14" s="2"/>
      <c r="L14" s="2" t="s">
        <v>85</v>
      </c>
      <c r="M14" s="2">
        <v>4.09</v>
      </c>
      <c r="N14" s="2"/>
      <c r="O14" s="2"/>
      <c r="P14" s="2" t="s">
        <v>84</v>
      </c>
      <c r="Q14" s="2"/>
      <c r="R14" s="2"/>
      <c r="S14" s="2"/>
      <c r="T14" s="2" t="s">
        <v>86</v>
      </c>
      <c r="U14" t="s">
        <v>103</v>
      </c>
      <c r="V14" s="5" t="s">
        <v>88</v>
      </c>
      <c r="W14" t="s">
        <v>89</v>
      </c>
      <c r="X14">
        <v>0</v>
      </c>
      <c r="Y14" t="s">
        <v>88</v>
      </c>
      <c r="Z14" t="s">
        <v>88</v>
      </c>
      <c r="AA14" t="s">
        <v>88</v>
      </c>
      <c r="AB14" t="s">
        <v>88</v>
      </c>
      <c r="AC14" t="s">
        <v>88</v>
      </c>
      <c r="AD14" t="s">
        <v>88</v>
      </c>
      <c r="AE14" t="s">
        <v>88</v>
      </c>
      <c r="AF14" t="s">
        <v>88</v>
      </c>
      <c r="AG14" t="s">
        <v>88</v>
      </c>
      <c r="AH14" t="s">
        <v>88</v>
      </c>
      <c r="AI14" t="s">
        <v>88</v>
      </c>
      <c r="AJ14" t="s">
        <v>88</v>
      </c>
      <c r="AK14" t="s">
        <v>88</v>
      </c>
      <c r="AM14" s="29" t="str">
        <f t="shared" si="0"/>
        <v/>
      </c>
      <c r="AN14" s="29" t="str">
        <f t="shared" si="1"/>
        <v/>
      </c>
      <c r="AO14" s="29" t="str">
        <f t="shared" si="2"/>
        <v/>
      </c>
      <c r="AP14" s="29" t="str">
        <f t="shared" si="3"/>
        <v/>
      </c>
      <c r="AQ14" s="29" t="str">
        <f t="shared" si="4"/>
        <v/>
      </c>
      <c r="BP14" s="30"/>
      <c r="BT14" s="31">
        <f t="shared" si="5"/>
        <v>-1</v>
      </c>
      <c r="BU14" s="32"/>
      <c r="CB14" s="31">
        <f t="shared" si="6"/>
        <v>-1</v>
      </c>
      <c r="CC14" s="33"/>
      <c r="CJ14" s="31">
        <f t="shared" si="7"/>
        <v>-1</v>
      </c>
      <c r="CK14" s="33"/>
    </row>
    <row r="15" spans="1:93" hidden="1" x14ac:dyDescent="0.3">
      <c r="A15" t="s">
        <v>104</v>
      </c>
      <c r="B15" t="s">
        <v>105</v>
      </c>
      <c r="C15" t="s">
        <v>84</v>
      </c>
      <c r="D15" s="2" t="s">
        <v>84</v>
      </c>
      <c r="E15" s="2"/>
      <c r="F15" s="34">
        <v>9020</v>
      </c>
      <c r="G15" s="2" t="s">
        <v>106</v>
      </c>
      <c r="H15" s="2">
        <v>13</v>
      </c>
      <c r="I15" s="2"/>
      <c r="J15" s="2"/>
      <c r="K15" s="2"/>
      <c r="L15" s="2" t="s">
        <v>20</v>
      </c>
      <c r="M15" s="2">
        <v>13</v>
      </c>
      <c r="N15" s="2"/>
      <c r="O15" s="2"/>
      <c r="P15" s="2" t="s">
        <v>84</v>
      </c>
      <c r="Q15" s="2" t="s">
        <v>107</v>
      </c>
      <c r="R15" s="2"/>
      <c r="S15" s="2"/>
      <c r="T15" s="2" t="s">
        <v>86</v>
      </c>
      <c r="U15" t="s">
        <v>108</v>
      </c>
      <c r="V15" s="5" t="s">
        <v>88</v>
      </c>
      <c r="W15" t="s">
        <v>109</v>
      </c>
      <c r="X15">
        <v>1</v>
      </c>
      <c r="Z15">
        <v>3.0430000000000001</v>
      </c>
      <c r="AA15">
        <v>-0.14966150225589619</v>
      </c>
      <c r="AB15">
        <v>0.52692151711335011</v>
      </c>
      <c r="AC15">
        <v>1.8411</v>
      </c>
      <c r="AD15">
        <v>-1.8050999999999999</v>
      </c>
      <c r="AE15">
        <v>-1.1288</v>
      </c>
      <c r="AF15">
        <v>-1.845</v>
      </c>
      <c r="AG15">
        <v>6.7507000000000001</v>
      </c>
      <c r="AH15">
        <v>5.8051000000000004</v>
      </c>
      <c r="AI15">
        <v>6.1600000000000002E-2</v>
      </c>
      <c r="AJ15">
        <v>6.6500000000000004E-2</v>
      </c>
      <c r="AK15">
        <v>9.35E-2</v>
      </c>
      <c r="AM15" s="29">
        <f t="shared" si="0"/>
        <v>9.746092014857453</v>
      </c>
      <c r="AN15" s="29">
        <f t="shared" si="1"/>
        <v>11.591092014857454</v>
      </c>
      <c r="AO15" s="29">
        <f t="shared" si="2"/>
        <v>9.7859920148574542</v>
      </c>
      <c r="AP15" s="29">
        <f t="shared" ref="AP15:AP78" si="8">IF($X15&gt;0,SUM(Z15,AA15,AB15,IF(C15="A",AC15,0),IF(Q15="Y",AG15,0),IF(OR(G22="Yes",G22="Cont"),AH15,0),F15/1000*AI15,H15*AJ15,IF(H15&gt;25,(H15-25)*AK15)+AD15),"")</f>
        <v>9.7859920148574542</v>
      </c>
      <c r="AQ15" s="29">
        <f t="shared" ref="AQ15:AQ78" si="9">IF($X15&gt;0,SUM(Z15,AA15,AB15,IF(C15="A",AC15,0),IF(Q15="Y",AG15,0),IF(OR(G22="Yes",G22="Cont"),AH15,0),F15/1000*AI15,H15*AJ15,IF(H15&gt;25,(H15-25)*AK15)+AD15+AE15),"")</f>
        <v>8.6571920148574542</v>
      </c>
      <c r="AT15">
        <v>2.1320000000000001</v>
      </c>
      <c r="AU15">
        <v>0.23699999999999999</v>
      </c>
      <c r="AV15">
        <v>0.59899999999999998</v>
      </c>
      <c r="AW15">
        <v>0</v>
      </c>
      <c r="AX15">
        <v>-1.69</v>
      </c>
      <c r="AY15">
        <v>-1.1599999999999999</v>
      </c>
      <c r="AZ15">
        <v>0</v>
      </c>
      <c r="BA15">
        <v>-2.4630000000000001</v>
      </c>
      <c r="BB15">
        <v>0.46179999999999999</v>
      </c>
      <c r="BC15">
        <v>0</v>
      </c>
      <c r="BD15">
        <v>0.19869999999999999</v>
      </c>
      <c r="BE15">
        <v>0.6</v>
      </c>
      <c r="BF15">
        <v>15</v>
      </c>
      <c r="BG15">
        <v>0</v>
      </c>
      <c r="BH15">
        <v>3</v>
      </c>
      <c r="BI15">
        <v>150</v>
      </c>
      <c r="BJ15">
        <v>0</v>
      </c>
      <c r="BK15">
        <v>9.1999999999999998E-3</v>
      </c>
      <c r="BL15">
        <v>-8.8000000000000005E-3</v>
      </c>
      <c r="BM15">
        <v>0</v>
      </c>
      <c r="BN15">
        <v>0</v>
      </c>
      <c r="BP15" s="30">
        <v>2000</v>
      </c>
      <c r="BS15" s="30" t="str">
        <f t="shared" ref="BS15:BS78" si="10">IF(BT15&gt;0,IF(X15=2,$BW$4,$BW$5)&amp;"_"&amp;$A15,"")</f>
        <v>WRR0347_CFLscw-3way(13w)</v>
      </c>
      <c r="BT15" s="31">
        <f t="shared" si="5"/>
        <v>45</v>
      </c>
      <c r="BU15" s="35">
        <f t="shared" ref="BU15:BU78" si="11">IF(AND(BT15&gt;=BH15,BT15&lt;=BI15),SUM($AT15,$AU15,$AV15,IF($Q15="Y",$BB15,0),$BP15/1000*$BD15,BT15*$BG15,IF(BT15&gt;30,(BT15-30)*$BK15,0),IF(BT15&gt;75,(BT15-75)*$BL15,0),IF(BT15&lt;35,$BM15,0),$BA15),"OOS")</f>
        <v>1.5022000000000002</v>
      </c>
      <c r="BV15" s="29">
        <f t="shared" ref="BV15:BV78" si="12">IF(AND(BT15&gt;=BH15,BT15&lt;=BI15),SUM($AT15,$AU15,$AV15,IF($Q15="Y",$BB15,0),$BP15/1000*$BD15,BT15*$BG15,IF(BT15&gt;30,(BT15-30)*$BK15,0),IF(BT15&gt;75,(BT15-75)*$BL15,0),IF(BT15&lt;35,$BM15,0)),"OOS")</f>
        <v>3.9652000000000003</v>
      </c>
      <c r="BW15" s="29">
        <f t="shared" ref="BW15:BW78" si="13">IF(AND(BT15&gt;=BH15,BT15&lt;=BI15),SUM($AT15,$AU15,$AV15,IF($Q15="Y",$BB15,0),$BP15/1000*$BD15,BT15*$BG15,IF(BT15&gt;30,(BT15-30)*$BK15,0),IF(BT15&gt;75,(BT15-75)*$BL15,0),IF(BT15&lt;35,$BM15,0),$AX15),"OOS")</f>
        <v>2.2752000000000003</v>
      </c>
      <c r="BX15" s="29">
        <f t="shared" ref="BX15:BX78" si="14">IF(AND(BT15&gt;=BH15,BT15&lt;=BI15),SUM($AT15,$AU15,$AV15,IF($Q15="Y",$BB15,0),$BP15/1000*$BD15,BT15*$BG15,IF(BT15&gt;30,(BT15-30)*$BK15,0),IF(BT15&gt;75,(BT15-75)*$BL15,0),IF(BT15&lt;35,$BM15,0),$AX15,$AY15),"OOS")</f>
        <v>1.1152000000000004</v>
      </c>
      <c r="BY15" s="29">
        <f t="shared" ref="BY15:BY78" si="15">IF(AND(BT15&gt;=BH15,BT15&lt;=BI15),SUM($AT15,$AU15,$AV15,IF($Q15="Y",$BB15,0),$BP15/1000*$BD15,BT15*$BG15,IF(BT15&gt;30,(BT15-30)*$BK15,0),IF(BT15&gt;75,(BT15-75)*$BL15,0),IF(BT15&lt;35,$BM15,0),$AX15,$AY15),"OOS")</f>
        <v>1.1152000000000004</v>
      </c>
      <c r="BZ15" s="29"/>
      <c r="CA15" s="30" t="str">
        <f t="shared" ref="CA15:CA78" si="16">IF(CB15&gt;0,CD$5&amp;"_"&amp;$A15,"")</f>
        <v/>
      </c>
      <c r="CB15" s="36">
        <v>-1</v>
      </c>
      <c r="CC15" s="35" t="str">
        <f t="shared" ref="CC15:CC78" si="17">IF(AND(CB15&gt;=BH15,CB15&lt;=BI15),SUM($AT15,$AU15,$AV15,IF($Q15="Y",$BB15,0),$BP15/1000*$BD15,CB15*$BG15,IF(CB15&gt;30,(CB15-30)*$BK15,0),IF(CB15&gt;75,(CB15-75)*$BL15,0),IF(CB15&lt;35,$BM15,0),$BA15),"")</f>
        <v/>
      </c>
      <c r="CD15" s="29" t="str">
        <f t="shared" ref="CD15:CD78" si="18">IF(AND(CB15&gt;=BH15,CB15&lt;=BI15),SUM($AT15,$AU15,$AV15,IF($Q15="Y",$BB15,0),$BP15/1000*$BD15,CB15*$BG15,IF(CB15&gt;30,(CB15-30)*$BK15,0),IF(CB15&gt;75,(CB15-75)*$BL15,0),IF(CB15&lt;35,$BM15,0)),"")</f>
        <v/>
      </c>
      <c r="CE15" s="29" t="str">
        <f t="shared" ref="CE15:CE78" si="19">IF(AND(CB15&gt;=BH15,CB15&lt;=BI15),SUM($AT15,$AU15,$AV15,IF($Q15="Y",$BB15,0),$BP15/1000*$BD15,CB15*$BG15,IF(CB15&gt;30,(CB15-30)*$BK15,0),IF(CB15&gt;75,(CB15-75)*$BL15,0),IF(CB15&lt;35,$BM15,0),$AX15),"")</f>
        <v/>
      </c>
      <c r="CF15" s="29" t="str">
        <f t="shared" ref="CF15:CF78" si="20">IF(AND(CB15&gt;=BH15,CB15&lt;=BI15),SUM($AT15,$AU15,$AV15,IF($Q15="Y",$BB15,0),$BP15/1000*$BD15,CB15*$BG15,IF(CB15&gt;30,(CB15-30)*$BK15,0),IF(CB15&gt;75,(CB15-75)*$BL15,0),IF(CB15&lt;35,$BM15,0),$AX15,$AY15),"")</f>
        <v/>
      </c>
      <c r="CG15" s="29" t="str">
        <f t="shared" ref="CG15:CG78" si="21">IF(AND(CB15&gt;=BH15,CB15&lt;=BI15),SUM($AT15,$AU15,$AV15,IF($Q15="Y",$BB15,0),$BP15/1000*$BD15,CB15*$BG15,IF(CB15&gt;30,(CB15-30)*$BK15,0),IF(CB15&gt;75,(CB15-75)*$BL15,0),IF(CB15&lt;35,$BM15,0),$AX15,$AY15),"")</f>
        <v/>
      </c>
      <c r="CI15" s="30" t="str">
        <f t="shared" ref="CI15:CI78" si="22">IF(CJ15&gt;0,BW$5&amp;"_"&amp;$A15,"")</f>
        <v>WRR0347_CFLscw-3way(13w)</v>
      </c>
      <c r="CJ15" s="31">
        <f t="shared" si="7"/>
        <v>45</v>
      </c>
      <c r="CK15" s="35">
        <f t="shared" ref="CK15:CK78" si="23">IF(AND(CJ15&gt;=BH15,CJ15&lt;=BI15),SUM($AT15,$AU15,$AV15,IF($Q15="Y",$BB15,0),$BP15/1000*$BD15,CJ15*$BG15,IF(CJ15&gt;30,(CJ15-30)*$BK15,0),IF(CJ15&gt;75,(CJ15-75)*$BL15,0),IF(CJ15&lt;35,$BM15,0),$BA15),"")</f>
        <v>1.5022000000000002</v>
      </c>
      <c r="CL15" s="29">
        <f t="shared" ref="CL15:CL78" si="24">IF(AND(CJ15&gt;=BH15,CJ15&lt;=BI15),SUM($AT15,$AU15,$AV15,IF($Q15="Y",$BB15,0),$BP15/1000*$BD15,CJ15*$BG15,IF(CJ15&gt;30,(CJ15-30)*$BK15,0),IF(CJ15&gt;75,(CJ15-75)*$BL15,0),IF(CJ15&lt;35,$BM15,0)),"")</f>
        <v>3.9652000000000003</v>
      </c>
      <c r="CM15" s="29">
        <f t="shared" ref="CM15:CM78" si="25">IF(AND(CJ15&gt;=BH15,CJ15&lt;=BI15),SUM($AT15,$AU15,$AV15,IF($Q15="Y",$BB15,0),$BP15/1000*$BD15,CJ15*$BG15,IF(CJ15&gt;30,(CJ15-30)*$BK15,0),IF(CJ15&gt;75,(CJ15-75)*$BL15,0),IF(CJ15&lt;35,$BM15,0),$AX15),"")</f>
        <v>2.2752000000000003</v>
      </c>
      <c r="CN15" s="29">
        <f t="shared" ref="CN15:CN78" si="26">IF(AND(CJ15&gt;=BH15,CJ15&lt;=BI15),SUM($AT15,$AU15,$AV15,IF($Q15="Y",$BB15,0),$BP15/1000*$BD15,CJ15*$BG15,IF(CJ15&gt;30,(CJ15-30)*$BK15,0),IF(CJ15&gt;75,(CJ15-75)*$BL15,0),IF(CJ15&lt;35,$BM15,0),$AX15,$AY15),"")</f>
        <v>1.1152000000000004</v>
      </c>
      <c r="CO15" s="29">
        <f t="shared" ref="CO15:CO78" si="27">IF(AND(CJ15&gt;=BH15,CJ15&lt;=BI15),SUM($AT15,$AU15,$AV15,IF($Q15="Y",$BB15,0),$BP15/1000*$BD15,CJ15*$BG15,IF(CJ15&gt;30,(CJ15-30)*$BK15,0),IF(CJ15&gt;75,(CJ15-75)*$BL15,0),IF(CJ15&lt;35,$BM15,0),$AX15,$AY15),"")</f>
        <v>1.1152000000000004</v>
      </c>
    </row>
    <row r="16" spans="1:93" hidden="1" x14ac:dyDescent="0.3">
      <c r="A16" t="s">
        <v>110</v>
      </c>
      <c r="B16" t="s">
        <v>96</v>
      </c>
      <c r="C16" t="s">
        <v>83</v>
      </c>
      <c r="D16" s="2" t="s">
        <v>84</v>
      </c>
      <c r="E16" s="2">
        <v>82</v>
      </c>
      <c r="F16" s="34">
        <v>9020</v>
      </c>
      <c r="G16" s="2" t="s">
        <v>106</v>
      </c>
      <c r="H16" s="2">
        <v>15</v>
      </c>
      <c r="I16" s="2"/>
      <c r="J16" s="2"/>
      <c r="K16" s="2"/>
      <c r="L16" s="2" t="s">
        <v>20</v>
      </c>
      <c r="M16" s="2">
        <v>15</v>
      </c>
      <c r="N16" s="2"/>
      <c r="O16" s="2"/>
      <c r="P16" s="2" t="s">
        <v>84</v>
      </c>
      <c r="Q16" s="2" t="s">
        <v>107</v>
      </c>
      <c r="R16" s="2"/>
      <c r="S16" s="2"/>
      <c r="T16" s="2" t="s">
        <v>86</v>
      </c>
      <c r="U16" t="s">
        <v>111</v>
      </c>
      <c r="V16" s="5" t="s">
        <v>88</v>
      </c>
      <c r="W16" t="s">
        <v>109</v>
      </c>
      <c r="X16">
        <v>1</v>
      </c>
      <c r="Z16">
        <v>3.0430000000000001</v>
      </c>
      <c r="AA16">
        <v>-0.14966150225589619</v>
      </c>
      <c r="AB16">
        <v>0.52692151711335011</v>
      </c>
      <c r="AC16">
        <v>1.8411</v>
      </c>
      <c r="AD16">
        <v>-1.8050999999999999</v>
      </c>
      <c r="AE16">
        <v>-1.1288</v>
      </c>
      <c r="AF16">
        <v>-1.845</v>
      </c>
      <c r="AG16">
        <v>6.7507000000000001</v>
      </c>
      <c r="AH16">
        <v>5.8051000000000004</v>
      </c>
      <c r="AI16">
        <v>6.1600000000000002E-2</v>
      </c>
      <c r="AJ16">
        <v>6.6500000000000004E-2</v>
      </c>
      <c r="AK16">
        <v>9.35E-2</v>
      </c>
      <c r="AM16" s="29">
        <f t="shared" si="0"/>
        <v>9.8790920148574539</v>
      </c>
      <c r="AN16" s="29">
        <f t="shared" si="1"/>
        <v>11.724092014857455</v>
      </c>
      <c r="AO16" s="29">
        <f t="shared" si="2"/>
        <v>9.9189920148574551</v>
      </c>
      <c r="AP16" s="29">
        <f t="shared" si="8"/>
        <v>9.9189920148574551</v>
      </c>
      <c r="AQ16" s="29">
        <f t="shared" si="9"/>
        <v>8.790192014857455</v>
      </c>
      <c r="AT16">
        <v>2.1320000000000001</v>
      </c>
      <c r="AU16">
        <v>0.23699999999999999</v>
      </c>
      <c r="AV16">
        <v>0.59899999999999998</v>
      </c>
      <c r="AW16">
        <v>0</v>
      </c>
      <c r="AX16">
        <v>-1.69</v>
      </c>
      <c r="AY16">
        <v>-1.1599999999999999</v>
      </c>
      <c r="AZ16">
        <v>0</v>
      </c>
      <c r="BA16">
        <v>-2.4630000000000001</v>
      </c>
      <c r="BB16">
        <v>0.46179999999999999</v>
      </c>
      <c r="BC16">
        <v>0</v>
      </c>
      <c r="BD16">
        <v>0.19869999999999999</v>
      </c>
      <c r="BE16">
        <v>0.6</v>
      </c>
      <c r="BF16">
        <v>15</v>
      </c>
      <c r="BG16">
        <v>0</v>
      </c>
      <c r="BH16">
        <v>3</v>
      </c>
      <c r="BI16">
        <v>150</v>
      </c>
      <c r="BJ16">
        <v>0</v>
      </c>
      <c r="BK16">
        <v>9.1999999999999998E-3</v>
      </c>
      <c r="BL16">
        <v>-8.8000000000000005E-3</v>
      </c>
      <c r="BM16">
        <v>0</v>
      </c>
      <c r="BN16">
        <v>0</v>
      </c>
      <c r="BP16" s="30">
        <v>2000</v>
      </c>
      <c r="BS16" s="30" t="str">
        <f t="shared" si="10"/>
        <v>WRR0347_CFLscw-3way(15w)</v>
      </c>
      <c r="BT16" s="31">
        <f t="shared" si="5"/>
        <v>52</v>
      </c>
      <c r="BU16" s="35">
        <f t="shared" si="11"/>
        <v>1.5666000000000002</v>
      </c>
      <c r="BV16" s="29">
        <f t="shared" si="12"/>
        <v>4.0296000000000003</v>
      </c>
      <c r="BW16" s="29">
        <f t="shared" si="13"/>
        <v>2.3396000000000003</v>
      </c>
      <c r="BX16" s="29">
        <f t="shared" si="14"/>
        <v>1.1796000000000004</v>
      </c>
      <c r="BY16" s="29">
        <f t="shared" si="15"/>
        <v>1.1796000000000004</v>
      </c>
      <c r="BZ16" s="29"/>
      <c r="CA16" s="30" t="str">
        <f t="shared" si="16"/>
        <v/>
      </c>
      <c r="CB16" s="36">
        <v>-1</v>
      </c>
      <c r="CC16" s="35" t="str">
        <f t="shared" si="17"/>
        <v/>
      </c>
      <c r="CD16" s="29" t="str">
        <f t="shared" si="18"/>
        <v/>
      </c>
      <c r="CE16" s="29" t="str">
        <f t="shared" si="19"/>
        <v/>
      </c>
      <c r="CF16" s="29" t="str">
        <f t="shared" si="20"/>
        <v/>
      </c>
      <c r="CG16" s="29" t="str">
        <f t="shared" si="21"/>
        <v/>
      </c>
      <c r="CI16" s="30" t="str">
        <f t="shared" si="22"/>
        <v>WRR0347_CFLscw-3way(15w)</v>
      </c>
      <c r="CJ16" s="31">
        <f t="shared" si="7"/>
        <v>52</v>
      </c>
      <c r="CK16" s="35">
        <f t="shared" si="23"/>
        <v>1.5666000000000002</v>
      </c>
      <c r="CL16" s="29">
        <f t="shared" si="24"/>
        <v>4.0296000000000003</v>
      </c>
      <c r="CM16" s="29">
        <f t="shared" si="25"/>
        <v>2.3396000000000003</v>
      </c>
      <c r="CN16" s="29">
        <f t="shared" si="26"/>
        <v>1.1796000000000004</v>
      </c>
      <c r="CO16" s="29">
        <f t="shared" si="27"/>
        <v>1.1796000000000004</v>
      </c>
    </row>
    <row r="17" spans="1:93" hidden="1" x14ac:dyDescent="0.3">
      <c r="A17" t="s">
        <v>112</v>
      </c>
      <c r="B17" t="s">
        <v>96</v>
      </c>
      <c r="C17" t="s">
        <v>83</v>
      </c>
      <c r="D17" s="2" t="s">
        <v>84</v>
      </c>
      <c r="E17" s="2">
        <v>82</v>
      </c>
      <c r="F17" s="34">
        <v>9020</v>
      </c>
      <c r="G17" s="2" t="s">
        <v>106</v>
      </c>
      <c r="H17" s="2">
        <v>16</v>
      </c>
      <c r="I17" s="2"/>
      <c r="J17" s="2"/>
      <c r="K17" s="2"/>
      <c r="L17" s="2" t="s">
        <v>20</v>
      </c>
      <c r="M17" s="2">
        <v>16</v>
      </c>
      <c r="N17" s="2"/>
      <c r="O17" s="2"/>
      <c r="P17" s="2" t="s">
        <v>84</v>
      </c>
      <c r="Q17" s="2" t="s">
        <v>107</v>
      </c>
      <c r="R17" s="2"/>
      <c r="S17" s="2"/>
      <c r="T17" s="2" t="s">
        <v>86</v>
      </c>
      <c r="U17" t="s">
        <v>113</v>
      </c>
      <c r="V17" s="5" t="s">
        <v>88</v>
      </c>
      <c r="W17" t="s">
        <v>109</v>
      </c>
      <c r="X17">
        <v>1</v>
      </c>
      <c r="Z17">
        <v>3.0430000000000001</v>
      </c>
      <c r="AA17">
        <v>-0.14966150225589619</v>
      </c>
      <c r="AB17">
        <v>0.52692151711335011</v>
      </c>
      <c r="AC17">
        <v>1.8411</v>
      </c>
      <c r="AD17">
        <v>-1.8050999999999999</v>
      </c>
      <c r="AE17">
        <v>-1.1288</v>
      </c>
      <c r="AF17">
        <v>-1.845</v>
      </c>
      <c r="AG17">
        <v>6.7507000000000001</v>
      </c>
      <c r="AH17">
        <v>5.8051000000000004</v>
      </c>
      <c r="AI17">
        <v>6.1600000000000002E-2</v>
      </c>
      <c r="AJ17">
        <v>6.6500000000000004E-2</v>
      </c>
      <c r="AK17">
        <v>9.35E-2</v>
      </c>
      <c r="AM17" s="29">
        <f t="shared" si="0"/>
        <v>9.9455920148574535</v>
      </c>
      <c r="AN17" s="29">
        <f t="shared" si="1"/>
        <v>11.790592014857454</v>
      </c>
      <c r="AO17" s="29">
        <f t="shared" si="2"/>
        <v>9.9854920148574546</v>
      </c>
      <c r="AP17" s="29">
        <f t="shared" si="8"/>
        <v>9.9854920148574546</v>
      </c>
      <c r="AQ17" s="29">
        <f t="shared" si="9"/>
        <v>8.8566920148574546</v>
      </c>
      <c r="AT17">
        <v>2.1320000000000001</v>
      </c>
      <c r="AU17">
        <v>0.23699999999999999</v>
      </c>
      <c r="AV17">
        <v>0.59899999999999998</v>
      </c>
      <c r="AW17">
        <v>0</v>
      </c>
      <c r="AX17">
        <v>-1.69</v>
      </c>
      <c r="AY17">
        <v>-1.1599999999999999</v>
      </c>
      <c r="AZ17">
        <v>0</v>
      </c>
      <c r="BA17">
        <v>-2.4630000000000001</v>
      </c>
      <c r="BB17">
        <v>0.46179999999999999</v>
      </c>
      <c r="BC17">
        <v>0</v>
      </c>
      <c r="BD17">
        <v>0.19869999999999999</v>
      </c>
      <c r="BE17">
        <v>0.6</v>
      </c>
      <c r="BF17">
        <v>15</v>
      </c>
      <c r="BG17">
        <v>0</v>
      </c>
      <c r="BH17">
        <v>3</v>
      </c>
      <c r="BI17">
        <v>150</v>
      </c>
      <c r="BJ17">
        <v>0</v>
      </c>
      <c r="BK17">
        <v>9.1999999999999998E-3</v>
      </c>
      <c r="BL17">
        <v>-8.8000000000000005E-3</v>
      </c>
      <c r="BM17">
        <v>0</v>
      </c>
      <c r="BN17">
        <v>0</v>
      </c>
      <c r="BP17" s="30">
        <v>2000</v>
      </c>
      <c r="BS17" s="30" t="str">
        <f t="shared" si="10"/>
        <v>WRR0347_CFLscw-3way(16w)</v>
      </c>
      <c r="BT17" s="31">
        <f t="shared" si="5"/>
        <v>56</v>
      </c>
      <c r="BU17" s="35">
        <f t="shared" si="11"/>
        <v>1.6034000000000006</v>
      </c>
      <c r="BV17" s="29">
        <f t="shared" si="12"/>
        <v>4.0664000000000007</v>
      </c>
      <c r="BW17" s="29">
        <f t="shared" si="13"/>
        <v>2.3764000000000007</v>
      </c>
      <c r="BX17" s="29">
        <f t="shared" si="14"/>
        <v>1.2164000000000008</v>
      </c>
      <c r="BY17" s="29">
        <f t="shared" si="15"/>
        <v>1.2164000000000008</v>
      </c>
      <c r="BZ17" s="29"/>
      <c r="CA17" s="30" t="str">
        <f t="shared" si="16"/>
        <v/>
      </c>
      <c r="CB17" s="36">
        <v>-1</v>
      </c>
      <c r="CC17" s="35" t="str">
        <f t="shared" si="17"/>
        <v/>
      </c>
      <c r="CD17" s="29" t="str">
        <f t="shared" si="18"/>
        <v/>
      </c>
      <c r="CE17" s="29" t="str">
        <f t="shared" si="19"/>
        <v/>
      </c>
      <c r="CF17" s="29" t="str">
        <f t="shared" si="20"/>
        <v/>
      </c>
      <c r="CG17" s="29" t="str">
        <f t="shared" si="21"/>
        <v/>
      </c>
      <c r="CI17" s="30" t="str">
        <f t="shared" si="22"/>
        <v>WRR0347_CFLscw-3way(16w)</v>
      </c>
      <c r="CJ17" s="31">
        <f t="shared" si="7"/>
        <v>56</v>
      </c>
      <c r="CK17" s="35">
        <f t="shared" si="23"/>
        <v>1.6034000000000006</v>
      </c>
      <c r="CL17" s="29">
        <f t="shared" si="24"/>
        <v>4.0664000000000007</v>
      </c>
      <c r="CM17" s="29">
        <f t="shared" si="25"/>
        <v>2.3764000000000007</v>
      </c>
      <c r="CN17" s="29">
        <f t="shared" si="26"/>
        <v>1.2164000000000008</v>
      </c>
      <c r="CO17" s="29">
        <f t="shared" si="27"/>
        <v>1.2164000000000008</v>
      </c>
    </row>
    <row r="18" spans="1:93" hidden="1" x14ac:dyDescent="0.3">
      <c r="A18" t="s">
        <v>114</v>
      </c>
      <c r="B18" t="s">
        <v>96</v>
      </c>
      <c r="C18" t="s">
        <v>83</v>
      </c>
      <c r="D18" s="2" t="s">
        <v>84</v>
      </c>
      <c r="E18" s="2">
        <v>82</v>
      </c>
      <c r="F18" s="34">
        <v>9020</v>
      </c>
      <c r="G18" s="2" t="s">
        <v>106</v>
      </c>
      <c r="H18" s="2">
        <v>17</v>
      </c>
      <c r="I18" s="2"/>
      <c r="J18" s="2"/>
      <c r="K18" s="2"/>
      <c r="L18" s="2" t="s">
        <v>20</v>
      </c>
      <c r="M18" s="2">
        <v>17</v>
      </c>
      <c r="N18" s="2"/>
      <c r="O18" s="2"/>
      <c r="P18" s="2" t="s">
        <v>84</v>
      </c>
      <c r="Q18" s="2" t="s">
        <v>107</v>
      </c>
      <c r="R18" s="2"/>
      <c r="S18" s="2"/>
      <c r="T18" s="2" t="s">
        <v>86</v>
      </c>
      <c r="U18" t="s">
        <v>115</v>
      </c>
      <c r="V18" s="5" t="s">
        <v>88</v>
      </c>
      <c r="W18" t="s">
        <v>109</v>
      </c>
      <c r="X18">
        <v>1</v>
      </c>
      <c r="Z18">
        <v>3.0430000000000001</v>
      </c>
      <c r="AA18">
        <v>-0.14966150225589619</v>
      </c>
      <c r="AB18">
        <v>0.52692151711335011</v>
      </c>
      <c r="AC18">
        <v>1.8411</v>
      </c>
      <c r="AD18">
        <v>-1.8050999999999999</v>
      </c>
      <c r="AE18">
        <v>-1.1288</v>
      </c>
      <c r="AF18">
        <v>-1.845</v>
      </c>
      <c r="AG18">
        <v>6.7507000000000001</v>
      </c>
      <c r="AH18">
        <v>5.8051000000000004</v>
      </c>
      <c r="AI18">
        <v>6.1600000000000002E-2</v>
      </c>
      <c r="AJ18">
        <v>6.6500000000000004E-2</v>
      </c>
      <c r="AK18">
        <v>9.35E-2</v>
      </c>
      <c r="AM18" s="29">
        <f t="shared" si="0"/>
        <v>10.012092014857453</v>
      </c>
      <c r="AN18" s="29">
        <f t="shared" si="1"/>
        <v>11.857092014857454</v>
      </c>
      <c r="AO18" s="29">
        <f t="shared" si="2"/>
        <v>10.051992014857454</v>
      </c>
      <c r="AP18" s="29">
        <f t="shared" si="8"/>
        <v>10.051992014857454</v>
      </c>
      <c r="AQ18" s="29">
        <f t="shared" si="9"/>
        <v>8.9231920148574542</v>
      </c>
      <c r="AT18">
        <v>2.1320000000000001</v>
      </c>
      <c r="AU18">
        <v>0.23699999999999999</v>
      </c>
      <c r="AV18">
        <v>0.59899999999999998</v>
      </c>
      <c r="AW18">
        <v>0</v>
      </c>
      <c r="AX18">
        <v>-1.69</v>
      </c>
      <c r="AY18">
        <v>-1.1599999999999999</v>
      </c>
      <c r="AZ18">
        <v>0</v>
      </c>
      <c r="BA18">
        <v>-2.4630000000000001</v>
      </c>
      <c r="BB18">
        <v>0.46179999999999999</v>
      </c>
      <c r="BC18">
        <v>0</v>
      </c>
      <c r="BD18">
        <v>0.19869999999999999</v>
      </c>
      <c r="BE18">
        <v>0.6</v>
      </c>
      <c r="BF18">
        <v>15</v>
      </c>
      <c r="BG18">
        <v>0</v>
      </c>
      <c r="BH18">
        <v>3</v>
      </c>
      <c r="BI18">
        <v>150</v>
      </c>
      <c r="BJ18">
        <v>0</v>
      </c>
      <c r="BK18">
        <v>9.1999999999999998E-3</v>
      </c>
      <c r="BL18">
        <v>-8.8000000000000005E-3</v>
      </c>
      <c r="BM18">
        <v>0</v>
      </c>
      <c r="BN18">
        <v>0</v>
      </c>
      <c r="BP18" s="30">
        <v>2000</v>
      </c>
      <c r="BS18" s="30" t="str">
        <f t="shared" si="10"/>
        <v>WRR0347_CFLscw-3way(17w)</v>
      </c>
      <c r="BT18" s="31">
        <f t="shared" si="5"/>
        <v>59</v>
      </c>
      <c r="BU18" s="35">
        <f t="shared" si="11"/>
        <v>1.6310000000000002</v>
      </c>
      <c r="BV18" s="29">
        <f t="shared" si="12"/>
        <v>4.0940000000000003</v>
      </c>
      <c r="BW18" s="29">
        <f t="shared" si="13"/>
        <v>2.4040000000000004</v>
      </c>
      <c r="BX18" s="29">
        <f t="shared" si="14"/>
        <v>1.2440000000000004</v>
      </c>
      <c r="BY18" s="29">
        <f t="shared" si="15"/>
        <v>1.2440000000000004</v>
      </c>
      <c r="BZ18" s="29"/>
      <c r="CA18" s="30" t="str">
        <f t="shared" si="16"/>
        <v/>
      </c>
      <c r="CB18" s="36">
        <v>-1</v>
      </c>
      <c r="CC18" s="35" t="str">
        <f t="shared" si="17"/>
        <v/>
      </c>
      <c r="CD18" s="29" t="str">
        <f t="shared" si="18"/>
        <v/>
      </c>
      <c r="CE18" s="29" t="str">
        <f t="shared" si="19"/>
        <v/>
      </c>
      <c r="CF18" s="29" t="str">
        <f t="shared" si="20"/>
        <v/>
      </c>
      <c r="CG18" s="29" t="str">
        <f t="shared" si="21"/>
        <v/>
      </c>
      <c r="CI18" s="30" t="str">
        <f t="shared" si="22"/>
        <v>WRR0347_CFLscw-3way(17w)</v>
      </c>
      <c r="CJ18" s="31">
        <f t="shared" si="7"/>
        <v>59</v>
      </c>
      <c r="CK18" s="35">
        <f t="shared" si="23"/>
        <v>1.6310000000000002</v>
      </c>
      <c r="CL18" s="29">
        <f t="shared" si="24"/>
        <v>4.0940000000000003</v>
      </c>
      <c r="CM18" s="29">
        <f t="shared" si="25"/>
        <v>2.4040000000000004</v>
      </c>
      <c r="CN18" s="29">
        <f t="shared" si="26"/>
        <v>1.2440000000000004</v>
      </c>
      <c r="CO18" s="29">
        <f t="shared" si="27"/>
        <v>1.2440000000000004</v>
      </c>
    </row>
    <row r="19" spans="1:93" hidden="1" x14ac:dyDescent="0.3">
      <c r="A19" t="s">
        <v>116</v>
      </c>
      <c r="B19" t="s">
        <v>96</v>
      </c>
      <c r="C19" t="s">
        <v>83</v>
      </c>
      <c r="D19" s="2" t="s">
        <v>84</v>
      </c>
      <c r="E19" s="2">
        <v>82</v>
      </c>
      <c r="F19" s="34">
        <v>9020</v>
      </c>
      <c r="G19" s="2" t="s">
        <v>106</v>
      </c>
      <c r="H19" s="2">
        <v>18</v>
      </c>
      <c r="I19" s="2"/>
      <c r="J19" s="2"/>
      <c r="K19" s="2"/>
      <c r="L19" s="2" t="s">
        <v>20</v>
      </c>
      <c r="M19" s="2">
        <v>18</v>
      </c>
      <c r="N19" s="2"/>
      <c r="O19" s="2"/>
      <c r="P19" s="2" t="s">
        <v>84</v>
      </c>
      <c r="Q19" s="2" t="s">
        <v>107</v>
      </c>
      <c r="R19" s="2"/>
      <c r="S19" s="2"/>
      <c r="T19" s="2" t="s">
        <v>86</v>
      </c>
      <c r="U19" t="s">
        <v>117</v>
      </c>
      <c r="V19" s="5" t="s">
        <v>88</v>
      </c>
      <c r="W19" t="s">
        <v>109</v>
      </c>
      <c r="X19">
        <v>1</v>
      </c>
      <c r="Z19">
        <v>3.0430000000000001</v>
      </c>
      <c r="AA19">
        <v>-0.14966150225589619</v>
      </c>
      <c r="AB19">
        <v>0.52692151711335011</v>
      </c>
      <c r="AC19">
        <v>1.8411</v>
      </c>
      <c r="AD19">
        <v>-1.8050999999999999</v>
      </c>
      <c r="AE19">
        <v>-1.1288</v>
      </c>
      <c r="AF19">
        <v>-1.845</v>
      </c>
      <c r="AG19">
        <v>6.7507000000000001</v>
      </c>
      <c r="AH19">
        <v>5.8051000000000004</v>
      </c>
      <c r="AI19">
        <v>6.1600000000000002E-2</v>
      </c>
      <c r="AJ19">
        <v>6.6500000000000004E-2</v>
      </c>
      <c r="AK19">
        <v>9.35E-2</v>
      </c>
      <c r="AM19" s="29">
        <f t="shared" si="0"/>
        <v>10.078592014857454</v>
      </c>
      <c r="AN19" s="29">
        <f t="shared" si="1"/>
        <v>11.923592014857455</v>
      </c>
      <c r="AO19" s="29">
        <f t="shared" si="2"/>
        <v>10.118492014857456</v>
      </c>
      <c r="AP19" s="29">
        <f t="shared" si="8"/>
        <v>10.118492014857456</v>
      </c>
      <c r="AQ19" s="29">
        <f t="shared" si="9"/>
        <v>8.9896920148574555</v>
      </c>
      <c r="AT19">
        <v>2.1320000000000001</v>
      </c>
      <c r="AU19">
        <v>0.23699999999999999</v>
      </c>
      <c r="AV19">
        <v>0.59899999999999998</v>
      </c>
      <c r="AW19">
        <v>0</v>
      </c>
      <c r="AX19">
        <v>-1.69</v>
      </c>
      <c r="AY19">
        <v>-1.1599999999999999</v>
      </c>
      <c r="AZ19">
        <v>0</v>
      </c>
      <c r="BA19">
        <v>-2.4630000000000001</v>
      </c>
      <c r="BB19">
        <v>0.46179999999999999</v>
      </c>
      <c r="BC19">
        <v>0</v>
      </c>
      <c r="BD19">
        <v>0.19869999999999999</v>
      </c>
      <c r="BE19">
        <v>0.6</v>
      </c>
      <c r="BF19">
        <v>15</v>
      </c>
      <c r="BG19">
        <v>0</v>
      </c>
      <c r="BH19">
        <v>3</v>
      </c>
      <c r="BI19">
        <v>150</v>
      </c>
      <c r="BJ19">
        <v>0</v>
      </c>
      <c r="BK19">
        <v>9.1999999999999998E-3</v>
      </c>
      <c r="BL19">
        <v>-8.8000000000000005E-3</v>
      </c>
      <c r="BM19">
        <v>0</v>
      </c>
      <c r="BN19">
        <v>0</v>
      </c>
      <c r="BP19" s="30">
        <v>2000</v>
      </c>
      <c r="BS19" s="30" t="str">
        <f t="shared" si="10"/>
        <v>WRR0347_CFLscw-3way(18w)</v>
      </c>
      <c r="BT19" s="31">
        <f t="shared" si="5"/>
        <v>62</v>
      </c>
      <c r="BU19" s="35">
        <f t="shared" si="11"/>
        <v>1.6586000000000007</v>
      </c>
      <c r="BV19" s="29">
        <f t="shared" si="12"/>
        <v>4.1216000000000008</v>
      </c>
      <c r="BW19" s="29">
        <f t="shared" si="13"/>
        <v>2.4316000000000009</v>
      </c>
      <c r="BX19" s="29">
        <f t="shared" si="14"/>
        <v>1.271600000000001</v>
      </c>
      <c r="BY19" s="29">
        <f t="shared" si="15"/>
        <v>1.271600000000001</v>
      </c>
      <c r="BZ19" s="29"/>
      <c r="CA19" s="30" t="str">
        <f t="shared" si="16"/>
        <v/>
      </c>
      <c r="CB19" s="36">
        <v>-1</v>
      </c>
      <c r="CC19" s="35" t="str">
        <f t="shared" si="17"/>
        <v/>
      </c>
      <c r="CD19" s="29" t="str">
        <f t="shared" si="18"/>
        <v/>
      </c>
      <c r="CE19" s="29" t="str">
        <f t="shared" si="19"/>
        <v/>
      </c>
      <c r="CF19" s="29" t="str">
        <f t="shared" si="20"/>
        <v/>
      </c>
      <c r="CG19" s="29" t="str">
        <f t="shared" si="21"/>
        <v/>
      </c>
      <c r="CI19" s="30" t="str">
        <f t="shared" si="22"/>
        <v>WRR0347_CFLscw-3way(18w)</v>
      </c>
      <c r="CJ19" s="31">
        <f t="shared" si="7"/>
        <v>62</v>
      </c>
      <c r="CK19" s="35">
        <f t="shared" si="23"/>
        <v>1.6586000000000007</v>
      </c>
      <c r="CL19" s="29">
        <f t="shared" si="24"/>
        <v>4.1216000000000008</v>
      </c>
      <c r="CM19" s="29">
        <f t="shared" si="25"/>
        <v>2.4316000000000009</v>
      </c>
      <c r="CN19" s="29">
        <f t="shared" si="26"/>
        <v>1.271600000000001</v>
      </c>
      <c r="CO19" s="29">
        <f t="shared" si="27"/>
        <v>1.271600000000001</v>
      </c>
    </row>
    <row r="20" spans="1:93" hidden="1" x14ac:dyDescent="0.3">
      <c r="A20" t="s">
        <v>118</v>
      </c>
      <c r="B20" t="s">
        <v>96</v>
      </c>
      <c r="C20" t="s">
        <v>83</v>
      </c>
      <c r="D20" s="2" t="s">
        <v>84</v>
      </c>
      <c r="E20" s="2">
        <v>82</v>
      </c>
      <c r="F20" s="34">
        <v>9020</v>
      </c>
      <c r="G20" s="2" t="s">
        <v>106</v>
      </c>
      <c r="H20" s="2">
        <v>19</v>
      </c>
      <c r="I20" s="2"/>
      <c r="J20" s="2"/>
      <c r="K20" s="2"/>
      <c r="L20" s="2" t="s">
        <v>20</v>
      </c>
      <c r="M20" s="2">
        <v>19</v>
      </c>
      <c r="N20" s="2"/>
      <c r="O20" s="2"/>
      <c r="P20" s="2" t="s">
        <v>84</v>
      </c>
      <c r="Q20" s="2" t="s">
        <v>107</v>
      </c>
      <c r="R20" s="2"/>
      <c r="S20" s="2"/>
      <c r="T20" s="2" t="s">
        <v>86</v>
      </c>
      <c r="U20" t="s">
        <v>119</v>
      </c>
      <c r="V20" s="5" t="s">
        <v>88</v>
      </c>
      <c r="W20" t="s">
        <v>109</v>
      </c>
      <c r="X20">
        <v>1</v>
      </c>
      <c r="Z20">
        <v>3.0430000000000001</v>
      </c>
      <c r="AA20">
        <v>-0.14966150225589619</v>
      </c>
      <c r="AB20">
        <v>0.52692151711335011</v>
      </c>
      <c r="AC20">
        <v>1.8411</v>
      </c>
      <c r="AD20">
        <v>-1.8050999999999999</v>
      </c>
      <c r="AE20">
        <v>-1.1288</v>
      </c>
      <c r="AF20">
        <v>-1.845</v>
      </c>
      <c r="AG20">
        <v>6.7507000000000001</v>
      </c>
      <c r="AH20">
        <v>5.8051000000000004</v>
      </c>
      <c r="AI20">
        <v>6.1600000000000002E-2</v>
      </c>
      <c r="AJ20">
        <v>6.6500000000000004E-2</v>
      </c>
      <c r="AK20">
        <v>9.35E-2</v>
      </c>
      <c r="AM20" s="29">
        <f t="shared" si="0"/>
        <v>10.145092014857454</v>
      </c>
      <c r="AN20" s="29">
        <f t="shared" si="1"/>
        <v>11.990092014857455</v>
      </c>
      <c r="AO20" s="29">
        <f t="shared" si="2"/>
        <v>10.184992014857455</v>
      </c>
      <c r="AP20" s="29">
        <f t="shared" si="8"/>
        <v>10.184992014857455</v>
      </c>
      <c r="AQ20" s="29">
        <f t="shared" si="9"/>
        <v>9.0561920148574551</v>
      </c>
      <c r="AT20">
        <v>2.1320000000000001</v>
      </c>
      <c r="AU20">
        <v>0.23699999999999999</v>
      </c>
      <c r="AV20">
        <v>0.59899999999999998</v>
      </c>
      <c r="AW20">
        <v>0</v>
      </c>
      <c r="AX20">
        <v>-1.69</v>
      </c>
      <c r="AY20">
        <v>-1.1599999999999999</v>
      </c>
      <c r="AZ20">
        <v>0</v>
      </c>
      <c r="BA20">
        <v>-2.4630000000000001</v>
      </c>
      <c r="BB20">
        <v>0.46179999999999999</v>
      </c>
      <c r="BC20">
        <v>0</v>
      </c>
      <c r="BD20">
        <v>0.19869999999999999</v>
      </c>
      <c r="BE20">
        <v>0.6</v>
      </c>
      <c r="BF20">
        <v>15</v>
      </c>
      <c r="BG20">
        <v>0</v>
      </c>
      <c r="BH20">
        <v>3</v>
      </c>
      <c r="BI20">
        <v>150</v>
      </c>
      <c r="BJ20">
        <v>0</v>
      </c>
      <c r="BK20">
        <v>9.1999999999999998E-3</v>
      </c>
      <c r="BL20">
        <v>-8.8000000000000005E-3</v>
      </c>
      <c r="BM20">
        <v>0</v>
      </c>
      <c r="BN20">
        <v>0</v>
      </c>
      <c r="BP20" s="30">
        <v>2000</v>
      </c>
      <c r="BS20" s="30" t="str">
        <f t="shared" si="10"/>
        <v>WRR0347_CFLscw-3way(19w)</v>
      </c>
      <c r="BT20" s="31">
        <f t="shared" si="5"/>
        <v>66</v>
      </c>
      <c r="BU20" s="35">
        <f t="shared" si="11"/>
        <v>1.6954000000000002</v>
      </c>
      <c r="BV20" s="29">
        <f t="shared" si="12"/>
        <v>4.1584000000000003</v>
      </c>
      <c r="BW20" s="29">
        <f t="shared" si="13"/>
        <v>2.4684000000000004</v>
      </c>
      <c r="BX20" s="29">
        <f t="shared" si="14"/>
        <v>1.3084000000000005</v>
      </c>
      <c r="BY20" s="29">
        <f t="shared" si="15"/>
        <v>1.3084000000000005</v>
      </c>
      <c r="BZ20" s="29"/>
      <c r="CA20" s="30" t="str">
        <f t="shared" si="16"/>
        <v/>
      </c>
      <c r="CB20" s="36">
        <v>-1</v>
      </c>
      <c r="CC20" s="35" t="str">
        <f t="shared" si="17"/>
        <v/>
      </c>
      <c r="CD20" s="29" t="str">
        <f t="shared" si="18"/>
        <v/>
      </c>
      <c r="CE20" s="29" t="str">
        <f t="shared" si="19"/>
        <v/>
      </c>
      <c r="CF20" s="29" t="str">
        <f t="shared" si="20"/>
        <v/>
      </c>
      <c r="CG20" s="29" t="str">
        <f t="shared" si="21"/>
        <v/>
      </c>
      <c r="CI20" s="30" t="str">
        <f t="shared" si="22"/>
        <v>WRR0347_CFLscw-3way(19w)</v>
      </c>
      <c r="CJ20" s="31">
        <f t="shared" si="7"/>
        <v>66</v>
      </c>
      <c r="CK20" s="35">
        <f t="shared" si="23"/>
        <v>1.6954000000000002</v>
      </c>
      <c r="CL20" s="29">
        <f t="shared" si="24"/>
        <v>4.1584000000000003</v>
      </c>
      <c r="CM20" s="29">
        <f t="shared" si="25"/>
        <v>2.4684000000000004</v>
      </c>
      <c r="CN20" s="29">
        <f t="shared" si="26"/>
        <v>1.3084000000000005</v>
      </c>
      <c r="CO20" s="29">
        <f t="shared" si="27"/>
        <v>1.3084000000000005</v>
      </c>
    </row>
    <row r="21" spans="1:93" hidden="1" x14ac:dyDescent="0.3">
      <c r="A21" t="s">
        <v>120</v>
      </c>
      <c r="B21" t="s">
        <v>96</v>
      </c>
      <c r="C21" t="s">
        <v>83</v>
      </c>
      <c r="D21" s="2" t="s">
        <v>84</v>
      </c>
      <c r="E21" s="2">
        <v>82</v>
      </c>
      <c r="F21" s="34">
        <v>9020</v>
      </c>
      <c r="G21" s="2" t="s">
        <v>106</v>
      </c>
      <c r="H21" s="2">
        <v>20</v>
      </c>
      <c r="I21" s="2"/>
      <c r="J21" s="2"/>
      <c r="K21" s="2"/>
      <c r="L21" s="2" t="s">
        <v>20</v>
      </c>
      <c r="M21" s="2">
        <v>20</v>
      </c>
      <c r="N21" s="2"/>
      <c r="O21" s="2"/>
      <c r="P21" s="2" t="s">
        <v>84</v>
      </c>
      <c r="Q21" s="2" t="s">
        <v>107</v>
      </c>
      <c r="R21" s="2"/>
      <c r="S21" s="2"/>
      <c r="T21" s="2" t="s">
        <v>86</v>
      </c>
      <c r="U21" t="s">
        <v>121</v>
      </c>
      <c r="V21" s="5" t="s">
        <v>88</v>
      </c>
      <c r="W21" t="s">
        <v>109</v>
      </c>
      <c r="X21">
        <v>1</v>
      </c>
      <c r="Z21">
        <v>3.0430000000000001</v>
      </c>
      <c r="AA21">
        <v>-0.14966150225589619</v>
      </c>
      <c r="AB21">
        <v>0.52692151711335011</v>
      </c>
      <c r="AC21">
        <v>1.8411</v>
      </c>
      <c r="AD21">
        <v>-1.8050999999999999</v>
      </c>
      <c r="AE21">
        <v>-1.1288</v>
      </c>
      <c r="AF21">
        <v>-1.845</v>
      </c>
      <c r="AG21">
        <v>6.7507000000000001</v>
      </c>
      <c r="AH21">
        <v>5.8051000000000004</v>
      </c>
      <c r="AI21">
        <v>6.1600000000000002E-2</v>
      </c>
      <c r="AJ21">
        <v>6.6500000000000004E-2</v>
      </c>
      <c r="AK21">
        <v>9.35E-2</v>
      </c>
      <c r="AM21" s="29">
        <f t="shared" si="0"/>
        <v>10.211592014857453</v>
      </c>
      <c r="AN21" s="29">
        <f t="shared" si="1"/>
        <v>12.056592014857454</v>
      </c>
      <c r="AO21" s="29">
        <f t="shared" si="2"/>
        <v>10.251492014857455</v>
      </c>
      <c r="AP21" s="29">
        <f t="shared" si="8"/>
        <v>10.251492014857455</v>
      </c>
      <c r="AQ21" s="29">
        <f t="shared" si="9"/>
        <v>9.1226920148574546</v>
      </c>
      <c r="AT21">
        <v>2.1320000000000001</v>
      </c>
      <c r="AU21">
        <v>0.23699999999999999</v>
      </c>
      <c r="AV21">
        <v>0.59899999999999998</v>
      </c>
      <c r="AW21">
        <v>0</v>
      </c>
      <c r="AX21">
        <v>-1.69</v>
      </c>
      <c r="AY21">
        <v>-1.1599999999999999</v>
      </c>
      <c r="AZ21">
        <v>0</v>
      </c>
      <c r="BA21">
        <v>-2.4630000000000001</v>
      </c>
      <c r="BB21">
        <v>0.46179999999999999</v>
      </c>
      <c r="BC21">
        <v>0</v>
      </c>
      <c r="BD21">
        <v>0.19869999999999999</v>
      </c>
      <c r="BE21">
        <v>0.6</v>
      </c>
      <c r="BF21">
        <v>15</v>
      </c>
      <c r="BG21">
        <v>0</v>
      </c>
      <c r="BH21">
        <v>3</v>
      </c>
      <c r="BI21">
        <v>150</v>
      </c>
      <c r="BJ21">
        <v>0</v>
      </c>
      <c r="BK21">
        <v>9.1999999999999998E-3</v>
      </c>
      <c r="BL21">
        <v>-8.8000000000000005E-3</v>
      </c>
      <c r="BM21">
        <v>0</v>
      </c>
      <c r="BN21">
        <v>0</v>
      </c>
      <c r="BP21" s="30">
        <v>2000</v>
      </c>
      <c r="BS21" s="30" t="str">
        <f t="shared" si="10"/>
        <v>WRR0347_CFLscw-3way(20w)</v>
      </c>
      <c r="BT21" s="31">
        <f t="shared" si="5"/>
        <v>69</v>
      </c>
      <c r="BU21" s="35">
        <f t="shared" si="11"/>
        <v>1.7229999999999999</v>
      </c>
      <c r="BV21" s="29">
        <f t="shared" si="12"/>
        <v>4.1859999999999999</v>
      </c>
      <c r="BW21" s="29">
        <f t="shared" si="13"/>
        <v>2.496</v>
      </c>
      <c r="BX21" s="29">
        <f t="shared" si="14"/>
        <v>1.3360000000000001</v>
      </c>
      <c r="BY21" s="29">
        <f t="shared" si="15"/>
        <v>1.3360000000000001</v>
      </c>
      <c r="BZ21" s="29"/>
      <c r="CA21" s="30" t="str">
        <f t="shared" si="16"/>
        <v/>
      </c>
      <c r="CB21" s="36">
        <v>-1</v>
      </c>
      <c r="CC21" s="35" t="str">
        <f t="shared" si="17"/>
        <v/>
      </c>
      <c r="CD21" s="29" t="str">
        <f t="shared" si="18"/>
        <v/>
      </c>
      <c r="CE21" s="29" t="str">
        <f t="shared" si="19"/>
        <v/>
      </c>
      <c r="CF21" s="29" t="str">
        <f t="shared" si="20"/>
        <v/>
      </c>
      <c r="CG21" s="29" t="str">
        <f t="shared" si="21"/>
        <v/>
      </c>
      <c r="CI21" s="30" t="str">
        <f t="shared" si="22"/>
        <v>WRR0347_CFLscw-3way(20w)</v>
      </c>
      <c r="CJ21" s="31">
        <f t="shared" si="7"/>
        <v>69</v>
      </c>
      <c r="CK21" s="35">
        <f t="shared" si="23"/>
        <v>1.7229999999999999</v>
      </c>
      <c r="CL21" s="29">
        <f t="shared" si="24"/>
        <v>4.1859999999999999</v>
      </c>
      <c r="CM21" s="29">
        <f t="shared" si="25"/>
        <v>2.496</v>
      </c>
      <c r="CN21" s="29">
        <f t="shared" si="26"/>
        <v>1.3360000000000001</v>
      </c>
      <c r="CO21" s="29">
        <f t="shared" si="27"/>
        <v>1.3360000000000001</v>
      </c>
    </row>
    <row r="22" spans="1:93" hidden="1" x14ac:dyDescent="0.3">
      <c r="A22" t="s">
        <v>122</v>
      </c>
      <c r="B22" t="s">
        <v>96</v>
      </c>
      <c r="C22" t="s">
        <v>83</v>
      </c>
      <c r="D22" s="2" t="s">
        <v>84</v>
      </c>
      <c r="E22" s="2">
        <v>82</v>
      </c>
      <c r="F22" s="34">
        <v>9020</v>
      </c>
      <c r="G22" s="2" t="s">
        <v>106</v>
      </c>
      <c r="H22" s="2">
        <v>21</v>
      </c>
      <c r="I22" s="2"/>
      <c r="J22" s="2"/>
      <c r="K22" s="2"/>
      <c r="L22" s="2" t="s">
        <v>20</v>
      </c>
      <c r="M22" s="2">
        <v>21</v>
      </c>
      <c r="N22" s="2"/>
      <c r="O22" s="2"/>
      <c r="P22" s="2" t="s">
        <v>84</v>
      </c>
      <c r="Q22" s="2" t="s">
        <v>107</v>
      </c>
      <c r="R22" s="2"/>
      <c r="S22" s="2"/>
      <c r="T22" s="2" t="s">
        <v>86</v>
      </c>
      <c r="U22" t="s">
        <v>123</v>
      </c>
      <c r="V22" s="5" t="s">
        <v>88</v>
      </c>
      <c r="W22" t="s">
        <v>109</v>
      </c>
      <c r="X22">
        <v>1</v>
      </c>
      <c r="Z22">
        <v>3.0430000000000001</v>
      </c>
      <c r="AA22">
        <v>-0.14966150225589619</v>
      </c>
      <c r="AB22">
        <v>0.52692151711335011</v>
      </c>
      <c r="AC22">
        <v>1.8411</v>
      </c>
      <c r="AD22">
        <v>-1.8050999999999999</v>
      </c>
      <c r="AE22">
        <v>-1.1288</v>
      </c>
      <c r="AF22">
        <v>-1.845</v>
      </c>
      <c r="AG22">
        <v>6.7507000000000001</v>
      </c>
      <c r="AH22">
        <v>5.8051000000000004</v>
      </c>
      <c r="AI22">
        <v>6.1600000000000002E-2</v>
      </c>
      <c r="AJ22">
        <v>6.6500000000000004E-2</v>
      </c>
      <c r="AK22">
        <v>9.35E-2</v>
      </c>
      <c r="AM22" s="29">
        <f t="shared" si="0"/>
        <v>10.278092014857453</v>
      </c>
      <c r="AN22" s="29">
        <f t="shared" si="1"/>
        <v>12.123092014857454</v>
      </c>
      <c r="AO22" s="29">
        <f t="shared" si="2"/>
        <v>10.317992014857454</v>
      </c>
      <c r="AP22" s="29">
        <f t="shared" si="8"/>
        <v>10.317992014857454</v>
      </c>
      <c r="AQ22" s="29">
        <f t="shared" si="9"/>
        <v>9.1891920148574542</v>
      </c>
      <c r="AT22">
        <v>2.1320000000000001</v>
      </c>
      <c r="AU22">
        <v>0.23699999999999999</v>
      </c>
      <c r="AV22">
        <v>0.59899999999999998</v>
      </c>
      <c r="AW22">
        <v>0</v>
      </c>
      <c r="AX22">
        <v>-1.69</v>
      </c>
      <c r="AY22">
        <v>-1.1599999999999999</v>
      </c>
      <c r="AZ22">
        <v>0</v>
      </c>
      <c r="BA22">
        <v>-2.4630000000000001</v>
      </c>
      <c r="BB22">
        <v>0.46179999999999999</v>
      </c>
      <c r="BC22">
        <v>0</v>
      </c>
      <c r="BD22">
        <v>0.19869999999999999</v>
      </c>
      <c r="BE22">
        <v>0.6</v>
      </c>
      <c r="BF22">
        <v>15</v>
      </c>
      <c r="BG22">
        <v>0</v>
      </c>
      <c r="BH22">
        <v>3</v>
      </c>
      <c r="BI22">
        <v>150</v>
      </c>
      <c r="BJ22">
        <v>0</v>
      </c>
      <c r="BK22">
        <v>9.1999999999999998E-3</v>
      </c>
      <c r="BL22">
        <v>-8.8000000000000005E-3</v>
      </c>
      <c r="BM22">
        <v>0</v>
      </c>
      <c r="BN22">
        <v>0</v>
      </c>
      <c r="BP22" s="30">
        <v>2000</v>
      </c>
      <c r="BS22" s="30" t="str">
        <f t="shared" si="10"/>
        <v>WRR0347_CFLscw-3way(21w)</v>
      </c>
      <c r="BT22" s="31">
        <f t="shared" si="5"/>
        <v>73</v>
      </c>
      <c r="BU22" s="35">
        <f t="shared" si="11"/>
        <v>1.7598000000000003</v>
      </c>
      <c r="BV22" s="29">
        <f t="shared" si="12"/>
        <v>4.2228000000000003</v>
      </c>
      <c r="BW22" s="29">
        <f t="shared" si="13"/>
        <v>2.5328000000000004</v>
      </c>
      <c r="BX22" s="29">
        <f t="shared" si="14"/>
        <v>1.3728000000000005</v>
      </c>
      <c r="BY22" s="29">
        <f t="shared" si="15"/>
        <v>1.3728000000000005</v>
      </c>
      <c r="BZ22" s="29"/>
      <c r="CA22" s="30" t="str">
        <f t="shared" si="16"/>
        <v/>
      </c>
      <c r="CB22" s="36">
        <v>-1</v>
      </c>
      <c r="CC22" s="35" t="str">
        <f t="shared" si="17"/>
        <v/>
      </c>
      <c r="CD22" s="29" t="str">
        <f t="shared" si="18"/>
        <v/>
      </c>
      <c r="CE22" s="29" t="str">
        <f t="shared" si="19"/>
        <v/>
      </c>
      <c r="CF22" s="29" t="str">
        <f t="shared" si="20"/>
        <v/>
      </c>
      <c r="CG22" s="29" t="str">
        <f t="shared" si="21"/>
        <v/>
      </c>
      <c r="CI22" s="30" t="str">
        <f t="shared" si="22"/>
        <v>WRR0347_CFLscw-3way(21w)</v>
      </c>
      <c r="CJ22" s="31">
        <f t="shared" si="7"/>
        <v>73</v>
      </c>
      <c r="CK22" s="35">
        <f t="shared" si="23"/>
        <v>1.7598000000000003</v>
      </c>
      <c r="CL22" s="29">
        <f t="shared" si="24"/>
        <v>4.2228000000000003</v>
      </c>
      <c r="CM22" s="29">
        <f t="shared" si="25"/>
        <v>2.5328000000000004</v>
      </c>
      <c r="CN22" s="29">
        <f t="shared" si="26"/>
        <v>1.3728000000000005</v>
      </c>
      <c r="CO22" s="29">
        <f t="shared" si="27"/>
        <v>1.3728000000000005</v>
      </c>
    </row>
    <row r="23" spans="1:93" hidden="1" x14ac:dyDescent="0.3">
      <c r="A23" t="s">
        <v>124</v>
      </c>
      <c r="B23" t="s">
        <v>96</v>
      </c>
      <c r="C23" t="s">
        <v>83</v>
      </c>
      <c r="D23" s="2" t="s">
        <v>84</v>
      </c>
      <c r="E23" s="2">
        <v>82</v>
      </c>
      <c r="F23" s="34">
        <v>9020</v>
      </c>
      <c r="G23" s="2" t="s">
        <v>106</v>
      </c>
      <c r="H23" s="2">
        <v>22</v>
      </c>
      <c r="I23" s="2"/>
      <c r="J23" s="2"/>
      <c r="K23" s="2"/>
      <c r="L23" s="2" t="s">
        <v>20</v>
      </c>
      <c r="M23" s="2">
        <v>22</v>
      </c>
      <c r="N23" s="2"/>
      <c r="O23" s="2"/>
      <c r="P23" s="2" t="s">
        <v>84</v>
      </c>
      <c r="Q23" s="2" t="s">
        <v>107</v>
      </c>
      <c r="R23" s="2"/>
      <c r="S23" s="2"/>
      <c r="T23" s="2" t="s">
        <v>86</v>
      </c>
      <c r="U23" t="s">
        <v>125</v>
      </c>
      <c r="V23" s="5" t="s">
        <v>88</v>
      </c>
      <c r="W23" t="s">
        <v>109</v>
      </c>
      <c r="X23">
        <v>1</v>
      </c>
      <c r="Z23">
        <v>3.0430000000000001</v>
      </c>
      <c r="AA23">
        <v>-0.14966150225589619</v>
      </c>
      <c r="AB23">
        <v>0.52692151711335011</v>
      </c>
      <c r="AC23">
        <v>1.8411</v>
      </c>
      <c r="AD23">
        <v>-1.8050999999999999</v>
      </c>
      <c r="AE23">
        <v>-1.1288</v>
      </c>
      <c r="AF23">
        <v>-1.845</v>
      </c>
      <c r="AG23">
        <v>6.7507000000000001</v>
      </c>
      <c r="AH23">
        <v>5.8051000000000004</v>
      </c>
      <c r="AI23">
        <v>6.1600000000000002E-2</v>
      </c>
      <c r="AJ23">
        <v>6.6500000000000004E-2</v>
      </c>
      <c r="AK23">
        <v>9.35E-2</v>
      </c>
      <c r="AM23" s="29">
        <f t="shared" si="0"/>
        <v>10.344592014857453</v>
      </c>
      <c r="AN23" s="29">
        <f t="shared" si="1"/>
        <v>12.189592014857453</v>
      </c>
      <c r="AO23" s="29">
        <f t="shared" si="2"/>
        <v>10.384492014857454</v>
      </c>
      <c r="AP23" s="29">
        <f t="shared" si="8"/>
        <v>10.384492014857454</v>
      </c>
      <c r="AQ23" s="29">
        <f t="shared" si="9"/>
        <v>9.2556920148574537</v>
      </c>
      <c r="AT23">
        <v>2.1320000000000001</v>
      </c>
      <c r="AU23">
        <v>0.23699999999999999</v>
      </c>
      <c r="AV23">
        <v>0.59899999999999998</v>
      </c>
      <c r="AW23">
        <v>0</v>
      </c>
      <c r="AX23">
        <v>-1.69</v>
      </c>
      <c r="AY23">
        <v>-1.1599999999999999</v>
      </c>
      <c r="AZ23">
        <v>0</v>
      </c>
      <c r="BA23">
        <v>-2.4630000000000001</v>
      </c>
      <c r="BB23">
        <v>0.46179999999999999</v>
      </c>
      <c r="BC23">
        <v>0</v>
      </c>
      <c r="BD23">
        <v>0.19869999999999999</v>
      </c>
      <c r="BE23">
        <v>0.6</v>
      </c>
      <c r="BF23">
        <v>15</v>
      </c>
      <c r="BG23">
        <v>0</v>
      </c>
      <c r="BH23">
        <v>3</v>
      </c>
      <c r="BI23">
        <v>150</v>
      </c>
      <c r="BJ23">
        <v>0</v>
      </c>
      <c r="BK23">
        <v>9.1999999999999998E-3</v>
      </c>
      <c r="BL23">
        <v>-8.8000000000000005E-3</v>
      </c>
      <c r="BM23">
        <v>0</v>
      </c>
      <c r="BN23">
        <v>0</v>
      </c>
      <c r="BP23" s="30">
        <v>2000</v>
      </c>
      <c r="BS23" s="30" t="str">
        <f t="shared" si="10"/>
        <v>WRR0347_CFLscw-3way(22w)</v>
      </c>
      <c r="BT23" s="31">
        <f t="shared" si="5"/>
        <v>76</v>
      </c>
      <c r="BU23" s="35">
        <f t="shared" si="11"/>
        <v>1.7786000000000008</v>
      </c>
      <c r="BV23" s="29">
        <f t="shared" si="12"/>
        <v>4.2416000000000009</v>
      </c>
      <c r="BW23" s="29">
        <f t="shared" si="13"/>
        <v>2.551600000000001</v>
      </c>
      <c r="BX23" s="29">
        <f t="shared" si="14"/>
        <v>1.3916000000000011</v>
      </c>
      <c r="BY23" s="29">
        <f t="shared" si="15"/>
        <v>1.3916000000000011</v>
      </c>
      <c r="BZ23" s="29"/>
      <c r="CA23" s="30" t="str">
        <f t="shared" si="16"/>
        <v/>
      </c>
      <c r="CB23" s="36">
        <v>-1</v>
      </c>
      <c r="CC23" s="35" t="str">
        <f t="shared" si="17"/>
        <v/>
      </c>
      <c r="CD23" s="29" t="str">
        <f t="shared" si="18"/>
        <v/>
      </c>
      <c r="CE23" s="29" t="str">
        <f t="shared" si="19"/>
        <v/>
      </c>
      <c r="CF23" s="29" t="str">
        <f t="shared" si="20"/>
        <v/>
      </c>
      <c r="CG23" s="29" t="str">
        <f t="shared" si="21"/>
        <v/>
      </c>
      <c r="CI23" s="30" t="str">
        <f t="shared" si="22"/>
        <v>WRR0347_CFLscw-3way(22w)</v>
      </c>
      <c r="CJ23" s="31">
        <f t="shared" si="7"/>
        <v>76</v>
      </c>
      <c r="CK23" s="35">
        <f t="shared" si="23"/>
        <v>1.7786000000000008</v>
      </c>
      <c r="CL23" s="29">
        <f t="shared" si="24"/>
        <v>4.2416000000000009</v>
      </c>
      <c r="CM23" s="29">
        <f t="shared" si="25"/>
        <v>2.551600000000001</v>
      </c>
      <c r="CN23" s="29">
        <f t="shared" si="26"/>
        <v>1.3916000000000011</v>
      </c>
      <c r="CO23" s="29">
        <f t="shared" si="27"/>
        <v>1.3916000000000011</v>
      </c>
    </row>
    <row r="24" spans="1:93" hidden="1" x14ac:dyDescent="0.3">
      <c r="A24" t="s">
        <v>126</v>
      </c>
      <c r="B24" t="s">
        <v>96</v>
      </c>
      <c r="C24" t="s">
        <v>83</v>
      </c>
      <c r="D24" s="2" t="s">
        <v>84</v>
      </c>
      <c r="E24" s="2">
        <v>82</v>
      </c>
      <c r="F24" s="34">
        <v>9020</v>
      </c>
      <c r="G24" s="2" t="s">
        <v>106</v>
      </c>
      <c r="H24" s="2">
        <v>23</v>
      </c>
      <c r="I24" s="2"/>
      <c r="J24" s="2"/>
      <c r="K24" s="2"/>
      <c r="L24" s="2" t="s">
        <v>20</v>
      </c>
      <c r="M24" s="2">
        <v>23</v>
      </c>
      <c r="N24" s="2"/>
      <c r="O24" s="2"/>
      <c r="P24" s="2" t="s">
        <v>84</v>
      </c>
      <c r="Q24" s="2" t="s">
        <v>107</v>
      </c>
      <c r="R24" s="2"/>
      <c r="S24" s="2"/>
      <c r="T24" s="2" t="s">
        <v>86</v>
      </c>
      <c r="U24" t="s">
        <v>127</v>
      </c>
      <c r="V24" s="5" t="s">
        <v>88</v>
      </c>
      <c r="W24" t="s">
        <v>109</v>
      </c>
      <c r="X24">
        <v>1</v>
      </c>
      <c r="Z24">
        <v>3.0430000000000001</v>
      </c>
      <c r="AA24">
        <v>-0.14966150225589619</v>
      </c>
      <c r="AB24">
        <v>0.52692151711335011</v>
      </c>
      <c r="AC24">
        <v>1.8411</v>
      </c>
      <c r="AD24">
        <v>-1.8050999999999999</v>
      </c>
      <c r="AE24">
        <v>-1.1288</v>
      </c>
      <c r="AF24">
        <v>-1.845</v>
      </c>
      <c r="AG24">
        <v>6.7507000000000001</v>
      </c>
      <c r="AH24">
        <v>5.8051000000000004</v>
      </c>
      <c r="AI24">
        <v>6.1600000000000002E-2</v>
      </c>
      <c r="AJ24">
        <v>6.6500000000000004E-2</v>
      </c>
      <c r="AK24">
        <v>9.35E-2</v>
      </c>
      <c r="AM24" s="29">
        <f t="shared" si="0"/>
        <v>10.411092014857454</v>
      </c>
      <c r="AN24" s="29">
        <f t="shared" si="1"/>
        <v>12.256092014857455</v>
      </c>
      <c r="AO24" s="29">
        <f t="shared" si="2"/>
        <v>10.450992014857455</v>
      </c>
      <c r="AP24" s="29">
        <f t="shared" si="8"/>
        <v>10.450992014857455</v>
      </c>
      <c r="AQ24" s="29">
        <f t="shared" si="9"/>
        <v>9.3221920148574551</v>
      </c>
      <c r="AT24">
        <v>2.1320000000000001</v>
      </c>
      <c r="AU24">
        <v>0.23699999999999999</v>
      </c>
      <c r="AV24">
        <v>0.59899999999999998</v>
      </c>
      <c r="AW24">
        <v>0</v>
      </c>
      <c r="AX24">
        <v>-1.69</v>
      </c>
      <c r="AY24">
        <v>-1.1599999999999999</v>
      </c>
      <c r="AZ24">
        <v>0</v>
      </c>
      <c r="BA24">
        <v>-2.4630000000000001</v>
      </c>
      <c r="BB24">
        <v>0.46179999999999999</v>
      </c>
      <c r="BC24">
        <v>0</v>
      </c>
      <c r="BD24">
        <v>0.19869999999999999</v>
      </c>
      <c r="BE24">
        <v>0.6</v>
      </c>
      <c r="BF24">
        <v>15</v>
      </c>
      <c r="BG24">
        <v>0</v>
      </c>
      <c r="BH24">
        <v>3</v>
      </c>
      <c r="BI24">
        <v>150</v>
      </c>
      <c r="BJ24">
        <v>0</v>
      </c>
      <c r="BK24">
        <v>9.1999999999999998E-3</v>
      </c>
      <c r="BL24">
        <v>-8.8000000000000005E-3</v>
      </c>
      <c r="BM24">
        <v>0</v>
      </c>
      <c r="BN24">
        <v>0</v>
      </c>
      <c r="BP24" s="30">
        <v>2000</v>
      </c>
      <c r="BS24" s="30" t="str">
        <f t="shared" si="10"/>
        <v>WRR0347_CFLscw-3way(23w)</v>
      </c>
      <c r="BT24" s="31">
        <f t="shared" si="5"/>
        <v>80</v>
      </c>
      <c r="BU24" s="35">
        <f t="shared" si="11"/>
        <v>1.7802000000000007</v>
      </c>
      <c r="BV24" s="29">
        <f t="shared" si="12"/>
        <v>4.2432000000000007</v>
      </c>
      <c r="BW24" s="29">
        <f t="shared" si="13"/>
        <v>2.5532000000000008</v>
      </c>
      <c r="BX24" s="29">
        <f t="shared" si="14"/>
        <v>1.3932000000000009</v>
      </c>
      <c r="BY24" s="29">
        <f t="shared" si="15"/>
        <v>1.3932000000000009</v>
      </c>
      <c r="BZ24" s="29"/>
      <c r="CA24" s="30" t="str">
        <f t="shared" si="16"/>
        <v/>
      </c>
      <c r="CB24" s="36">
        <v>-1</v>
      </c>
      <c r="CC24" s="35" t="str">
        <f t="shared" si="17"/>
        <v/>
      </c>
      <c r="CD24" s="29" t="str">
        <f t="shared" si="18"/>
        <v/>
      </c>
      <c r="CE24" s="29" t="str">
        <f t="shared" si="19"/>
        <v/>
      </c>
      <c r="CF24" s="29" t="str">
        <f t="shared" si="20"/>
        <v/>
      </c>
      <c r="CG24" s="29" t="str">
        <f t="shared" si="21"/>
        <v/>
      </c>
      <c r="CI24" s="30" t="str">
        <f t="shared" si="22"/>
        <v>WRR0347_CFLscw-3way(23w)</v>
      </c>
      <c r="CJ24" s="31">
        <f t="shared" si="7"/>
        <v>80</v>
      </c>
      <c r="CK24" s="35">
        <f t="shared" si="23"/>
        <v>1.7802000000000007</v>
      </c>
      <c r="CL24" s="29">
        <f t="shared" si="24"/>
        <v>4.2432000000000007</v>
      </c>
      <c r="CM24" s="29">
        <f t="shared" si="25"/>
        <v>2.5532000000000008</v>
      </c>
      <c r="CN24" s="29">
        <f t="shared" si="26"/>
        <v>1.3932000000000009</v>
      </c>
      <c r="CO24" s="29">
        <f t="shared" si="27"/>
        <v>1.3932000000000009</v>
      </c>
    </row>
    <row r="25" spans="1:93" hidden="1" x14ac:dyDescent="0.3">
      <c r="A25" t="s">
        <v>128</v>
      </c>
      <c r="B25" t="s">
        <v>96</v>
      </c>
      <c r="C25" t="s">
        <v>83</v>
      </c>
      <c r="D25" s="2" t="s">
        <v>84</v>
      </c>
      <c r="E25" s="2">
        <v>82</v>
      </c>
      <c r="F25" s="34">
        <v>9020</v>
      </c>
      <c r="G25" s="2" t="s">
        <v>106</v>
      </c>
      <c r="H25" s="2">
        <v>24</v>
      </c>
      <c r="I25" s="2"/>
      <c r="J25" s="2"/>
      <c r="K25" s="2"/>
      <c r="L25" s="2" t="s">
        <v>20</v>
      </c>
      <c r="M25" s="2">
        <v>24</v>
      </c>
      <c r="N25" s="2"/>
      <c r="O25" s="2"/>
      <c r="P25" s="2" t="s">
        <v>84</v>
      </c>
      <c r="Q25" s="2" t="s">
        <v>107</v>
      </c>
      <c r="R25" s="2"/>
      <c r="S25" s="2"/>
      <c r="T25" s="2" t="s">
        <v>86</v>
      </c>
      <c r="U25" t="s">
        <v>129</v>
      </c>
      <c r="V25" s="5" t="s">
        <v>88</v>
      </c>
      <c r="W25" t="s">
        <v>109</v>
      </c>
      <c r="X25">
        <v>1</v>
      </c>
      <c r="Z25">
        <v>3.0430000000000001</v>
      </c>
      <c r="AA25">
        <v>-0.14966150225589619</v>
      </c>
      <c r="AB25">
        <v>0.52692151711335011</v>
      </c>
      <c r="AC25">
        <v>1.8411</v>
      </c>
      <c r="AD25">
        <v>-1.8050999999999999</v>
      </c>
      <c r="AE25">
        <v>-1.1288</v>
      </c>
      <c r="AF25">
        <v>-1.845</v>
      </c>
      <c r="AG25">
        <v>6.7507000000000001</v>
      </c>
      <c r="AH25">
        <v>5.8051000000000004</v>
      </c>
      <c r="AI25">
        <v>6.1600000000000002E-2</v>
      </c>
      <c r="AJ25">
        <v>6.6500000000000004E-2</v>
      </c>
      <c r="AK25">
        <v>9.35E-2</v>
      </c>
      <c r="AM25" s="29">
        <f t="shared" si="0"/>
        <v>10.477592014857454</v>
      </c>
      <c r="AN25" s="29">
        <f t="shared" si="1"/>
        <v>12.322592014857454</v>
      </c>
      <c r="AO25" s="29">
        <f t="shared" si="2"/>
        <v>10.517492014857455</v>
      </c>
      <c r="AP25" s="29">
        <f t="shared" si="8"/>
        <v>10.517492014857455</v>
      </c>
      <c r="AQ25" s="29">
        <f t="shared" si="9"/>
        <v>9.3886920148574546</v>
      </c>
      <c r="AT25">
        <v>2.1320000000000001</v>
      </c>
      <c r="AU25">
        <v>0.23699999999999999</v>
      </c>
      <c r="AV25">
        <v>0.59899999999999998</v>
      </c>
      <c r="AW25">
        <v>0</v>
      </c>
      <c r="AX25">
        <v>-1.69</v>
      </c>
      <c r="AY25">
        <v>-1.1599999999999999</v>
      </c>
      <c r="AZ25">
        <v>0</v>
      </c>
      <c r="BA25">
        <v>-2.4630000000000001</v>
      </c>
      <c r="BB25">
        <v>0.46179999999999999</v>
      </c>
      <c r="BC25">
        <v>0</v>
      </c>
      <c r="BD25">
        <v>0.19869999999999999</v>
      </c>
      <c r="BE25">
        <v>0.6</v>
      </c>
      <c r="BF25">
        <v>15</v>
      </c>
      <c r="BG25">
        <v>0</v>
      </c>
      <c r="BH25">
        <v>3</v>
      </c>
      <c r="BI25">
        <v>150</v>
      </c>
      <c r="BJ25">
        <v>0</v>
      </c>
      <c r="BK25">
        <v>9.1999999999999998E-3</v>
      </c>
      <c r="BL25">
        <v>-8.8000000000000005E-3</v>
      </c>
      <c r="BM25">
        <v>0</v>
      </c>
      <c r="BN25">
        <v>0</v>
      </c>
      <c r="BP25" s="30">
        <v>2000</v>
      </c>
      <c r="BS25" s="30" t="str">
        <f t="shared" si="10"/>
        <v>WRR0347_CFLscw-3way(24w)</v>
      </c>
      <c r="BT25" s="31">
        <f t="shared" si="5"/>
        <v>83</v>
      </c>
      <c r="BU25" s="35">
        <f t="shared" si="11"/>
        <v>1.7813999999999997</v>
      </c>
      <c r="BV25" s="29">
        <f t="shared" si="12"/>
        <v>4.2443999999999997</v>
      </c>
      <c r="BW25" s="29">
        <f t="shared" si="13"/>
        <v>2.5543999999999998</v>
      </c>
      <c r="BX25" s="29">
        <f t="shared" si="14"/>
        <v>1.3943999999999999</v>
      </c>
      <c r="BY25" s="29">
        <f t="shared" si="15"/>
        <v>1.3943999999999999</v>
      </c>
      <c r="BZ25" s="29"/>
      <c r="CA25" s="30" t="str">
        <f t="shared" si="16"/>
        <v/>
      </c>
      <c r="CB25" s="36">
        <v>-1</v>
      </c>
      <c r="CC25" s="35" t="str">
        <f t="shared" si="17"/>
        <v/>
      </c>
      <c r="CD25" s="29" t="str">
        <f t="shared" si="18"/>
        <v/>
      </c>
      <c r="CE25" s="29" t="str">
        <f t="shared" si="19"/>
        <v/>
      </c>
      <c r="CF25" s="29" t="str">
        <f t="shared" si="20"/>
        <v/>
      </c>
      <c r="CG25" s="29" t="str">
        <f t="shared" si="21"/>
        <v/>
      </c>
      <c r="CI25" s="30" t="str">
        <f t="shared" si="22"/>
        <v>WRR0347_CFLscw-3way(24w)</v>
      </c>
      <c r="CJ25" s="31">
        <f t="shared" si="7"/>
        <v>83</v>
      </c>
      <c r="CK25" s="35">
        <f t="shared" si="23"/>
        <v>1.7813999999999997</v>
      </c>
      <c r="CL25" s="29">
        <f t="shared" si="24"/>
        <v>4.2443999999999997</v>
      </c>
      <c r="CM25" s="29">
        <f t="shared" si="25"/>
        <v>2.5543999999999998</v>
      </c>
      <c r="CN25" s="29">
        <f t="shared" si="26"/>
        <v>1.3943999999999999</v>
      </c>
      <c r="CO25" s="29">
        <f t="shared" si="27"/>
        <v>1.3943999999999999</v>
      </c>
    </row>
    <row r="26" spans="1:93" hidden="1" x14ac:dyDescent="0.3">
      <c r="A26" t="s">
        <v>130</v>
      </c>
      <c r="B26" t="s">
        <v>96</v>
      </c>
      <c r="C26" t="s">
        <v>83</v>
      </c>
      <c r="D26" s="2" t="s">
        <v>84</v>
      </c>
      <c r="E26" s="2">
        <v>82</v>
      </c>
      <c r="F26" s="34">
        <v>9020</v>
      </c>
      <c r="G26" s="2" t="s">
        <v>106</v>
      </c>
      <c r="H26" s="2">
        <v>25</v>
      </c>
      <c r="I26" s="2"/>
      <c r="J26" s="2"/>
      <c r="K26" s="2"/>
      <c r="L26" s="2" t="s">
        <v>20</v>
      </c>
      <c r="M26" s="2">
        <v>25</v>
      </c>
      <c r="N26" s="2"/>
      <c r="O26" s="2"/>
      <c r="P26" s="2" t="s">
        <v>84</v>
      </c>
      <c r="Q26" s="2" t="s">
        <v>107</v>
      </c>
      <c r="R26" s="2"/>
      <c r="S26" s="2"/>
      <c r="T26" s="2" t="s">
        <v>86</v>
      </c>
      <c r="U26" t="s">
        <v>131</v>
      </c>
      <c r="V26" s="5" t="s">
        <v>88</v>
      </c>
      <c r="W26" t="s">
        <v>109</v>
      </c>
      <c r="X26">
        <v>1</v>
      </c>
      <c r="Z26">
        <v>3.0430000000000001</v>
      </c>
      <c r="AA26">
        <v>-0.14966150225589619</v>
      </c>
      <c r="AB26">
        <v>0.52692151711335011</v>
      </c>
      <c r="AC26">
        <v>1.8411</v>
      </c>
      <c r="AD26">
        <v>-1.8050999999999999</v>
      </c>
      <c r="AE26">
        <v>-1.1288</v>
      </c>
      <c r="AF26">
        <v>-1.845</v>
      </c>
      <c r="AG26">
        <v>6.7507000000000001</v>
      </c>
      <c r="AH26">
        <v>5.8051000000000004</v>
      </c>
      <c r="AI26">
        <v>6.1600000000000002E-2</v>
      </c>
      <c r="AJ26">
        <v>6.6500000000000004E-2</v>
      </c>
      <c r="AK26">
        <v>9.35E-2</v>
      </c>
      <c r="AM26" s="29">
        <f t="shared" si="0"/>
        <v>10.544092014857453</v>
      </c>
      <c r="AN26" s="29">
        <f t="shared" si="1"/>
        <v>12.389092014857454</v>
      </c>
      <c r="AO26" s="29">
        <f t="shared" si="2"/>
        <v>10.583992014857454</v>
      </c>
      <c r="AP26" s="29">
        <f t="shared" si="8"/>
        <v>10.583992014857454</v>
      </c>
      <c r="AQ26" s="29">
        <f t="shared" si="9"/>
        <v>9.4551920148574542</v>
      </c>
      <c r="AT26">
        <v>2.1320000000000001</v>
      </c>
      <c r="AU26">
        <v>0.23699999999999999</v>
      </c>
      <c r="AV26">
        <v>0.59899999999999998</v>
      </c>
      <c r="AW26">
        <v>0</v>
      </c>
      <c r="AX26">
        <v>-1.69</v>
      </c>
      <c r="AY26">
        <v>-1.1599999999999999</v>
      </c>
      <c r="AZ26">
        <v>0</v>
      </c>
      <c r="BA26">
        <v>-2.4630000000000001</v>
      </c>
      <c r="BB26">
        <v>0.46179999999999999</v>
      </c>
      <c r="BC26">
        <v>0</v>
      </c>
      <c r="BD26">
        <v>0.19869999999999999</v>
      </c>
      <c r="BE26">
        <v>0.6</v>
      </c>
      <c r="BF26">
        <v>15</v>
      </c>
      <c r="BG26">
        <v>0</v>
      </c>
      <c r="BH26">
        <v>3</v>
      </c>
      <c r="BI26">
        <v>150</v>
      </c>
      <c r="BJ26">
        <v>0</v>
      </c>
      <c r="BK26">
        <v>9.1999999999999998E-3</v>
      </c>
      <c r="BL26">
        <v>-8.8000000000000005E-3</v>
      </c>
      <c r="BM26">
        <v>0</v>
      </c>
      <c r="BN26">
        <v>0</v>
      </c>
      <c r="BP26" s="30">
        <v>2000</v>
      </c>
      <c r="BS26" s="30" t="str">
        <f t="shared" si="10"/>
        <v>WRR0347_CFLscw-3way(25w)</v>
      </c>
      <c r="BT26" s="31">
        <f t="shared" si="5"/>
        <v>87</v>
      </c>
      <c r="BU26" s="35">
        <f t="shared" si="11"/>
        <v>1.7830000000000004</v>
      </c>
      <c r="BV26" s="29">
        <f t="shared" si="12"/>
        <v>4.2460000000000004</v>
      </c>
      <c r="BW26" s="29">
        <f t="shared" si="13"/>
        <v>2.5560000000000005</v>
      </c>
      <c r="BX26" s="29">
        <f t="shared" si="14"/>
        <v>1.3960000000000006</v>
      </c>
      <c r="BY26" s="29">
        <f t="shared" si="15"/>
        <v>1.3960000000000006</v>
      </c>
      <c r="BZ26" s="29"/>
      <c r="CA26" s="30" t="str">
        <f t="shared" si="16"/>
        <v/>
      </c>
      <c r="CB26" s="36">
        <v>-1</v>
      </c>
      <c r="CC26" s="35" t="str">
        <f t="shared" si="17"/>
        <v/>
      </c>
      <c r="CD26" s="29" t="str">
        <f t="shared" si="18"/>
        <v/>
      </c>
      <c r="CE26" s="29" t="str">
        <f t="shared" si="19"/>
        <v/>
      </c>
      <c r="CF26" s="29" t="str">
        <f t="shared" si="20"/>
        <v/>
      </c>
      <c r="CG26" s="29" t="str">
        <f t="shared" si="21"/>
        <v/>
      </c>
      <c r="CI26" s="30" t="str">
        <f t="shared" si="22"/>
        <v>WRR0347_CFLscw-3way(25w)</v>
      </c>
      <c r="CJ26" s="31">
        <f t="shared" si="7"/>
        <v>87</v>
      </c>
      <c r="CK26" s="35">
        <f t="shared" si="23"/>
        <v>1.7830000000000004</v>
      </c>
      <c r="CL26" s="29">
        <f t="shared" si="24"/>
        <v>4.2460000000000004</v>
      </c>
      <c r="CM26" s="29">
        <f t="shared" si="25"/>
        <v>2.5560000000000005</v>
      </c>
      <c r="CN26" s="29">
        <f t="shared" si="26"/>
        <v>1.3960000000000006</v>
      </c>
      <c r="CO26" s="29">
        <f t="shared" si="27"/>
        <v>1.3960000000000006</v>
      </c>
    </row>
    <row r="27" spans="1:93" hidden="1" x14ac:dyDescent="0.3">
      <c r="A27" t="s">
        <v>132</v>
      </c>
      <c r="B27" t="s">
        <v>96</v>
      </c>
      <c r="C27" t="s">
        <v>83</v>
      </c>
      <c r="D27" s="2" t="s">
        <v>84</v>
      </c>
      <c r="E27" s="2">
        <v>82</v>
      </c>
      <c r="F27" s="34">
        <v>9020</v>
      </c>
      <c r="G27" s="2" t="s">
        <v>106</v>
      </c>
      <c r="H27" s="2">
        <v>26</v>
      </c>
      <c r="I27" s="2"/>
      <c r="J27" s="2"/>
      <c r="K27" s="2"/>
      <c r="L27" s="2" t="s">
        <v>20</v>
      </c>
      <c r="M27" s="2">
        <v>26</v>
      </c>
      <c r="N27" s="2"/>
      <c r="O27" s="2"/>
      <c r="P27" s="2" t="s">
        <v>84</v>
      </c>
      <c r="Q27" s="2" t="s">
        <v>107</v>
      </c>
      <c r="R27" s="2"/>
      <c r="S27" s="2"/>
      <c r="T27" s="2" t="s">
        <v>86</v>
      </c>
      <c r="U27" t="s">
        <v>133</v>
      </c>
      <c r="V27" s="5" t="s">
        <v>88</v>
      </c>
      <c r="W27" t="s">
        <v>109</v>
      </c>
      <c r="X27">
        <v>1</v>
      </c>
      <c r="Z27">
        <v>3.0430000000000001</v>
      </c>
      <c r="AA27">
        <v>-0.14966150225589619</v>
      </c>
      <c r="AB27">
        <v>0.52692151711335011</v>
      </c>
      <c r="AC27">
        <v>1.8411</v>
      </c>
      <c r="AD27">
        <v>-1.8050999999999999</v>
      </c>
      <c r="AE27">
        <v>-1.1288</v>
      </c>
      <c r="AF27">
        <v>-1.845</v>
      </c>
      <c r="AG27">
        <v>6.7507000000000001</v>
      </c>
      <c r="AH27">
        <v>5.8051000000000004</v>
      </c>
      <c r="AI27">
        <v>6.1600000000000002E-2</v>
      </c>
      <c r="AJ27">
        <v>6.6500000000000004E-2</v>
      </c>
      <c r="AK27">
        <v>9.35E-2</v>
      </c>
      <c r="AM27" s="29">
        <f t="shared" si="0"/>
        <v>10.704092014857455</v>
      </c>
      <c r="AN27" s="29">
        <f t="shared" si="1"/>
        <v>12.549092014857456</v>
      </c>
      <c r="AO27" s="29">
        <f t="shared" si="2"/>
        <v>10.743992014857454</v>
      </c>
      <c r="AP27" s="29">
        <f t="shared" si="8"/>
        <v>10.743992014857454</v>
      </c>
      <c r="AQ27" s="29">
        <f t="shared" si="9"/>
        <v>9.6151920148574561</v>
      </c>
      <c r="AT27">
        <v>2.1320000000000001</v>
      </c>
      <c r="AU27">
        <v>0.23699999999999999</v>
      </c>
      <c r="AV27">
        <v>0.59899999999999998</v>
      </c>
      <c r="AW27">
        <v>0</v>
      </c>
      <c r="AX27">
        <v>-1.69</v>
      </c>
      <c r="AY27">
        <v>-1.1599999999999999</v>
      </c>
      <c r="AZ27">
        <v>0</v>
      </c>
      <c r="BA27">
        <v>-2.4630000000000001</v>
      </c>
      <c r="BB27">
        <v>0.46179999999999999</v>
      </c>
      <c r="BC27">
        <v>0</v>
      </c>
      <c r="BD27">
        <v>0.19869999999999999</v>
      </c>
      <c r="BE27">
        <v>0.6</v>
      </c>
      <c r="BF27">
        <v>15</v>
      </c>
      <c r="BG27">
        <v>0</v>
      </c>
      <c r="BH27">
        <v>3</v>
      </c>
      <c r="BI27">
        <v>150</v>
      </c>
      <c r="BJ27">
        <v>0</v>
      </c>
      <c r="BK27">
        <v>9.1999999999999998E-3</v>
      </c>
      <c r="BL27">
        <v>-8.8000000000000005E-3</v>
      </c>
      <c r="BM27">
        <v>0</v>
      </c>
      <c r="BN27">
        <v>0</v>
      </c>
      <c r="BP27" s="30">
        <v>2000</v>
      </c>
      <c r="BS27" s="30" t="str">
        <f t="shared" si="10"/>
        <v>WRR0347_CFLscw-3way(26w)</v>
      </c>
      <c r="BT27" s="31">
        <f t="shared" si="5"/>
        <v>90</v>
      </c>
      <c r="BU27" s="35">
        <f t="shared" si="11"/>
        <v>1.7842000000000011</v>
      </c>
      <c r="BV27" s="29">
        <f t="shared" si="12"/>
        <v>4.2472000000000012</v>
      </c>
      <c r="BW27" s="29">
        <f t="shared" si="13"/>
        <v>2.5572000000000012</v>
      </c>
      <c r="BX27" s="29">
        <f t="shared" si="14"/>
        <v>1.3972000000000013</v>
      </c>
      <c r="BY27" s="29">
        <f t="shared" si="15"/>
        <v>1.3972000000000013</v>
      </c>
      <c r="BZ27" s="29"/>
      <c r="CA27" s="30" t="str">
        <f t="shared" si="16"/>
        <v/>
      </c>
      <c r="CB27" s="36">
        <v>-1</v>
      </c>
      <c r="CC27" s="35" t="str">
        <f t="shared" si="17"/>
        <v/>
      </c>
      <c r="CD27" s="29" t="str">
        <f t="shared" si="18"/>
        <v/>
      </c>
      <c r="CE27" s="29" t="str">
        <f t="shared" si="19"/>
        <v/>
      </c>
      <c r="CF27" s="29" t="str">
        <f t="shared" si="20"/>
        <v/>
      </c>
      <c r="CG27" s="29" t="str">
        <f t="shared" si="21"/>
        <v/>
      </c>
      <c r="CI27" s="30" t="str">
        <f t="shared" si="22"/>
        <v>WRR0347_CFLscw-3way(26w)</v>
      </c>
      <c r="CJ27" s="31">
        <f t="shared" si="7"/>
        <v>90</v>
      </c>
      <c r="CK27" s="35">
        <f t="shared" si="23"/>
        <v>1.7842000000000011</v>
      </c>
      <c r="CL27" s="29">
        <f t="shared" si="24"/>
        <v>4.2472000000000012</v>
      </c>
      <c r="CM27" s="29">
        <f t="shared" si="25"/>
        <v>2.5572000000000012</v>
      </c>
      <c r="CN27" s="29">
        <f t="shared" si="26"/>
        <v>1.3972000000000013</v>
      </c>
      <c r="CO27" s="29">
        <f t="shared" si="27"/>
        <v>1.3972000000000013</v>
      </c>
    </row>
    <row r="28" spans="1:93" hidden="1" x14ac:dyDescent="0.3">
      <c r="A28" t="s">
        <v>134</v>
      </c>
      <c r="B28" t="s">
        <v>96</v>
      </c>
      <c r="C28" t="s">
        <v>83</v>
      </c>
      <c r="D28" s="2" t="s">
        <v>84</v>
      </c>
      <c r="E28" s="2">
        <v>82</v>
      </c>
      <c r="F28" s="34">
        <v>9020</v>
      </c>
      <c r="G28" s="2" t="s">
        <v>106</v>
      </c>
      <c r="H28" s="2">
        <v>27</v>
      </c>
      <c r="I28" s="2"/>
      <c r="J28" s="2"/>
      <c r="K28" s="2"/>
      <c r="L28" s="2" t="s">
        <v>20</v>
      </c>
      <c r="M28" s="2">
        <v>27</v>
      </c>
      <c r="N28" s="2"/>
      <c r="O28" s="2"/>
      <c r="P28" s="2" t="s">
        <v>84</v>
      </c>
      <c r="Q28" s="2" t="s">
        <v>107</v>
      </c>
      <c r="R28" s="2"/>
      <c r="S28" s="2"/>
      <c r="T28" s="2" t="s">
        <v>86</v>
      </c>
      <c r="U28" t="s">
        <v>135</v>
      </c>
      <c r="V28" s="5" t="s">
        <v>88</v>
      </c>
      <c r="W28" t="s">
        <v>109</v>
      </c>
      <c r="X28">
        <v>1</v>
      </c>
      <c r="Z28">
        <v>3.0430000000000001</v>
      </c>
      <c r="AA28">
        <v>-0.14966150225589619</v>
      </c>
      <c r="AB28">
        <v>0.52692151711335011</v>
      </c>
      <c r="AC28">
        <v>1.8411</v>
      </c>
      <c r="AD28">
        <v>-1.8050999999999999</v>
      </c>
      <c r="AE28">
        <v>-1.1288</v>
      </c>
      <c r="AF28">
        <v>-1.845</v>
      </c>
      <c r="AG28">
        <v>6.7507000000000001</v>
      </c>
      <c r="AH28">
        <v>5.8051000000000004</v>
      </c>
      <c r="AI28">
        <v>6.1600000000000002E-2</v>
      </c>
      <c r="AJ28">
        <v>6.6500000000000004E-2</v>
      </c>
      <c r="AK28">
        <v>9.35E-2</v>
      </c>
      <c r="AM28" s="29">
        <f t="shared" si="0"/>
        <v>10.864092014857455</v>
      </c>
      <c r="AN28" s="29">
        <f t="shared" si="1"/>
        <v>12.709092014857454</v>
      </c>
      <c r="AO28" s="29">
        <f t="shared" si="2"/>
        <v>10.903992014857455</v>
      </c>
      <c r="AP28" s="29">
        <f t="shared" si="8"/>
        <v>10.903992014857455</v>
      </c>
      <c r="AQ28" s="29">
        <f t="shared" si="9"/>
        <v>9.7751920148574545</v>
      </c>
      <c r="AT28">
        <v>2.1320000000000001</v>
      </c>
      <c r="AU28">
        <v>0.23699999999999999</v>
      </c>
      <c r="AV28">
        <v>0.59899999999999998</v>
      </c>
      <c r="AW28">
        <v>0</v>
      </c>
      <c r="AX28">
        <v>-1.69</v>
      </c>
      <c r="AY28">
        <v>-1.1599999999999999</v>
      </c>
      <c r="AZ28">
        <v>0</v>
      </c>
      <c r="BA28">
        <v>-2.4630000000000001</v>
      </c>
      <c r="BB28">
        <v>0.46179999999999999</v>
      </c>
      <c r="BC28">
        <v>0</v>
      </c>
      <c r="BD28">
        <v>0.19869999999999999</v>
      </c>
      <c r="BE28">
        <v>0.6</v>
      </c>
      <c r="BF28">
        <v>15</v>
      </c>
      <c r="BG28">
        <v>0</v>
      </c>
      <c r="BH28">
        <v>3</v>
      </c>
      <c r="BI28">
        <v>150</v>
      </c>
      <c r="BJ28">
        <v>0</v>
      </c>
      <c r="BK28">
        <v>9.1999999999999998E-3</v>
      </c>
      <c r="BL28">
        <v>-8.8000000000000005E-3</v>
      </c>
      <c r="BM28">
        <v>0</v>
      </c>
      <c r="BN28">
        <v>0</v>
      </c>
      <c r="BP28" s="30">
        <v>2000</v>
      </c>
      <c r="BS28" s="30" t="str">
        <f t="shared" si="10"/>
        <v>WRR0347_CFLscw-3way(27w)</v>
      </c>
      <c r="BT28" s="31">
        <f t="shared" si="5"/>
        <v>94</v>
      </c>
      <c r="BU28" s="35">
        <f t="shared" si="11"/>
        <v>1.7858000000000001</v>
      </c>
      <c r="BV28" s="29">
        <f t="shared" si="12"/>
        <v>4.2488000000000001</v>
      </c>
      <c r="BW28" s="29">
        <f t="shared" si="13"/>
        <v>2.5588000000000002</v>
      </c>
      <c r="BX28" s="29">
        <f t="shared" si="14"/>
        <v>1.3988000000000003</v>
      </c>
      <c r="BY28" s="29">
        <f t="shared" si="15"/>
        <v>1.3988000000000003</v>
      </c>
      <c r="BZ28" s="29"/>
      <c r="CA28" s="30" t="str">
        <f t="shared" si="16"/>
        <v/>
      </c>
      <c r="CB28" s="36">
        <v>-1</v>
      </c>
      <c r="CC28" s="35" t="str">
        <f t="shared" si="17"/>
        <v/>
      </c>
      <c r="CD28" s="29" t="str">
        <f t="shared" si="18"/>
        <v/>
      </c>
      <c r="CE28" s="29" t="str">
        <f t="shared" si="19"/>
        <v/>
      </c>
      <c r="CF28" s="29" t="str">
        <f t="shared" si="20"/>
        <v/>
      </c>
      <c r="CG28" s="29" t="str">
        <f t="shared" si="21"/>
        <v/>
      </c>
      <c r="CI28" s="30" t="str">
        <f t="shared" si="22"/>
        <v>WRR0347_CFLscw-3way(27w)</v>
      </c>
      <c r="CJ28" s="31">
        <f t="shared" si="7"/>
        <v>94</v>
      </c>
      <c r="CK28" s="35">
        <f t="shared" si="23"/>
        <v>1.7858000000000001</v>
      </c>
      <c r="CL28" s="29">
        <f t="shared" si="24"/>
        <v>4.2488000000000001</v>
      </c>
      <c r="CM28" s="29">
        <f t="shared" si="25"/>
        <v>2.5588000000000002</v>
      </c>
      <c r="CN28" s="29">
        <f t="shared" si="26"/>
        <v>1.3988000000000003</v>
      </c>
      <c r="CO28" s="29">
        <f t="shared" si="27"/>
        <v>1.3988000000000003</v>
      </c>
    </row>
    <row r="29" spans="1:93" hidden="1" x14ac:dyDescent="0.3">
      <c r="A29" t="s">
        <v>136</v>
      </c>
      <c r="B29" t="s">
        <v>96</v>
      </c>
      <c r="C29" t="s">
        <v>83</v>
      </c>
      <c r="D29" s="2" t="s">
        <v>84</v>
      </c>
      <c r="E29" s="2">
        <v>82</v>
      </c>
      <c r="F29" s="34">
        <v>9020</v>
      </c>
      <c r="G29" s="2" t="s">
        <v>106</v>
      </c>
      <c r="H29" s="2">
        <v>28</v>
      </c>
      <c r="I29" s="2"/>
      <c r="J29" s="2"/>
      <c r="K29" s="2"/>
      <c r="L29" s="2" t="s">
        <v>20</v>
      </c>
      <c r="M29" s="2">
        <v>28</v>
      </c>
      <c r="N29" s="2"/>
      <c r="O29" s="2"/>
      <c r="P29" s="2" t="s">
        <v>84</v>
      </c>
      <c r="Q29" s="2" t="s">
        <v>107</v>
      </c>
      <c r="R29" s="2"/>
      <c r="S29" s="2"/>
      <c r="T29" s="2" t="s">
        <v>86</v>
      </c>
      <c r="U29" t="s">
        <v>137</v>
      </c>
      <c r="V29" s="5" t="s">
        <v>88</v>
      </c>
      <c r="W29" t="s">
        <v>109</v>
      </c>
      <c r="X29">
        <v>1</v>
      </c>
      <c r="Z29">
        <v>3.0430000000000001</v>
      </c>
      <c r="AA29">
        <v>-0.14966150225589619</v>
      </c>
      <c r="AB29">
        <v>0.52692151711335011</v>
      </c>
      <c r="AC29">
        <v>1.8411</v>
      </c>
      <c r="AD29">
        <v>-1.8050999999999999</v>
      </c>
      <c r="AE29">
        <v>-1.1288</v>
      </c>
      <c r="AF29">
        <v>-1.845</v>
      </c>
      <c r="AG29">
        <v>6.7507000000000001</v>
      </c>
      <c r="AH29">
        <v>5.8051000000000004</v>
      </c>
      <c r="AI29">
        <v>6.1600000000000002E-2</v>
      </c>
      <c r="AJ29">
        <v>6.6500000000000004E-2</v>
      </c>
      <c r="AK29">
        <v>9.35E-2</v>
      </c>
      <c r="AM29" s="29">
        <f t="shared" si="0"/>
        <v>11.024092014857453</v>
      </c>
      <c r="AN29" s="29">
        <f t="shared" si="1"/>
        <v>12.869092014857454</v>
      </c>
      <c r="AO29" s="29">
        <f t="shared" si="2"/>
        <v>11.063992014857455</v>
      </c>
      <c r="AP29" s="29">
        <f t="shared" si="8"/>
        <v>11.063992014857455</v>
      </c>
      <c r="AQ29" s="29">
        <f t="shared" si="9"/>
        <v>9.9351920148574546</v>
      </c>
      <c r="AT29">
        <v>2.1320000000000001</v>
      </c>
      <c r="AU29">
        <v>0.23699999999999999</v>
      </c>
      <c r="AV29">
        <v>0.59899999999999998</v>
      </c>
      <c r="AW29">
        <v>0</v>
      </c>
      <c r="AX29">
        <v>-1.69</v>
      </c>
      <c r="AY29">
        <v>-1.1599999999999999</v>
      </c>
      <c r="AZ29">
        <v>0</v>
      </c>
      <c r="BA29">
        <v>-2.4630000000000001</v>
      </c>
      <c r="BB29">
        <v>0.46179999999999999</v>
      </c>
      <c r="BC29">
        <v>0</v>
      </c>
      <c r="BD29">
        <v>0.19869999999999999</v>
      </c>
      <c r="BE29">
        <v>0.6</v>
      </c>
      <c r="BF29">
        <v>15</v>
      </c>
      <c r="BG29">
        <v>0</v>
      </c>
      <c r="BH29">
        <v>3</v>
      </c>
      <c r="BI29">
        <v>150</v>
      </c>
      <c r="BJ29">
        <v>0</v>
      </c>
      <c r="BK29">
        <v>9.1999999999999998E-3</v>
      </c>
      <c r="BL29">
        <v>-8.8000000000000005E-3</v>
      </c>
      <c r="BM29">
        <v>0</v>
      </c>
      <c r="BN29">
        <v>0</v>
      </c>
      <c r="BP29" s="30">
        <v>2000</v>
      </c>
      <c r="BS29" s="30" t="str">
        <f t="shared" si="10"/>
        <v>WRR0347_CFLscw-3way(28w)</v>
      </c>
      <c r="BT29" s="31">
        <f t="shared" si="5"/>
        <v>97</v>
      </c>
      <c r="BU29" s="35">
        <f t="shared" si="11"/>
        <v>1.7869999999999999</v>
      </c>
      <c r="BV29" s="29">
        <f t="shared" si="12"/>
        <v>4.25</v>
      </c>
      <c r="BW29" s="29">
        <f t="shared" si="13"/>
        <v>2.56</v>
      </c>
      <c r="BX29" s="29">
        <f t="shared" si="14"/>
        <v>1.4000000000000001</v>
      </c>
      <c r="BY29" s="29">
        <f t="shared" si="15"/>
        <v>1.4000000000000001</v>
      </c>
      <c r="BZ29" s="29"/>
      <c r="CA29" s="30" t="str">
        <f t="shared" si="16"/>
        <v/>
      </c>
      <c r="CB29" s="36">
        <v>-1</v>
      </c>
      <c r="CC29" s="35" t="str">
        <f t="shared" si="17"/>
        <v/>
      </c>
      <c r="CD29" s="29" t="str">
        <f t="shared" si="18"/>
        <v/>
      </c>
      <c r="CE29" s="29" t="str">
        <f t="shared" si="19"/>
        <v/>
      </c>
      <c r="CF29" s="29" t="str">
        <f t="shared" si="20"/>
        <v/>
      </c>
      <c r="CG29" s="29" t="str">
        <f t="shared" si="21"/>
        <v/>
      </c>
      <c r="CI29" s="30" t="str">
        <f t="shared" si="22"/>
        <v>WRR0347_CFLscw-3way(28w)</v>
      </c>
      <c r="CJ29" s="31">
        <f t="shared" si="7"/>
        <v>97</v>
      </c>
      <c r="CK29" s="35">
        <f t="shared" si="23"/>
        <v>1.7869999999999999</v>
      </c>
      <c r="CL29" s="29">
        <f t="shared" si="24"/>
        <v>4.25</v>
      </c>
      <c r="CM29" s="29">
        <f t="shared" si="25"/>
        <v>2.56</v>
      </c>
      <c r="CN29" s="29">
        <f t="shared" si="26"/>
        <v>1.4000000000000001</v>
      </c>
      <c r="CO29" s="29">
        <f t="shared" si="27"/>
        <v>1.4000000000000001</v>
      </c>
    </row>
    <row r="30" spans="1:93" hidden="1" x14ac:dyDescent="0.3">
      <c r="A30" t="s">
        <v>138</v>
      </c>
      <c r="B30" t="s">
        <v>96</v>
      </c>
      <c r="C30" t="s">
        <v>83</v>
      </c>
      <c r="D30" s="2" t="s">
        <v>84</v>
      </c>
      <c r="E30" s="2">
        <v>82</v>
      </c>
      <c r="F30" s="34">
        <v>9020</v>
      </c>
      <c r="G30" s="2" t="s">
        <v>106</v>
      </c>
      <c r="H30" s="2">
        <v>29</v>
      </c>
      <c r="I30" s="2"/>
      <c r="J30" s="2"/>
      <c r="K30" s="2"/>
      <c r="L30" s="2" t="s">
        <v>20</v>
      </c>
      <c r="M30" s="2">
        <v>29</v>
      </c>
      <c r="N30" s="2"/>
      <c r="O30" s="2"/>
      <c r="P30" s="2" t="s">
        <v>84</v>
      </c>
      <c r="Q30" s="2" t="s">
        <v>107</v>
      </c>
      <c r="R30" s="2"/>
      <c r="S30" s="2"/>
      <c r="T30" s="2" t="s">
        <v>86</v>
      </c>
      <c r="U30" t="s">
        <v>139</v>
      </c>
      <c r="V30" s="5" t="s">
        <v>88</v>
      </c>
      <c r="W30" t="s">
        <v>109</v>
      </c>
      <c r="X30">
        <v>1</v>
      </c>
      <c r="Z30">
        <v>3.0430000000000001</v>
      </c>
      <c r="AA30">
        <v>-0.14966150225589619</v>
      </c>
      <c r="AB30">
        <v>0.52692151711335011</v>
      </c>
      <c r="AC30">
        <v>1.8411</v>
      </c>
      <c r="AD30">
        <v>-1.8050999999999999</v>
      </c>
      <c r="AE30">
        <v>-1.1288</v>
      </c>
      <c r="AF30">
        <v>-1.845</v>
      </c>
      <c r="AG30">
        <v>6.7507000000000001</v>
      </c>
      <c r="AH30">
        <v>5.8051000000000004</v>
      </c>
      <c r="AI30">
        <v>6.1600000000000002E-2</v>
      </c>
      <c r="AJ30">
        <v>6.6500000000000004E-2</v>
      </c>
      <c r="AK30">
        <v>9.35E-2</v>
      </c>
      <c r="AM30" s="29">
        <f t="shared" si="0"/>
        <v>11.184092014857454</v>
      </c>
      <c r="AN30" s="29">
        <f t="shared" si="1"/>
        <v>13.029092014857454</v>
      </c>
      <c r="AO30" s="29">
        <f t="shared" si="2"/>
        <v>11.223992014857455</v>
      </c>
      <c r="AP30" s="29">
        <f t="shared" si="8"/>
        <v>11.223992014857455</v>
      </c>
      <c r="AQ30" s="29">
        <f t="shared" si="9"/>
        <v>10.095192014857453</v>
      </c>
      <c r="AT30">
        <v>2.1320000000000001</v>
      </c>
      <c r="AU30">
        <v>0.23699999999999999</v>
      </c>
      <c r="AV30">
        <v>0.59899999999999998</v>
      </c>
      <c r="AW30">
        <v>0</v>
      </c>
      <c r="AX30">
        <v>-1.69</v>
      </c>
      <c r="AY30">
        <v>-1.1599999999999999</v>
      </c>
      <c r="AZ30">
        <v>0</v>
      </c>
      <c r="BA30">
        <v>-2.4630000000000001</v>
      </c>
      <c r="BB30">
        <v>0.46179999999999999</v>
      </c>
      <c r="BC30">
        <v>0</v>
      </c>
      <c r="BD30">
        <v>0.19869999999999999</v>
      </c>
      <c r="BE30">
        <v>0.6</v>
      </c>
      <c r="BF30">
        <v>15</v>
      </c>
      <c r="BG30">
        <v>0</v>
      </c>
      <c r="BH30">
        <v>3</v>
      </c>
      <c r="BI30">
        <v>150</v>
      </c>
      <c r="BJ30">
        <v>0</v>
      </c>
      <c r="BK30">
        <v>9.1999999999999998E-3</v>
      </c>
      <c r="BL30">
        <v>-8.8000000000000005E-3</v>
      </c>
      <c r="BM30">
        <v>0</v>
      </c>
      <c r="BN30">
        <v>0</v>
      </c>
      <c r="BP30" s="30">
        <v>2000</v>
      </c>
      <c r="BS30" s="30" t="str">
        <f t="shared" si="10"/>
        <v>WRR0347_CFLscw-3way(29w)</v>
      </c>
      <c r="BT30" s="31">
        <f t="shared" si="5"/>
        <v>101</v>
      </c>
      <c r="BU30" s="35">
        <f t="shared" si="11"/>
        <v>1.7886000000000006</v>
      </c>
      <c r="BV30" s="29">
        <f t="shared" si="12"/>
        <v>4.2516000000000007</v>
      </c>
      <c r="BW30" s="29">
        <f t="shared" si="13"/>
        <v>2.5616000000000008</v>
      </c>
      <c r="BX30" s="29">
        <f t="shared" si="14"/>
        <v>1.4016000000000008</v>
      </c>
      <c r="BY30" s="29">
        <f t="shared" si="15"/>
        <v>1.4016000000000008</v>
      </c>
      <c r="BZ30" s="29"/>
      <c r="CA30" s="30" t="str">
        <f t="shared" si="16"/>
        <v/>
      </c>
      <c r="CB30" s="36">
        <v>-1</v>
      </c>
      <c r="CC30" s="35" t="str">
        <f t="shared" si="17"/>
        <v/>
      </c>
      <c r="CD30" s="29" t="str">
        <f t="shared" si="18"/>
        <v/>
      </c>
      <c r="CE30" s="29" t="str">
        <f t="shared" si="19"/>
        <v/>
      </c>
      <c r="CF30" s="29" t="str">
        <f t="shared" si="20"/>
        <v/>
      </c>
      <c r="CG30" s="29" t="str">
        <f t="shared" si="21"/>
        <v/>
      </c>
      <c r="CI30" s="30" t="str">
        <f t="shared" si="22"/>
        <v>WRR0347_CFLscw-3way(29w)</v>
      </c>
      <c r="CJ30" s="31">
        <f t="shared" si="7"/>
        <v>101</v>
      </c>
      <c r="CK30" s="35">
        <f t="shared" si="23"/>
        <v>1.7886000000000006</v>
      </c>
      <c r="CL30" s="29">
        <f t="shared" si="24"/>
        <v>4.2516000000000007</v>
      </c>
      <c r="CM30" s="29">
        <f t="shared" si="25"/>
        <v>2.5616000000000008</v>
      </c>
      <c r="CN30" s="29">
        <f t="shared" si="26"/>
        <v>1.4016000000000008</v>
      </c>
      <c r="CO30" s="29">
        <f t="shared" si="27"/>
        <v>1.4016000000000008</v>
      </c>
    </row>
    <row r="31" spans="1:93" hidden="1" x14ac:dyDescent="0.3">
      <c r="A31" t="s">
        <v>140</v>
      </c>
      <c r="B31" t="s">
        <v>96</v>
      </c>
      <c r="C31" t="s">
        <v>83</v>
      </c>
      <c r="D31" s="2" t="s">
        <v>84</v>
      </c>
      <c r="E31" s="2">
        <v>82</v>
      </c>
      <c r="F31" s="34">
        <v>9020</v>
      </c>
      <c r="G31" s="2" t="s">
        <v>106</v>
      </c>
      <c r="H31" s="2">
        <v>30</v>
      </c>
      <c r="I31" s="2"/>
      <c r="J31" s="2"/>
      <c r="K31" s="2"/>
      <c r="L31" s="2" t="s">
        <v>20</v>
      </c>
      <c r="M31" s="2">
        <v>30</v>
      </c>
      <c r="N31" s="2"/>
      <c r="O31" s="2"/>
      <c r="P31" s="2" t="s">
        <v>84</v>
      </c>
      <c r="Q31" s="2" t="s">
        <v>107</v>
      </c>
      <c r="R31" s="2"/>
      <c r="S31" s="2"/>
      <c r="T31" s="2" t="s">
        <v>86</v>
      </c>
      <c r="U31" t="s">
        <v>141</v>
      </c>
      <c r="V31" s="5" t="s">
        <v>88</v>
      </c>
      <c r="W31" t="s">
        <v>109</v>
      </c>
      <c r="X31">
        <v>1</v>
      </c>
      <c r="Z31">
        <v>3.0430000000000001</v>
      </c>
      <c r="AA31">
        <v>-0.14966150225589619</v>
      </c>
      <c r="AB31">
        <v>0.52692151711335011</v>
      </c>
      <c r="AC31">
        <v>1.8411</v>
      </c>
      <c r="AD31">
        <v>-1.8050999999999999</v>
      </c>
      <c r="AE31">
        <v>-1.1288</v>
      </c>
      <c r="AF31">
        <v>-1.845</v>
      </c>
      <c r="AG31">
        <v>6.7507000000000001</v>
      </c>
      <c r="AH31">
        <v>5.8051000000000004</v>
      </c>
      <c r="AI31">
        <v>6.1600000000000002E-2</v>
      </c>
      <c r="AJ31">
        <v>6.6500000000000004E-2</v>
      </c>
      <c r="AK31">
        <v>9.35E-2</v>
      </c>
      <c r="AM31" s="29">
        <f t="shared" si="0"/>
        <v>11.344092014857454</v>
      </c>
      <c r="AN31" s="29">
        <f t="shared" si="1"/>
        <v>13.189092014857453</v>
      </c>
      <c r="AO31" s="29">
        <f t="shared" si="2"/>
        <v>11.383992014857453</v>
      </c>
      <c r="AP31" s="29">
        <f t="shared" si="8"/>
        <v>11.383992014857453</v>
      </c>
      <c r="AQ31" s="29">
        <f t="shared" si="9"/>
        <v>10.255192014857453</v>
      </c>
      <c r="AT31">
        <v>2.1320000000000001</v>
      </c>
      <c r="AU31">
        <v>0.23699999999999999</v>
      </c>
      <c r="AV31">
        <v>0.59899999999999998</v>
      </c>
      <c r="AW31">
        <v>0</v>
      </c>
      <c r="AX31">
        <v>-1.69</v>
      </c>
      <c r="AY31">
        <v>-1.1599999999999999</v>
      </c>
      <c r="AZ31">
        <v>0</v>
      </c>
      <c r="BA31">
        <v>-2.4630000000000001</v>
      </c>
      <c r="BB31">
        <v>0.46179999999999999</v>
      </c>
      <c r="BC31">
        <v>0</v>
      </c>
      <c r="BD31">
        <v>0.19869999999999999</v>
      </c>
      <c r="BE31">
        <v>0.6</v>
      </c>
      <c r="BF31">
        <v>15</v>
      </c>
      <c r="BG31">
        <v>0</v>
      </c>
      <c r="BH31">
        <v>3</v>
      </c>
      <c r="BI31">
        <v>150</v>
      </c>
      <c r="BJ31">
        <v>0</v>
      </c>
      <c r="BK31">
        <v>9.1999999999999998E-3</v>
      </c>
      <c r="BL31">
        <v>-8.8000000000000005E-3</v>
      </c>
      <c r="BM31">
        <v>0</v>
      </c>
      <c r="BN31">
        <v>0</v>
      </c>
      <c r="BP31" s="30">
        <v>2000</v>
      </c>
      <c r="BS31" s="30" t="str">
        <f t="shared" si="10"/>
        <v>WRR0347_CFLscw-3way(30w)</v>
      </c>
      <c r="BT31" s="31">
        <f t="shared" si="5"/>
        <v>104</v>
      </c>
      <c r="BU31" s="35">
        <f t="shared" si="11"/>
        <v>1.7897999999999996</v>
      </c>
      <c r="BV31" s="29">
        <f t="shared" si="12"/>
        <v>4.2527999999999997</v>
      </c>
      <c r="BW31" s="29">
        <f t="shared" si="13"/>
        <v>2.5627999999999997</v>
      </c>
      <c r="BX31" s="29">
        <f t="shared" si="14"/>
        <v>1.4027999999999998</v>
      </c>
      <c r="BY31" s="29">
        <f t="shared" si="15"/>
        <v>1.4027999999999998</v>
      </c>
      <c r="BZ31" s="29"/>
      <c r="CA31" s="30" t="str">
        <f t="shared" si="16"/>
        <v/>
      </c>
      <c r="CB31" s="36">
        <v>-1</v>
      </c>
      <c r="CC31" s="35" t="str">
        <f t="shared" si="17"/>
        <v/>
      </c>
      <c r="CD31" s="29" t="str">
        <f t="shared" si="18"/>
        <v/>
      </c>
      <c r="CE31" s="29" t="str">
        <f t="shared" si="19"/>
        <v/>
      </c>
      <c r="CF31" s="29" t="str">
        <f t="shared" si="20"/>
        <v/>
      </c>
      <c r="CG31" s="29" t="str">
        <f t="shared" si="21"/>
        <v/>
      </c>
      <c r="CI31" s="30" t="str">
        <f t="shared" si="22"/>
        <v>WRR0347_CFLscw-3way(30w)</v>
      </c>
      <c r="CJ31" s="31">
        <f t="shared" si="7"/>
        <v>104</v>
      </c>
      <c r="CK31" s="35">
        <f t="shared" si="23"/>
        <v>1.7897999999999996</v>
      </c>
      <c r="CL31" s="29">
        <f t="shared" si="24"/>
        <v>4.2527999999999997</v>
      </c>
      <c r="CM31" s="29">
        <f t="shared" si="25"/>
        <v>2.5627999999999997</v>
      </c>
      <c r="CN31" s="29">
        <f t="shared" si="26"/>
        <v>1.4027999999999998</v>
      </c>
      <c r="CO31" s="29">
        <f t="shared" si="27"/>
        <v>1.4027999999999998</v>
      </c>
    </row>
    <row r="32" spans="1:93" hidden="1" x14ac:dyDescent="0.3">
      <c r="A32" t="s">
        <v>142</v>
      </c>
      <c r="B32" t="s">
        <v>96</v>
      </c>
      <c r="C32" t="s">
        <v>83</v>
      </c>
      <c r="D32" s="2" t="s">
        <v>84</v>
      </c>
      <c r="E32" s="2">
        <v>82</v>
      </c>
      <c r="F32" s="34">
        <v>9020</v>
      </c>
      <c r="G32" s="2" t="s">
        <v>106</v>
      </c>
      <c r="H32" s="2">
        <v>31</v>
      </c>
      <c r="I32" s="2"/>
      <c r="J32" s="2"/>
      <c r="K32" s="2"/>
      <c r="L32" s="2" t="s">
        <v>20</v>
      </c>
      <c r="M32" s="2">
        <v>31</v>
      </c>
      <c r="N32" s="2"/>
      <c r="O32" s="2"/>
      <c r="P32" s="2" t="s">
        <v>84</v>
      </c>
      <c r="Q32" s="2" t="s">
        <v>107</v>
      </c>
      <c r="R32" s="2"/>
      <c r="S32" s="2"/>
      <c r="T32" s="2" t="s">
        <v>86</v>
      </c>
      <c r="U32" t="s">
        <v>143</v>
      </c>
      <c r="V32" s="5" t="s">
        <v>88</v>
      </c>
      <c r="W32" t="s">
        <v>109</v>
      </c>
      <c r="X32">
        <v>1</v>
      </c>
      <c r="Z32">
        <v>3.0430000000000001</v>
      </c>
      <c r="AA32">
        <v>-0.14966150225589619</v>
      </c>
      <c r="AB32">
        <v>0.52692151711335011</v>
      </c>
      <c r="AC32">
        <v>1.8411</v>
      </c>
      <c r="AD32">
        <v>-1.8050999999999999</v>
      </c>
      <c r="AE32">
        <v>-1.1288</v>
      </c>
      <c r="AF32">
        <v>-1.845</v>
      </c>
      <c r="AG32">
        <v>6.7507000000000001</v>
      </c>
      <c r="AH32">
        <v>5.8051000000000004</v>
      </c>
      <c r="AI32">
        <v>6.1600000000000002E-2</v>
      </c>
      <c r="AJ32">
        <v>6.6500000000000004E-2</v>
      </c>
      <c r="AK32">
        <v>9.35E-2</v>
      </c>
      <c r="AM32" s="29">
        <f t="shared" si="0"/>
        <v>11.504092014857454</v>
      </c>
      <c r="AN32" s="29">
        <f t="shared" si="1"/>
        <v>13.349092014857455</v>
      </c>
      <c r="AO32" s="29">
        <f t="shared" si="2"/>
        <v>11.543992014857455</v>
      </c>
      <c r="AP32" s="29">
        <f t="shared" si="8"/>
        <v>11.543992014857455</v>
      </c>
      <c r="AQ32" s="29">
        <f t="shared" si="9"/>
        <v>10.415192014857455</v>
      </c>
      <c r="AT32">
        <v>2.1320000000000001</v>
      </c>
      <c r="AU32">
        <v>0.23699999999999999</v>
      </c>
      <c r="AV32">
        <v>0.59899999999999998</v>
      </c>
      <c r="AW32">
        <v>0</v>
      </c>
      <c r="AX32">
        <v>-1.69</v>
      </c>
      <c r="AY32">
        <v>-1.1599999999999999</v>
      </c>
      <c r="AZ32">
        <v>0</v>
      </c>
      <c r="BA32">
        <v>-2.4630000000000001</v>
      </c>
      <c r="BB32">
        <v>0.46179999999999999</v>
      </c>
      <c r="BC32">
        <v>0</v>
      </c>
      <c r="BD32">
        <v>0.19869999999999999</v>
      </c>
      <c r="BE32">
        <v>0.6</v>
      </c>
      <c r="BF32">
        <v>15</v>
      </c>
      <c r="BG32">
        <v>0</v>
      </c>
      <c r="BH32">
        <v>3</v>
      </c>
      <c r="BI32">
        <v>150</v>
      </c>
      <c r="BJ32">
        <v>0</v>
      </c>
      <c r="BK32">
        <v>9.1999999999999998E-3</v>
      </c>
      <c r="BL32">
        <v>-8.8000000000000005E-3</v>
      </c>
      <c r="BM32">
        <v>0</v>
      </c>
      <c r="BN32">
        <v>0</v>
      </c>
      <c r="BP32" s="30">
        <v>2000</v>
      </c>
      <c r="BS32" s="30" t="str">
        <f t="shared" si="10"/>
        <v>WRR0347_CFLscw-3way(31w)</v>
      </c>
      <c r="BT32" s="31">
        <f t="shared" si="5"/>
        <v>108</v>
      </c>
      <c r="BU32" s="35">
        <f t="shared" si="11"/>
        <v>1.7914000000000003</v>
      </c>
      <c r="BV32" s="29">
        <f t="shared" si="12"/>
        <v>4.2544000000000004</v>
      </c>
      <c r="BW32" s="29">
        <f t="shared" si="13"/>
        <v>2.5644000000000005</v>
      </c>
      <c r="BX32" s="29">
        <f t="shared" si="14"/>
        <v>1.4044000000000005</v>
      </c>
      <c r="BY32" s="29">
        <f t="shared" si="15"/>
        <v>1.4044000000000005</v>
      </c>
      <c r="BZ32" s="29"/>
      <c r="CA32" s="30" t="str">
        <f t="shared" si="16"/>
        <v/>
      </c>
      <c r="CB32" s="36">
        <v>-1</v>
      </c>
      <c r="CC32" s="35" t="str">
        <f t="shared" si="17"/>
        <v/>
      </c>
      <c r="CD32" s="29" t="str">
        <f t="shared" si="18"/>
        <v/>
      </c>
      <c r="CE32" s="29" t="str">
        <f t="shared" si="19"/>
        <v/>
      </c>
      <c r="CF32" s="29" t="str">
        <f t="shared" si="20"/>
        <v/>
      </c>
      <c r="CG32" s="29" t="str">
        <f t="shared" si="21"/>
        <v/>
      </c>
      <c r="CI32" s="30" t="str">
        <f t="shared" si="22"/>
        <v>WRR0347_CFLscw-3way(31w)</v>
      </c>
      <c r="CJ32" s="31">
        <f t="shared" si="7"/>
        <v>108</v>
      </c>
      <c r="CK32" s="35">
        <f t="shared" si="23"/>
        <v>1.7914000000000003</v>
      </c>
      <c r="CL32" s="29">
        <f t="shared" si="24"/>
        <v>4.2544000000000004</v>
      </c>
      <c r="CM32" s="29">
        <f t="shared" si="25"/>
        <v>2.5644000000000005</v>
      </c>
      <c r="CN32" s="29">
        <f t="shared" si="26"/>
        <v>1.4044000000000005</v>
      </c>
      <c r="CO32" s="29">
        <f t="shared" si="27"/>
        <v>1.4044000000000005</v>
      </c>
    </row>
    <row r="33" spans="1:93" hidden="1" x14ac:dyDescent="0.3">
      <c r="A33" t="s">
        <v>144</v>
      </c>
      <c r="B33" t="s">
        <v>96</v>
      </c>
      <c r="C33" t="s">
        <v>83</v>
      </c>
      <c r="D33" s="2" t="s">
        <v>84</v>
      </c>
      <c r="E33" s="2">
        <v>82</v>
      </c>
      <c r="F33" s="34">
        <v>9020</v>
      </c>
      <c r="G33" s="2" t="s">
        <v>106</v>
      </c>
      <c r="H33" s="2">
        <v>32</v>
      </c>
      <c r="I33" s="2"/>
      <c r="J33" s="2"/>
      <c r="K33" s="2"/>
      <c r="L33" s="2" t="s">
        <v>20</v>
      </c>
      <c r="M33" s="2">
        <v>32</v>
      </c>
      <c r="N33" s="2"/>
      <c r="O33" s="2"/>
      <c r="P33" s="2" t="s">
        <v>84</v>
      </c>
      <c r="Q33" s="2" t="s">
        <v>107</v>
      </c>
      <c r="R33" s="2"/>
      <c r="S33" s="2"/>
      <c r="T33" s="2" t="s">
        <v>86</v>
      </c>
      <c r="U33" t="s">
        <v>145</v>
      </c>
      <c r="V33" s="5" t="s">
        <v>88</v>
      </c>
      <c r="W33" t="s">
        <v>109</v>
      </c>
      <c r="X33">
        <v>1</v>
      </c>
      <c r="Z33">
        <v>3.0430000000000001</v>
      </c>
      <c r="AA33">
        <v>-0.14966150225589619</v>
      </c>
      <c r="AB33">
        <v>0.52692151711335011</v>
      </c>
      <c r="AC33">
        <v>1.8411</v>
      </c>
      <c r="AD33">
        <v>-1.8050999999999999</v>
      </c>
      <c r="AE33">
        <v>-1.1288</v>
      </c>
      <c r="AF33">
        <v>-1.845</v>
      </c>
      <c r="AG33">
        <v>6.7507000000000001</v>
      </c>
      <c r="AH33">
        <v>5.8051000000000004</v>
      </c>
      <c r="AI33">
        <v>6.1600000000000002E-2</v>
      </c>
      <c r="AJ33">
        <v>6.6500000000000004E-2</v>
      </c>
      <c r="AK33">
        <v>9.35E-2</v>
      </c>
      <c r="AM33" s="29">
        <f t="shared" si="0"/>
        <v>11.664092014857454</v>
      </c>
      <c r="AN33" s="29">
        <f t="shared" si="1"/>
        <v>13.509092014857455</v>
      </c>
      <c r="AO33" s="29">
        <f t="shared" si="2"/>
        <v>11.703992014857455</v>
      </c>
      <c r="AP33" s="29">
        <f t="shared" si="8"/>
        <v>11.703992014857455</v>
      </c>
      <c r="AQ33" s="29">
        <f t="shared" si="9"/>
        <v>10.575192014857453</v>
      </c>
      <c r="AT33">
        <v>2.1320000000000001</v>
      </c>
      <c r="AU33">
        <v>0.23699999999999999</v>
      </c>
      <c r="AV33">
        <v>0.59899999999999998</v>
      </c>
      <c r="AW33">
        <v>0</v>
      </c>
      <c r="AX33">
        <v>-1.69</v>
      </c>
      <c r="AY33">
        <v>-1.1599999999999999</v>
      </c>
      <c r="AZ33">
        <v>0</v>
      </c>
      <c r="BA33">
        <v>-2.4630000000000001</v>
      </c>
      <c r="BB33">
        <v>0.46179999999999999</v>
      </c>
      <c r="BC33">
        <v>0</v>
      </c>
      <c r="BD33">
        <v>0.19869999999999999</v>
      </c>
      <c r="BE33">
        <v>0.6</v>
      </c>
      <c r="BF33">
        <v>15</v>
      </c>
      <c r="BG33">
        <v>0</v>
      </c>
      <c r="BH33">
        <v>3</v>
      </c>
      <c r="BI33">
        <v>150</v>
      </c>
      <c r="BJ33">
        <v>0</v>
      </c>
      <c r="BK33">
        <v>9.1999999999999998E-3</v>
      </c>
      <c r="BL33">
        <v>-8.8000000000000005E-3</v>
      </c>
      <c r="BM33">
        <v>0</v>
      </c>
      <c r="BN33">
        <v>0</v>
      </c>
      <c r="BP33" s="30">
        <v>2000</v>
      </c>
      <c r="BS33" s="30" t="str">
        <f t="shared" si="10"/>
        <v>WRR0347_CFLscw-3way(32w)</v>
      </c>
      <c r="BT33" s="31">
        <f t="shared" si="5"/>
        <v>111</v>
      </c>
      <c r="BU33" s="35">
        <f t="shared" si="11"/>
        <v>1.7926000000000002</v>
      </c>
      <c r="BV33" s="29">
        <f t="shared" si="12"/>
        <v>4.2556000000000003</v>
      </c>
      <c r="BW33" s="29">
        <f t="shared" si="13"/>
        <v>2.5656000000000003</v>
      </c>
      <c r="BX33" s="29">
        <f t="shared" si="14"/>
        <v>1.4056000000000004</v>
      </c>
      <c r="BY33" s="29">
        <f t="shared" si="15"/>
        <v>1.4056000000000004</v>
      </c>
      <c r="BZ33" s="29"/>
      <c r="CA33" s="30" t="str">
        <f t="shared" si="16"/>
        <v/>
      </c>
      <c r="CB33" s="36">
        <v>-1</v>
      </c>
      <c r="CC33" s="35" t="str">
        <f t="shared" si="17"/>
        <v/>
      </c>
      <c r="CD33" s="29" t="str">
        <f t="shared" si="18"/>
        <v/>
      </c>
      <c r="CE33" s="29" t="str">
        <f t="shared" si="19"/>
        <v/>
      </c>
      <c r="CF33" s="29" t="str">
        <f t="shared" si="20"/>
        <v/>
      </c>
      <c r="CG33" s="29" t="str">
        <f t="shared" si="21"/>
        <v/>
      </c>
      <c r="CI33" s="30" t="str">
        <f t="shared" si="22"/>
        <v>WRR0347_CFLscw-3way(32w)</v>
      </c>
      <c r="CJ33" s="31">
        <f t="shared" si="7"/>
        <v>111</v>
      </c>
      <c r="CK33" s="35">
        <f t="shared" si="23"/>
        <v>1.7926000000000002</v>
      </c>
      <c r="CL33" s="29">
        <f t="shared" si="24"/>
        <v>4.2556000000000003</v>
      </c>
      <c r="CM33" s="29">
        <f t="shared" si="25"/>
        <v>2.5656000000000003</v>
      </c>
      <c r="CN33" s="29">
        <f t="shared" si="26"/>
        <v>1.4056000000000004</v>
      </c>
      <c r="CO33" s="29">
        <f t="shared" si="27"/>
        <v>1.4056000000000004</v>
      </c>
    </row>
    <row r="34" spans="1:93" hidden="1" x14ac:dyDescent="0.3">
      <c r="A34" t="s">
        <v>146</v>
      </c>
      <c r="B34" t="s">
        <v>96</v>
      </c>
      <c r="C34" t="s">
        <v>83</v>
      </c>
      <c r="D34" s="2" t="s">
        <v>84</v>
      </c>
      <c r="E34" s="2">
        <v>82</v>
      </c>
      <c r="F34" s="34">
        <v>9020</v>
      </c>
      <c r="G34" s="2" t="s">
        <v>106</v>
      </c>
      <c r="H34" s="2">
        <v>33</v>
      </c>
      <c r="I34" s="2"/>
      <c r="J34" s="2"/>
      <c r="K34" s="2"/>
      <c r="L34" s="2" t="s">
        <v>20</v>
      </c>
      <c r="M34" s="2">
        <v>33</v>
      </c>
      <c r="N34" s="2"/>
      <c r="O34" s="2"/>
      <c r="P34" s="2" t="s">
        <v>84</v>
      </c>
      <c r="Q34" s="2" t="s">
        <v>107</v>
      </c>
      <c r="R34" s="2"/>
      <c r="S34" s="2"/>
      <c r="T34" s="2" t="s">
        <v>86</v>
      </c>
      <c r="U34" t="s">
        <v>147</v>
      </c>
      <c r="V34" s="5" t="s">
        <v>88</v>
      </c>
      <c r="W34" t="s">
        <v>109</v>
      </c>
      <c r="X34">
        <v>1</v>
      </c>
      <c r="Z34">
        <v>3.0430000000000001</v>
      </c>
      <c r="AA34">
        <v>-0.14966150225589619</v>
      </c>
      <c r="AB34">
        <v>0.52692151711335011</v>
      </c>
      <c r="AC34">
        <v>1.8411</v>
      </c>
      <c r="AD34">
        <v>-1.8050999999999999</v>
      </c>
      <c r="AE34">
        <v>-1.1288</v>
      </c>
      <c r="AF34">
        <v>-1.845</v>
      </c>
      <c r="AG34">
        <v>6.7507000000000001</v>
      </c>
      <c r="AH34">
        <v>5.8051000000000004</v>
      </c>
      <c r="AI34">
        <v>6.1600000000000002E-2</v>
      </c>
      <c r="AJ34">
        <v>6.6500000000000004E-2</v>
      </c>
      <c r="AK34">
        <v>9.35E-2</v>
      </c>
      <c r="AM34" s="29">
        <f t="shared" si="0"/>
        <v>11.824092014857454</v>
      </c>
      <c r="AN34" s="29">
        <f t="shared" si="1"/>
        <v>13.669092014857453</v>
      </c>
      <c r="AO34" s="29">
        <f t="shared" si="2"/>
        <v>11.863992014857454</v>
      </c>
      <c r="AP34" s="29">
        <f t="shared" si="8"/>
        <v>11.863992014857454</v>
      </c>
      <c r="AQ34" s="29">
        <f t="shared" si="9"/>
        <v>10.735192014857454</v>
      </c>
      <c r="AT34">
        <v>2.1320000000000001</v>
      </c>
      <c r="AU34">
        <v>0.23699999999999999</v>
      </c>
      <c r="AV34">
        <v>0.59899999999999998</v>
      </c>
      <c r="AW34">
        <v>0</v>
      </c>
      <c r="AX34">
        <v>-1.69</v>
      </c>
      <c r="AY34">
        <v>-1.1599999999999999</v>
      </c>
      <c r="AZ34">
        <v>0</v>
      </c>
      <c r="BA34">
        <v>-2.4630000000000001</v>
      </c>
      <c r="BB34">
        <v>0.46179999999999999</v>
      </c>
      <c r="BC34">
        <v>0</v>
      </c>
      <c r="BD34">
        <v>0.19869999999999999</v>
      </c>
      <c r="BE34">
        <v>0.6</v>
      </c>
      <c r="BF34">
        <v>15</v>
      </c>
      <c r="BG34">
        <v>0</v>
      </c>
      <c r="BH34">
        <v>3</v>
      </c>
      <c r="BI34">
        <v>150</v>
      </c>
      <c r="BJ34">
        <v>0</v>
      </c>
      <c r="BK34">
        <v>9.1999999999999998E-3</v>
      </c>
      <c r="BL34">
        <v>-8.8000000000000005E-3</v>
      </c>
      <c r="BM34">
        <v>0</v>
      </c>
      <c r="BN34">
        <v>0</v>
      </c>
      <c r="BP34" s="30">
        <v>2000</v>
      </c>
      <c r="BS34" s="30" t="str">
        <f t="shared" si="10"/>
        <v>WRR0347_CFLscw-3way(33w)</v>
      </c>
      <c r="BT34" s="31">
        <f t="shared" si="5"/>
        <v>115</v>
      </c>
      <c r="BU34" s="35">
        <f t="shared" si="11"/>
        <v>1.7942</v>
      </c>
      <c r="BV34" s="29">
        <f t="shared" si="12"/>
        <v>4.2572000000000001</v>
      </c>
      <c r="BW34" s="29">
        <f t="shared" si="13"/>
        <v>2.5672000000000001</v>
      </c>
      <c r="BX34" s="29">
        <f t="shared" si="14"/>
        <v>1.4072000000000002</v>
      </c>
      <c r="BY34" s="29">
        <f t="shared" si="15"/>
        <v>1.4072000000000002</v>
      </c>
      <c r="BZ34" s="29"/>
      <c r="CA34" s="30" t="str">
        <f t="shared" si="16"/>
        <v/>
      </c>
      <c r="CB34" s="36">
        <v>-1</v>
      </c>
      <c r="CC34" s="35" t="str">
        <f t="shared" si="17"/>
        <v/>
      </c>
      <c r="CD34" s="29" t="str">
        <f t="shared" si="18"/>
        <v/>
      </c>
      <c r="CE34" s="29" t="str">
        <f t="shared" si="19"/>
        <v/>
      </c>
      <c r="CF34" s="29" t="str">
        <f t="shared" si="20"/>
        <v/>
      </c>
      <c r="CG34" s="29" t="str">
        <f t="shared" si="21"/>
        <v/>
      </c>
      <c r="CI34" s="30" t="str">
        <f t="shared" si="22"/>
        <v>WRR0347_CFLscw-3way(33w)</v>
      </c>
      <c r="CJ34" s="31">
        <f t="shared" si="7"/>
        <v>115</v>
      </c>
      <c r="CK34" s="35">
        <f t="shared" si="23"/>
        <v>1.7942</v>
      </c>
      <c r="CL34" s="29">
        <f t="shared" si="24"/>
        <v>4.2572000000000001</v>
      </c>
      <c r="CM34" s="29">
        <f t="shared" si="25"/>
        <v>2.5672000000000001</v>
      </c>
      <c r="CN34" s="29">
        <f t="shared" si="26"/>
        <v>1.4072000000000002</v>
      </c>
      <c r="CO34" s="29">
        <f t="shared" si="27"/>
        <v>1.4072000000000002</v>
      </c>
    </row>
    <row r="35" spans="1:93" hidden="1" x14ac:dyDescent="0.3">
      <c r="A35" t="s">
        <v>148</v>
      </c>
      <c r="B35" t="s">
        <v>96</v>
      </c>
      <c r="C35" t="s">
        <v>83</v>
      </c>
      <c r="D35" s="2" t="s">
        <v>84</v>
      </c>
      <c r="E35" s="2">
        <v>82</v>
      </c>
      <c r="F35" s="34">
        <v>9020</v>
      </c>
      <c r="G35" s="2" t="s">
        <v>106</v>
      </c>
      <c r="H35" s="2">
        <v>40</v>
      </c>
      <c r="I35" s="2"/>
      <c r="J35" s="2"/>
      <c r="K35" s="2"/>
      <c r="L35" s="2" t="s">
        <v>20</v>
      </c>
      <c r="M35" s="2">
        <v>40</v>
      </c>
      <c r="N35" s="2"/>
      <c r="O35" s="2"/>
      <c r="P35" s="2" t="s">
        <v>84</v>
      </c>
      <c r="Q35" s="2" t="s">
        <v>107</v>
      </c>
      <c r="R35" s="2"/>
      <c r="S35" s="2"/>
      <c r="T35" s="2" t="s">
        <v>86</v>
      </c>
      <c r="U35" t="s">
        <v>149</v>
      </c>
      <c r="V35" s="5" t="s">
        <v>88</v>
      </c>
      <c r="W35" t="s">
        <v>109</v>
      </c>
      <c r="X35">
        <v>1</v>
      </c>
      <c r="Z35">
        <v>3.0430000000000001</v>
      </c>
      <c r="AA35">
        <v>-0.14966150225589619</v>
      </c>
      <c r="AB35">
        <v>0.52692151711335011</v>
      </c>
      <c r="AC35">
        <v>1.8411</v>
      </c>
      <c r="AD35">
        <v>-1.8050999999999999</v>
      </c>
      <c r="AE35">
        <v>-1.1288</v>
      </c>
      <c r="AF35">
        <v>-1.845</v>
      </c>
      <c r="AG35">
        <v>6.7507000000000001</v>
      </c>
      <c r="AH35">
        <v>5.8051000000000004</v>
      </c>
      <c r="AI35">
        <v>6.1600000000000002E-2</v>
      </c>
      <c r="AJ35">
        <v>6.6500000000000004E-2</v>
      </c>
      <c r="AK35">
        <v>9.35E-2</v>
      </c>
      <c r="AM35" s="29">
        <f t="shared" si="0"/>
        <v>12.944092014857453</v>
      </c>
      <c r="AN35" s="29">
        <f t="shared" si="1"/>
        <v>14.789092014857454</v>
      </c>
      <c r="AO35" s="29">
        <f t="shared" si="2"/>
        <v>12.983992014857455</v>
      </c>
      <c r="AP35" s="29">
        <f t="shared" si="8"/>
        <v>12.983992014857455</v>
      </c>
      <c r="AQ35" s="29">
        <f t="shared" si="9"/>
        <v>11.855192014857455</v>
      </c>
      <c r="AT35">
        <v>2.1320000000000001</v>
      </c>
      <c r="AU35">
        <v>0.23699999999999999</v>
      </c>
      <c r="AV35">
        <v>0.59899999999999998</v>
      </c>
      <c r="AW35">
        <v>0</v>
      </c>
      <c r="AX35">
        <v>-1.69</v>
      </c>
      <c r="AY35">
        <v>-1.1599999999999999</v>
      </c>
      <c r="AZ35">
        <v>0</v>
      </c>
      <c r="BA35">
        <v>-2.4630000000000001</v>
      </c>
      <c r="BB35">
        <v>0.46179999999999999</v>
      </c>
      <c r="BC35">
        <v>0</v>
      </c>
      <c r="BD35">
        <v>0.19869999999999999</v>
      </c>
      <c r="BE35">
        <v>0.6</v>
      </c>
      <c r="BF35">
        <v>15</v>
      </c>
      <c r="BG35">
        <v>0</v>
      </c>
      <c r="BH35">
        <v>3</v>
      </c>
      <c r="BI35">
        <v>150</v>
      </c>
      <c r="BJ35">
        <v>0</v>
      </c>
      <c r="BK35">
        <v>9.1999999999999998E-3</v>
      </c>
      <c r="BL35">
        <v>-8.8000000000000005E-3</v>
      </c>
      <c r="BM35">
        <v>0</v>
      </c>
      <c r="BN35">
        <v>0</v>
      </c>
      <c r="BP35" s="30">
        <v>2000</v>
      </c>
      <c r="BS35" s="30" t="str">
        <f t="shared" si="10"/>
        <v>WRR0347_CFLscw-3way(40w)</v>
      </c>
      <c r="BT35" s="31">
        <f t="shared" si="5"/>
        <v>139</v>
      </c>
      <c r="BU35" s="35">
        <f t="shared" si="11"/>
        <v>1.8037999999999998</v>
      </c>
      <c r="BV35" s="29">
        <f t="shared" si="12"/>
        <v>4.2667999999999999</v>
      </c>
      <c r="BW35" s="29">
        <f t="shared" si="13"/>
        <v>2.5768</v>
      </c>
      <c r="BX35" s="29">
        <f t="shared" si="14"/>
        <v>1.4168000000000001</v>
      </c>
      <c r="BY35" s="29">
        <f t="shared" si="15"/>
        <v>1.4168000000000001</v>
      </c>
      <c r="BZ35" s="29"/>
      <c r="CA35" s="30" t="str">
        <f t="shared" si="16"/>
        <v/>
      </c>
      <c r="CB35" s="36">
        <v>-1</v>
      </c>
      <c r="CC35" s="35" t="str">
        <f t="shared" si="17"/>
        <v/>
      </c>
      <c r="CD35" s="29" t="str">
        <f t="shared" si="18"/>
        <v/>
      </c>
      <c r="CE35" s="29" t="str">
        <f t="shared" si="19"/>
        <v/>
      </c>
      <c r="CF35" s="29" t="str">
        <f t="shared" si="20"/>
        <v/>
      </c>
      <c r="CG35" s="29" t="str">
        <f t="shared" si="21"/>
        <v/>
      </c>
      <c r="CI35" s="30" t="str">
        <f t="shared" si="22"/>
        <v>WRR0347_CFLscw-3way(40w)</v>
      </c>
      <c r="CJ35" s="31">
        <f t="shared" si="7"/>
        <v>139</v>
      </c>
      <c r="CK35" s="35">
        <f t="shared" si="23"/>
        <v>1.8037999999999998</v>
      </c>
      <c r="CL35" s="29">
        <f t="shared" si="24"/>
        <v>4.2667999999999999</v>
      </c>
      <c r="CM35" s="29">
        <f t="shared" si="25"/>
        <v>2.5768</v>
      </c>
      <c r="CN35" s="29">
        <f t="shared" si="26"/>
        <v>1.4168000000000001</v>
      </c>
      <c r="CO35" s="29">
        <f t="shared" si="27"/>
        <v>1.4168000000000001</v>
      </c>
    </row>
    <row r="36" spans="1:93" hidden="1" x14ac:dyDescent="0.3">
      <c r="A36" t="s">
        <v>150</v>
      </c>
      <c r="B36" t="s">
        <v>96</v>
      </c>
      <c r="C36" t="s">
        <v>83</v>
      </c>
      <c r="D36" s="2" t="s">
        <v>84</v>
      </c>
      <c r="E36" s="2">
        <v>82</v>
      </c>
      <c r="F36" s="34">
        <v>9020</v>
      </c>
      <c r="G36" s="2" t="s">
        <v>106</v>
      </c>
      <c r="H36" s="2">
        <v>42</v>
      </c>
      <c r="I36" s="2"/>
      <c r="J36" s="2"/>
      <c r="K36" s="2"/>
      <c r="L36" s="2" t="s">
        <v>20</v>
      </c>
      <c r="M36" s="2">
        <v>42</v>
      </c>
      <c r="N36" s="2"/>
      <c r="O36" s="2"/>
      <c r="P36" s="2" t="s">
        <v>84</v>
      </c>
      <c r="Q36" s="2" t="s">
        <v>107</v>
      </c>
      <c r="R36" s="2"/>
      <c r="S36" s="2"/>
      <c r="T36" s="2" t="s">
        <v>86</v>
      </c>
      <c r="U36" t="s">
        <v>151</v>
      </c>
      <c r="V36" s="5" t="s">
        <v>88</v>
      </c>
      <c r="W36" t="s">
        <v>109</v>
      </c>
      <c r="X36">
        <v>1</v>
      </c>
      <c r="Z36">
        <v>3.0430000000000001</v>
      </c>
      <c r="AA36">
        <v>-0.14966150225589619</v>
      </c>
      <c r="AB36">
        <v>0.52692151711335011</v>
      </c>
      <c r="AC36">
        <v>1.8411</v>
      </c>
      <c r="AD36">
        <v>-1.8050999999999999</v>
      </c>
      <c r="AE36">
        <v>-1.1288</v>
      </c>
      <c r="AF36">
        <v>-1.845</v>
      </c>
      <c r="AG36">
        <v>6.7507000000000001</v>
      </c>
      <c r="AH36">
        <v>5.8051000000000004</v>
      </c>
      <c r="AI36">
        <v>6.1600000000000002E-2</v>
      </c>
      <c r="AJ36">
        <v>6.6500000000000004E-2</v>
      </c>
      <c r="AK36">
        <v>9.35E-2</v>
      </c>
      <c r="AM36" s="29">
        <f t="shared" si="0"/>
        <v>13.264092014857455</v>
      </c>
      <c r="AN36" s="29">
        <f t="shared" si="1"/>
        <v>15.109092014857454</v>
      </c>
      <c r="AO36" s="29">
        <f t="shared" si="2"/>
        <v>13.303992014857455</v>
      </c>
      <c r="AP36" s="29">
        <f t="shared" si="8"/>
        <v>13.303992014857455</v>
      </c>
      <c r="AQ36" s="29">
        <f t="shared" si="9"/>
        <v>12.175192014857455</v>
      </c>
      <c r="AT36">
        <v>2.1320000000000001</v>
      </c>
      <c r="AU36">
        <v>0.23699999999999999</v>
      </c>
      <c r="AV36">
        <v>0.59899999999999998</v>
      </c>
      <c r="AW36">
        <v>0</v>
      </c>
      <c r="AX36">
        <v>-1.69</v>
      </c>
      <c r="AY36">
        <v>-1.1599999999999999</v>
      </c>
      <c r="AZ36">
        <v>0</v>
      </c>
      <c r="BA36">
        <v>-2.4630000000000001</v>
      </c>
      <c r="BB36">
        <v>0.46179999999999999</v>
      </c>
      <c r="BC36">
        <v>0</v>
      </c>
      <c r="BD36">
        <v>0.19869999999999999</v>
      </c>
      <c r="BE36">
        <v>0.6</v>
      </c>
      <c r="BF36">
        <v>15</v>
      </c>
      <c r="BG36">
        <v>0</v>
      </c>
      <c r="BH36">
        <v>3</v>
      </c>
      <c r="BI36">
        <v>150</v>
      </c>
      <c r="BJ36">
        <v>0</v>
      </c>
      <c r="BK36">
        <v>9.1999999999999998E-3</v>
      </c>
      <c r="BL36">
        <v>-8.8000000000000005E-3</v>
      </c>
      <c r="BM36">
        <v>0</v>
      </c>
      <c r="BN36">
        <v>0</v>
      </c>
      <c r="BP36" s="30">
        <v>2000</v>
      </c>
      <c r="BS36" s="30" t="str">
        <f t="shared" si="10"/>
        <v>WRR0347_CFLscw-3way(42w)</v>
      </c>
      <c r="BT36" s="31">
        <f t="shared" si="5"/>
        <v>146</v>
      </c>
      <c r="BU36" s="35">
        <f t="shared" si="11"/>
        <v>1.8066000000000004</v>
      </c>
      <c r="BV36" s="29">
        <f t="shared" si="12"/>
        <v>4.2696000000000005</v>
      </c>
      <c r="BW36" s="29">
        <f t="shared" si="13"/>
        <v>2.5796000000000006</v>
      </c>
      <c r="BX36" s="29">
        <f t="shared" si="14"/>
        <v>1.4196000000000006</v>
      </c>
      <c r="BY36" s="29">
        <f t="shared" si="15"/>
        <v>1.4196000000000006</v>
      </c>
      <c r="BZ36" s="29"/>
      <c r="CA36" s="30" t="str">
        <f t="shared" si="16"/>
        <v/>
      </c>
      <c r="CB36" s="36">
        <v>-1</v>
      </c>
      <c r="CC36" s="35" t="str">
        <f t="shared" si="17"/>
        <v/>
      </c>
      <c r="CD36" s="29" t="str">
        <f t="shared" si="18"/>
        <v/>
      </c>
      <c r="CE36" s="29" t="str">
        <f t="shared" si="19"/>
        <v/>
      </c>
      <c r="CF36" s="29" t="str">
        <f t="shared" si="20"/>
        <v/>
      </c>
      <c r="CG36" s="29" t="str">
        <f t="shared" si="21"/>
        <v/>
      </c>
      <c r="CI36" s="30" t="str">
        <f t="shared" si="22"/>
        <v>WRR0347_CFLscw-3way(42w)</v>
      </c>
      <c r="CJ36" s="31">
        <f t="shared" si="7"/>
        <v>146</v>
      </c>
      <c r="CK36" s="35">
        <f t="shared" si="23"/>
        <v>1.8066000000000004</v>
      </c>
      <c r="CL36" s="29">
        <f t="shared" si="24"/>
        <v>4.2696000000000005</v>
      </c>
      <c r="CM36" s="29">
        <f t="shared" si="25"/>
        <v>2.5796000000000006</v>
      </c>
      <c r="CN36" s="29">
        <f t="shared" si="26"/>
        <v>1.4196000000000006</v>
      </c>
      <c r="CO36" s="29">
        <f t="shared" si="27"/>
        <v>1.4196000000000006</v>
      </c>
    </row>
    <row r="37" spans="1:93" hidden="1" x14ac:dyDescent="0.3">
      <c r="A37" t="s">
        <v>152</v>
      </c>
      <c r="B37" t="s">
        <v>105</v>
      </c>
      <c r="C37" t="s">
        <v>153</v>
      </c>
      <c r="D37" s="2" t="s">
        <v>84</v>
      </c>
      <c r="E37" s="2"/>
      <c r="F37" s="34">
        <v>9020</v>
      </c>
      <c r="G37" s="2" t="s">
        <v>106</v>
      </c>
      <c r="H37" s="2">
        <v>10</v>
      </c>
      <c r="I37" s="2"/>
      <c r="J37" s="2"/>
      <c r="K37" s="2"/>
      <c r="L37" s="2" t="s">
        <v>20</v>
      </c>
      <c r="M37" s="2">
        <v>10</v>
      </c>
      <c r="N37" s="2"/>
      <c r="O37" s="2"/>
      <c r="P37" s="2" t="s">
        <v>84</v>
      </c>
      <c r="Q37" s="2"/>
      <c r="R37" s="2"/>
      <c r="S37" s="2"/>
      <c r="T37" s="2" t="s">
        <v>86</v>
      </c>
      <c r="U37" t="s">
        <v>154</v>
      </c>
      <c r="V37" s="5" t="s">
        <v>88</v>
      </c>
      <c r="W37" t="s">
        <v>109</v>
      </c>
      <c r="X37">
        <v>1</v>
      </c>
      <c r="Z37">
        <v>3.0430000000000001</v>
      </c>
      <c r="AA37">
        <v>-0.14966150225589619</v>
      </c>
      <c r="AB37">
        <v>0.52692151711335011</v>
      </c>
      <c r="AC37">
        <v>1.8411</v>
      </c>
      <c r="AD37">
        <v>-1.8050999999999999</v>
      </c>
      <c r="AE37">
        <v>-1.1288</v>
      </c>
      <c r="AF37">
        <v>-1.845</v>
      </c>
      <c r="AG37">
        <v>6.7507000000000001</v>
      </c>
      <c r="AH37">
        <v>5.8051000000000004</v>
      </c>
      <c r="AI37">
        <v>6.1600000000000002E-2</v>
      </c>
      <c r="AJ37">
        <v>6.6500000000000004E-2</v>
      </c>
      <c r="AK37">
        <v>9.35E-2</v>
      </c>
      <c r="AM37" s="29">
        <f t="shared" si="0"/>
        <v>4.6369920148574542</v>
      </c>
      <c r="AN37" s="29">
        <f t="shared" si="1"/>
        <v>6.4819920148574539</v>
      </c>
      <c r="AO37" s="29">
        <f t="shared" si="2"/>
        <v>4.6768920148574544</v>
      </c>
      <c r="AP37" s="29">
        <f t="shared" si="8"/>
        <v>4.6768920148574544</v>
      </c>
      <c r="AQ37" s="29">
        <f t="shared" si="9"/>
        <v>3.548092014857454</v>
      </c>
      <c r="AT37">
        <v>2.1320000000000001</v>
      </c>
      <c r="AU37">
        <v>0.23699999999999999</v>
      </c>
      <c r="AV37">
        <v>0.59899999999999998</v>
      </c>
      <c r="AW37">
        <v>0</v>
      </c>
      <c r="AX37">
        <v>-1.69</v>
      </c>
      <c r="AY37">
        <v>-1.1599999999999999</v>
      </c>
      <c r="AZ37">
        <v>0</v>
      </c>
      <c r="BA37">
        <v>-2.4630000000000001</v>
      </c>
      <c r="BB37">
        <v>0.46179999999999999</v>
      </c>
      <c r="BC37">
        <v>0</v>
      </c>
      <c r="BD37">
        <v>0.19869999999999999</v>
      </c>
      <c r="BE37">
        <v>0.6</v>
      </c>
      <c r="BF37">
        <v>15</v>
      </c>
      <c r="BG37">
        <v>0</v>
      </c>
      <c r="BH37">
        <v>3</v>
      </c>
      <c r="BI37">
        <v>150</v>
      </c>
      <c r="BJ37">
        <v>0</v>
      </c>
      <c r="BK37">
        <v>9.1999999999999998E-3</v>
      </c>
      <c r="BL37">
        <v>-8.8000000000000005E-3</v>
      </c>
      <c r="BM37">
        <v>0</v>
      </c>
      <c r="BN37">
        <v>0</v>
      </c>
      <c r="BP37" s="30">
        <v>2000</v>
      </c>
      <c r="BS37" s="30" t="str">
        <f t="shared" si="10"/>
        <v>WRR0347_CFLscw-A(10w)</v>
      </c>
      <c r="BT37" s="31">
        <f t="shared" si="5"/>
        <v>35</v>
      </c>
      <c r="BU37" s="35">
        <f t="shared" si="11"/>
        <v>0.94839999999999991</v>
      </c>
      <c r="BV37" s="29">
        <f t="shared" si="12"/>
        <v>3.4114</v>
      </c>
      <c r="BW37" s="29">
        <f t="shared" si="13"/>
        <v>1.7214</v>
      </c>
      <c r="BX37" s="29">
        <f t="shared" si="14"/>
        <v>0.56140000000000012</v>
      </c>
      <c r="BY37" s="29">
        <f t="shared" si="15"/>
        <v>0.56140000000000012</v>
      </c>
      <c r="BZ37" s="29"/>
      <c r="CA37" s="30" t="str">
        <f t="shared" si="16"/>
        <v>_CFLscw-A(10w)</v>
      </c>
      <c r="CB37" s="31">
        <f t="shared" ref="CB37:CB88" si="28">IF(OR(X37=1,X37=2,X37=3),ROUND(M37*4.07,0),-1)</f>
        <v>41</v>
      </c>
      <c r="CC37" s="35">
        <f t="shared" si="17"/>
        <v>1.0036</v>
      </c>
      <c r="CD37" s="29">
        <f t="shared" si="18"/>
        <v>3.4666000000000001</v>
      </c>
      <c r="CE37" s="29">
        <f t="shared" si="19"/>
        <v>1.7766000000000002</v>
      </c>
      <c r="CF37" s="29">
        <f t="shared" si="20"/>
        <v>0.61660000000000026</v>
      </c>
      <c r="CG37" s="29">
        <f t="shared" si="21"/>
        <v>0.61660000000000026</v>
      </c>
      <c r="CI37" s="30" t="str">
        <f t="shared" si="22"/>
        <v>WRR0347_CFLscw-A(10w)</v>
      </c>
      <c r="CJ37" s="31">
        <f t="shared" si="7"/>
        <v>35</v>
      </c>
      <c r="CK37" s="35">
        <f t="shared" si="23"/>
        <v>0.94839999999999991</v>
      </c>
      <c r="CL37" s="29">
        <f t="shared" si="24"/>
        <v>3.4114</v>
      </c>
      <c r="CM37" s="29">
        <f t="shared" si="25"/>
        <v>1.7214</v>
      </c>
      <c r="CN37" s="29">
        <f t="shared" si="26"/>
        <v>0.56140000000000012</v>
      </c>
      <c r="CO37" s="29">
        <f t="shared" si="27"/>
        <v>0.56140000000000012</v>
      </c>
    </row>
    <row r="38" spans="1:93" hidden="1" x14ac:dyDescent="0.3">
      <c r="A38" t="s">
        <v>155</v>
      </c>
      <c r="B38" t="s">
        <v>105</v>
      </c>
      <c r="C38" t="s">
        <v>153</v>
      </c>
      <c r="D38" s="2" t="s">
        <v>84</v>
      </c>
      <c r="E38" s="2"/>
      <c r="F38" s="34">
        <v>9020</v>
      </c>
      <c r="G38" s="2" t="s">
        <v>106</v>
      </c>
      <c r="H38" s="2">
        <v>11</v>
      </c>
      <c r="I38" s="2"/>
      <c r="J38" s="2"/>
      <c r="K38" s="2"/>
      <c r="L38" s="2" t="s">
        <v>20</v>
      </c>
      <c r="M38" s="2">
        <v>11</v>
      </c>
      <c r="N38" s="2"/>
      <c r="O38" s="2"/>
      <c r="P38" s="2" t="s">
        <v>84</v>
      </c>
      <c r="Q38" s="2"/>
      <c r="R38" s="2"/>
      <c r="S38" s="2"/>
      <c r="T38" s="2" t="s">
        <v>86</v>
      </c>
      <c r="U38" t="s">
        <v>156</v>
      </c>
      <c r="V38" s="5" t="s">
        <v>88</v>
      </c>
      <c r="W38" t="s">
        <v>109</v>
      </c>
      <c r="X38">
        <v>1</v>
      </c>
      <c r="Z38">
        <v>3.0430000000000001</v>
      </c>
      <c r="AA38">
        <v>-0.14966150225589619</v>
      </c>
      <c r="AB38">
        <v>0.52692151711335011</v>
      </c>
      <c r="AC38">
        <v>1.8411</v>
      </c>
      <c r="AD38">
        <v>-1.8050999999999999</v>
      </c>
      <c r="AE38">
        <v>-1.1288</v>
      </c>
      <c r="AF38">
        <v>-1.845</v>
      </c>
      <c r="AG38">
        <v>6.7507000000000001</v>
      </c>
      <c r="AH38">
        <v>5.8051000000000004</v>
      </c>
      <c r="AI38">
        <v>6.1600000000000002E-2</v>
      </c>
      <c r="AJ38">
        <v>6.6500000000000004E-2</v>
      </c>
      <c r="AK38">
        <v>9.35E-2</v>
      </c>
      <c r="AM38" s="29">
        <f t="shared" si="0"/>
        <v>4.7034920148574537</v>
      </c>
      <c r="AN38" s="29">
        <f t="shared" si="1"/>
        <v>6.5484920148574535</v>
      </c>
      <c r="AO38" s="29">
        <f t="shared" si="2"/>
        <v>4.743392014857454</v>
      </c>
      <c r="AP38" s="29">
        <f t="shared" si="8"/>
        <v>4.743392014857454</v>
      </c>
      <c r="AQ38" s="29">
        <f t="shared" si="9"/>
        <v>3.6145920148574535</v>
      </c>
      <c r="AT38">
        <v>2.1320000000000001</v>
      </c>
      <c r="AU38">
        <v>0.23699999999999999</v>
      </c>
      <c r="AV38">
        <v>0.59899999999999998</v>
      </c>
      <c r="AW38">
        <v>0</v>
      </c>
      <c r="AX38">
        <v>-1.69</v>
      </c>
      <c r="AY38">
        <v>-1.1599999999999999</v>
      </c>
      <c r="AZ38">
        <v>0</v>
      </c>
      <c r="BA38">
        <v>-2.4630000000000001</v>
      </c>
      <c r="BB38">
        <v>0.46179999999999999</v>
      </c>
      <c r="BC38">
        <v>0</v>
      </c>
      <c r="BD38">
        <v>0.19869999999999999</v>
      </c>
      <c r="BE38">
        <v>0.6</v>
      </c>
      <c r="BF38">
        <v>15</v>
      </c>
      <c r="BG38">
        <v>0</v>
      </c>
      <c r="BH38">
        <v>3</v>
      </c>
      <c r="BI38">
        <v>150</v>
      </c>
      <c r="BJ38">
        <v>0</v>
      </c>
      <c r="BK38">
        <v>9.1999999999999998E-3</v>
      </c>
      <c r="BL38">
        <v>-8.8000000000000005E-3</v>
      </c>
      <c r="BM38">
        <v>0</v>
      </c>
      <c r="BN38">
        <v>0</v>
      </c>
      <c r="BP38" s="30">
        <v>2000</v>
      </c>
      <c r="BS38" s="30" t="str">
        <f t="shared" si="10"/>
        <v>WRR0347_CFLscw-A(11w)</v>
      </c>
      <c r="BT38" s="31">
        <f t="shared" si="5"/>
        <v>38</v>
      </c>
      <c r="BU38" s="35">
        <f t="shared" si="11"/>
        <v>0.97599999999999998</v>
      </c>
      <c r="BV38" s="29">
        <f t="shared" si="12"/>
        <v>3.4390000000000001</v>
      </c>
      <c r="BW38" s="29">
        <f t="shared" si="13"/>
        <v>1.7490000000000001</v>
      </c>
      <c r="BX38" s="29">
        <f t="shared" si="14"/>
        <v>0.58900000000000019</v>
      </c>
      <c r="BY38" s="29">
        <f t="shared" si="15"/>
        <v>0.58900000000000019</v>
      </c>
      <c r="BZ38" s="29"/>
      <c r="CA38" s="30" t="str">
        <f t="shared" si="16"/>
        <v>_CFLscw-A(11w)</v>
      </c>
      <c r="CB38" s="31">
        <f t="shared" si="28"/>
        <v>45</v>
      </c>
      <c r="CC38" s="35">
        <f t="shared" si="17"/>
        <v>1.0404</v>
      </c>
      <c r="CD38" s="29">
        <f t="shared" si="18"/>
        <v>3.5034000000000001</v>
      </c>
      <c r="CE38" s="29">
        <f t="shared" si="19"/>
        <v>1.8134000000000001</v>
      </c>
      <c r="CF38" s="29">
        <f t="shared" si="20"/>
        <v>0.6534000000000002</v>
      </c>
      <c r="CG38" s="29">
        <f t="shared" si="21"/>
        <v>0.6534000000000002</v>
      </c>
      <c r="CI38" s="30" t="str">
        <f t="shared" si="22"/>
        <v>WRR0347_CFLscw-A(11w)</v>
      </c>
      <c r="CJ38" s="31">
        <f t="shared" si="7"/>
        <v>38</v>
      </c>
      <c r="CK38" s="35">
        <f t="shared" si="23"/>
        <v>0.97599999999999998</v>
      </c>
      <c r="CL38" s="29">
        <f t="shared" si="24"/>
        <v>3.4390000000000001</v>
      </c>
      <c r="CM38" s="29">
        <f t="shared" si="25"/>
        <v>1.7490000000000001</v>
      </c>
      <c r="CN38" s="29">
        <f t="shared" si="26"/>
        <v>0.58900000000000019</v>
      </c>
      <c r="CO38" s="29">
        <f t="shared" si="27"/>
        <v>0.58900000000000019</v>
      </c>
    </row>
    <row r="39" spans="1:93" hidden="1" x14ac:dyDescent="0.3">
      <c r="A39" t="s">
        <v>157</v>
      </c>
      <c r="B39" t="s">
        <v>105</v>
      </c>
      <c r="C39" t="s">
        <v>153</v>
      </c>
      <c r="D39" s="2" t="s">
        <v>84</v>
      </c>
      <c r="E39" s="2"/>
      <c r="F39" s="34">
        <v>9020</v>
      </c>
      <c r="G39" s="2" t="s">
        <v>106</v>
      </c>
      <c r="H39" s="2">
        <v>12</v>
      </c>
      <c r="I39" s="2"/>
      <c r="J39" s="2"/>
      <c r="K39" s="2"/>
      <c r="L39" s="2" t="s">
        <v>20</v>
      </c>
      <c r="M39" s="2">
        <v>12</v>
      </c>
      <c r="N39" s="2"/>
      <c r="O39" s="2"/>
      <c r="P39" s="2" t="s">
        <v>84</v>
      </c>
      <c r="Q39" s="2"/>
      <c r="R39" s="2"/>
      <c r="S39" s="2"/>
      <c r="T39" s="2" t="s">
        <v>86</v>
      </c>
      <c r="U39" t="s">
        <v>158</v>
      </c>
      <c r="V39" s="5" t="s">
        <v>88</v>
      </c>
      <c r="W39" t="s">
        <v>109</v>
      </c>
      <c r="X39">
        <v>1</v>
      </c>
      <c r="Z39">
        <v>3.0430000000000001</v>
      </c>
      <c r="AA39">
        <v>-0.14966150225589619</v>
      </c>
      <c r="AB39">
        <v>0.52692151711335011</v>
      </c>
      <c r="AC39">
        <v>1.8411</v>
      </c>
      <c r="AD39">
        <v>-1.8050999999999999</v>
      </c>
      <c r="AE39">
        <v>-1.1288</v>
      </c>
      <c r="AF39">
        <v>-1.845</v>
      </c>
      <c r="AG39">
        <v>6.7507000000000001</v>
      </c>
      <c r="AH39">
        <v>5.8051000000000004</v>
      </c>
      <c r="AI39">
        <v>6.1600000000000002E-2</v>
      </c>
      <c r="AJ39">
        <v>6.6500000000000004E-2</v>
      </c>
      <c r="AK39">
        <v>9.35E-2</v>
      </c>
      <c r="AM39" s="29">
        <f t="shared" si="0"/>
        <v>4.7699920148574542</v>
      </c>
      <c r="AN39" s="29">
        <f t="shared" si="1"/>
        <v>6.6149920148574539</v>
      </c>
      <c r="AO39" s="29">
        <f t="shared" si="2"/>
        <v>4.8098920148574535</v>
      </c>
      <c r="AP39" s="29">
        <f t="shared" si="8"/>
        <v>4.8098920148574535</v>
      </c>
      <c r="AQ39" s="29">
        <f t="shared" si="9"/>
        <v>3.681092014857454</v>
      </c>
      <c r="AT39">
        <v>2.1320000000000001</v>
      </c>
      <c r="AU39">
        <v>0.23699999999999999</v>
      </c>
      <c r="AV39">
        <v>0.59899999999999998</v>
      </c>
      <c r="AW39">
        <v>0</v>
      </c>
      <c r="AX39">
        <v>-1.69</v>
      </c>
      <c r="AY39">
        <v>-1.1599999999999999</v>
      </c>
      <c r="AZ39">
        <v>0</v>
      </c>
      <c r="BA39">
        <v>-2.4630000000000001</v>
      </c>
      <c r="BB39">
        <v>0.46179999999999999</v>
      </c>
      <c r="BC39">
        <v>0</v>
      </c>
      <c r="BD39">
        <v>0.19869999999999999</v>
      </c>
      <c r="BE39">
        <v>0.6</v>
      </c>
      <c r="BF39">
        <v>15</v>
      </c>
      <c r="BG39">
        <v>0</v>
      </c>
      <c r="BH39">
        <v>3</v>
      </c>
      <c r="BI39">
        <v>150</v>
      </c>
      <c r="BJ39">
        <v>0</v>
      </c>
      <c r="BK39">
        <v>9.1999999999999998E-3</v>
      </c>
      <c r="BL39">
        <v>-8.8000000000000005E-3</v>
      </c>
      <c r="BM39">
        <v>0</v>
      </c>
      <c r="BN39">
        <v>0</v>
      </c>
      <c r="BP39" s="30">
        <v>2000</v>
      </c>
      <c r="BS39" s="30" t="str">
        <f t="shared" si="10"/>
        <v>WRR0347_CFLscw-A(12w)</v>
      </c>
      <c r="BT39" s="31">
        <f t="shared" si="5"/>
        <v>42</v>
      </c>
      <c r="BU39" s="35">
        <f t="shared" si="11"/>
        <v>1.0127999999999999</v>
      </c>
      <c r="BV39" s="29">
        <f t="shared" si="12"/>
        <v>3.4758</v>
      </c>
      <c r="BW39" s="29">
        <f t="shared" si="13"/>
        <v>1.7858000000000001</v>
      </c>
      <c r="BX39" s="29">
        <f t="shared" si="14"/>
        <v>0.62580000000000013</v>
      </c>
      <c r="BY39" s="29">
        <f t="shared" si="15"/>
        <v>0.62580000000000013</v>
      </c>
      <c r="BZ39" s="29"/>
      <c r="CA39" s="30" t="str">
        <f t="shared" si="16"/>
        <v>_CFLscw-A(12w)</v>
      </c>
      <c r="CB39" s="31">
        <f t="shared" si="28"/>
        <v>49</v>
      </c>
      <c r="CC39" s="35">
        <f t="shared" si="17"/>
        <v>1.0771999999999999</v>
      </c>
      <c r="CD39" s="29">
        <f t="shared" si="18"/>
        <v>3.5402</v>
      </c>
      <c r="CE39" s="29">
        <f t="shared" si="19"/>
        <v>1.8502000000000001</v>
      </c>
      <c r="CF39" s="29">
        <f t="shared" si="20"/>
        <v>0.69020000000000015</v>
      </c>
      <c r="CG39" s="29">
        <f t="shared" si="21"/>
        <v>0.69020000000000015</v>
      </c>
      <c r="CI39" s="30" t="str">
        <f t="shared" si="22"/>
        <v>WRR0347_CFLscw-A(12w)</v>
      </c>
      <c r="CJ39" s="31">
        <f t="shared" si="7"/>
        <v>42</v>
      </c>
      <c r="CK39" s="35">
        <f t="shared" si="23"/>
        <v>1.0127999999999999</v>
      </c>
      <c r="CL39" s="29">
        <f t="shared" si="24"/>
        <v>3.4758</v>
      </c>
      <c r="CM39" s="29">
        <f t="shared" si="25"/>
        <v>1.7858000000000001</v>
      </c>
      <c r="CN39" s="29">
        <f t="shared" si="26"/>
        <v>0.62580000000000013</v>
      </c>
      <c r="CO39" s="29">
        <f t="shared" si="27"/>
        <v>0.62580000000000013</v>
      </c>
    </row>
    <row r="40" spans="1:93" hidden="1" x14ac:dyDescent="0.3">
      <c r="A40" t="s">
        <v>159</v>
      </c>
      <c r="B40" t="s">
        <v>105</v>
      </c>
      <c r="C40" t="s">
        <v>153</v>
      </c>
      <c r="D40" s="2" t="s">
        <v>84</v>
      </c>
      <c r="E40" s="2"/>
      <c r="F40" s="34">
        <v>9020</v>
      </c>
      <c r="G40" s="2" t="s">
        <v>106</v>
      </c>
      <c r="H40" s="2">
        <v>13</v>
      </c>
      <c r="I40" s="2"/>
      <c r="J40" s="2"/>
      <c r="K40" s="2"/>
      <c r="L40" s="2" t="s">
        <v>20</v>
      </c>
      <c r="M40" s="2">
        <v>13</v>
      </c>
      <c r="N40" s="2"/>
      <c r="O40" s="2"/>
      <c r="P40" s="2" t="s">
        <v>84</v>
      </c>
      <c r="Q40" s="2"/>
      <c r="R40" s="2"/>
      <c r="S40" s="2"/>
      <c r="T40" s="2" t="s">
        <v>86</v>
      </c>
      <c r="U40" t="s">
        <v>160</v>
      </c>
      <c r="V40" s="5" t="s">
        <v>88</v>
      </c>
      <c r="W40" t="s">
        <v>109</v>
      </c>
      <c r="X40">
        <v>1</v>
      </c>
      <c r="Z40">
        <v>3.0430000000000001</v>
      </c>
      <c r="AA40">
        <v>-0.14966150225589619</v>
      </c>
      <c r="AB40">
        <v>0.52692151711335011</v>
      </c>
      <c r="AC40">
        <v>1.8411</v>
      </c>
      <c r="AD40">
        <v>-1.8050999999999999</v>
      </c>
      <c r="AE40">
        <v>-1.1288</v>
      </c>
      <c r="AF40">
        <v>-1.845</v>
      </c>
      <c r="AG40">
        <v>6.7507000000000001</v>
      </c>
      <c r="AH40">
        <v>5.8051000000000004</v>
      </c>
      <c r="AI40">
        <v>6.1600000000000002E-2</v>
      </c>
      <c r="AJ40">
        <v>6.6500000000000004E-2</v>
      </c>
      <c r="AK40">
        <v>9.35E-2</v>
      </c>
      <c r="AM40" s="29">
        <f t="shared" si="0"/>
        <v>4.8364920148574546</v>
      </c>
      <c r="AN40" s="29">
        <f t="shared" si="1"/>
        <v>6.6814920148574544</v>
      </c>
      <c r="AO40" s="29">
        <f t="shared" si="2"/>
        <v>4.8763920148574549</v>
      </c>
      <c r="AP40" s="29">
        <f t="shared" si="8"/>
        <v>4.8763920148574549</v>
      </c>
      <c r="AQ40" s="29">
        <f t="shared" si="9"/>
        <v>3.7475920148574544</v>
      </c>
      <c r="AT40">
        <v>2.1320000000000001</v>
      </c>
      <c r="AU40">
        <v>0.23699999999999999</v>
      </c>
      <c r="AV40">
        <v>0.59899999999999998</v>
      </c>
      <c r="AW40">
        <v>0</v>
      </c>
      <c r="AX40">
        <v>-1.69</v>
      </c>
      <c r="AY40">
        <v>-1.1599999999999999</v>
      </c>
      <c r="AZ40">
        <v>0</v>
      </c>
      <c r="BA40">
        <v>-2.4630000000000001</v>
      </c>
      <c r="BB40">
        <v>0.46179999999999999</v>
      </c>
      <c r="BC40">
        <v>0</v>
      </c>
      <c r="BD40">
        <v>0.19869999999999999</v>
      </c>
      <c r="BE40">
        <v>0.6</v>
      </c>
      <c r="BF40">
        <v>15</v>
      </c>
      <c r="BG40">
        <v>0</v>
      </c>
      <c r="BH40">
        <v>3</v>
      </c>
      <c r="BI40">
        <v>150</v>
      </c>
      <c r="BJ40">
        <v>0</v>
      </c>
      <c r="BK40">
        <v>9.1999999999999998E-3</v>
      </c>
      <c r="BL40">
        <v>-8.8000000000000005E-3</v>
      </c>
      <c r="BM40">
        <v>0</v>
      </c>
      <c r="BN40">
        <v>0</v>
      </c>
      <c r="BP40" s="30">
        <v>2000</v>
      </c>
      <c r="BS40" s="30" t="str">
        <f t="shared" si="10"/>
        <v>WRR0347_CFLscw-A(13w)</v>
      </c>
      <c r="BT40" s="31">
        <f t="shared" si="5"/>
        <v>45</v>
      </c>
      <c r="BU40" s="35">
        <f t="shared" si="11"/>
        <v>1.0404</v>
      </c>
      <c r="BV40" s="29">
        <f t="shared" si="12"/>
        <v>3.5034000000000001</v>
      </c>
      <c r="BW40" s="29">
        <f t="shared" si="13"/>
        <v>1.8134000000000001</v>
      </c>
      <c r="BX40" s="29">
        <f t="shared" si="14"/>
        <v>0.6534000000000002</v>
      </c>
      <c r="BY40" s="29">
        <f t="shared" si="15"/>
        <v>0.6534000000000002</v>
      </c>
      <c r="BZ40" s="29"/>
      <c r="CA40" s="30" t="str">
        <f t="shared" si="16"/>
        <v>_CFLscw-A(13w)</v>
      </c>
      <c r="CB40" s="31">
        <f t="shared" si="28"/>
        <v>53</v>
      </c>
      <c r="CC40" s="35">
        <f t="shared" si="17"/>
        <v>1.1139999999999999</v>
      </c>
      <c r="CD40" s="29">
        <f t="shared" si="18"/>
        <v>3.577</v>
      </c>
      <c r="CE40" s="29">
        <f t="shared" si="19"/>
        <v>1.887</v>
      </c>
      <c r="CF40" s="29">
        <f t="shared" si="20"/>
        <v>0.72700000000000009</v>
      </c>
      <c r="CG40" s="29">
        <f t="shared" si="21"/>
        <v>0.72700000000000009</v>
      </c>
      <c r="CI40" s="30" t="str">
        <f t="shared" si="22"/>
        <v>WRR0347_CFLscw-A(13w)</v>
      </c>
      <c r="CJ40" s="31">
        <f t="shared" si="7"/>
        <v>45</v>
      </c>
      <c r="CK40" s="35">
        <f t="shared" si="23"/>
        <v>1.0404</v>
      </c>
      <c r="CL40" s="29">
        <f t="shared" si="24"/>
        <v>3.5034000000000001</v>
      </c>
      <c r="CM40" s="29">
        <f t="shared" si="25"/>
        <v>1.8134000000000001</v>
      </c>
      <c r="CN40" s="29">
        <f t="shared" si="26"/>
        <v>0.6534000000000002</v>
      </c>
      <c r="CO40" s="29">
        <f t="shared" si="27"/>
        <v>0.6534000000000002</v>
      </c>
    </row>
    <row r="41" spans="1:93" hidden="1" x14ac:dyDescent="0.3">
      <c r="A41" t="s">
        <v>161</v>
      </c>
      <c r="B41" t="s">
        <v>105</v>
      </c>
      <c r="C41" t="s">
        <v>153</v>
      </c>
      <c r="D41" s="2" t="s">
        <v>84</v>
      </c>
      <c r="E41" s="2"/>
      <c r="F41" s="34">
        <v>9020</v>
      </c>
      <c r="G41" s="2" t="s">
        <v>106</v>
      </c>
      <c r="H41" s="2">
        <v>14</v>
      </c>
      <c r="I41" s="2"/>
      <c r="J41" s="2"/>
      <c r="K41" s="2"/>
      <c r="L41" s="2" t="s">
        <v>20</v>
      </c>
      <c r="M41" s="2">
        <v>14</v>
      </c>
      <c r="N41" s="2"/>
      <c r="O41" s="2"/>
      <c r="P41" s="2" t="s">
        <v>84</v>
      </c>
      <c r="Q41" s="2"/>
      <c r="R41" s="2"/>
      <c r="S41" s="2"/>
      <c r="T41" s="2" t="s">
        <v>86</v>
      </c>
      <c r="U41" t="s">
        <v>162</v>
      </c>
      <c r="V41" s="5" t="s">
        <v>88</v>
      </c>
      <c r="W41" t="s">
        <v>109</v>
      </c>
      <c r="X41">
        <v>1</v>
      </c>
      <c r="Z41">
        <v>3.0430000000000001</v>
      </c>
      <c r="AA41">
        <v>-0.14966150225589619</v>
      </c>
      <c r="AB41">
        <v>0.52692151711335011</v>
      </c>
      <c r="AC41">
        <v>1.8411</v>
      </c>
      <c r="AD41">
        <v>-1.8050999999999999</v>
      </c>
      <c r="AE41">
        <v>-1.1288</v>
      </c>
      <c r="AF41">
        <v>-1.845</v>
      </c>
      <c r="AG41">
        <v>6.7507000000000001</v>
      </c>
      <c r="AH41">
        <v>5.8051000000000004</v>
      </c>
      <c r="AI41">
        <v>6.1600000000000002E-2</v>
      </c>
      <c r="AJ41">
        <v>6.6500000000000004E-2</v>
      </c>
      <c r="AK41">
        <v>9.35E-2</v>
      </c>
      <c r="AM41" s="29">
        <f t="shared" si="0"/>
        <v>4.9029920148574542</v>
      </c>
      <c r="AN41" s="29">
        <f t="shared" si="1"/>
        <v>6.7479920148574539</v>
      </c>
      <c r="AO41" s="29">
        <f t="shared" si="2"/>
        <v>4.9428920148574544</v>
      </c>
      <c r="AP41" s="29">
        <f t="shared" si="8"/>
        <v>4.9428920148574544</v>
      </c>
      <c r="AQ41" s="29">
        <f t="shared" si="9"/>
        <v>3.814092014857454</v>
      </c>
      <c r="AT41">
        <v>2.1320000000000001</v>
      </c>
      <c r="AU41">
        <v>0.23699999999999999</v>
      </c>
      <c r="AV41">
        <v>0.59899999999999998</v>
      </c>
      <c r="AW41">
        <v>0</v>
      </c>
      <c r="AX41">
        <v>-1.69</v>
      </c>
      <c r="AY41">
        <v>-1.1599999999999999</v>
      </c>
      <c r="AZ41">
        <v>0</v>
      </c>
      <c r="BA41">
        <v>-2.4630000000000001</v>
      </c>
      <c r="BB41">
        <v>0.46179999999999999</v>
      </c>
      <c r="BC41">
        <v>0</v>
      </c>
      <c r="BD41">
        <v>0.19869999999999999</v>
      </c>
      <c r="BE41">
        <v>0.6</v>
      </c>
      <c r="BF41">
        <v>15</v>
      </c>
      <c r="BG41">
        <v>0</v>
      </c>
      <c r="BH41">
        <v>3</v>
      </c>
      <c r="BI41">
        <v>150</v>
      </c>
      <c r="BJ41">
        <v>0</v>
      </c>
      <c r="BK41">
        <v>9.1999999999999998E-3</v>
      </c>
      <c r="BL41">
        <v>-8.8000000000000005E-3</v>
      </c>
      <c r="BM41">
        <v>0</v>
      </c>
      <c r="BN41">
        <v>0</v>
      </c>
      <c r="BP41" s="30">
        <v>2000</v>
      </c>
      <c r="BS41" s="30" t="str">
        <f t="shared" si="10"/>
        <v>WRR0347_CFLscw-A(14w)</v>
      </c>
      <c r="BT41" s="31">
        <f t="shared" si="5"/>
        <v>49</v>
      </c>
      <c r="BU41" s="35">
        <f t="shared" si="11"/>
        <v>1.0771999999999999</v>
      </c>
      <c r="BV41" s="29">
        <f t="shared" si="12"/>
        <v>3.5402</v>
      </c>
      <c r="BW41" s="29">
        <f t="shared" si="13"/>
        <v>1.8502000000000001</v>
      </c>
      <c r="BX41" s="29">
        <f t="shared" si="14"/>
        <v>0.69020000000000015</v>
      </c>
      <c r="BY41" s="29">
        <f t="shared" si="15"/>
        <v>0.69020000000000015</v>
      </c>
      <c r="BZ41" s="29"/>
      <c r="CA41" s="30" t="str">
        <f t="shared" si="16"/>
        <v>_CFLscw-A(14w)</v>
      </c>
      <c r="CB41" s="31">
        <f t="shared" si="28"/>
        <v>57</v>
      </c>
      <c r="CC41" s="35">
        <f t="shared" si="17"/>
        <v>1.1508000000000003</v>
      </c>
      <c r="CD41" s="29">
        <f t="shared" si="18"/>
        <v>3.6138000000000003</v>
      </c>
      <c r="CE41" s="29">
        <f t="shared" si="19"/>
        <v>1.9238000000000004</v>
      </c>
      <c r="CF41" s="29">
        <f t="shared" si="20"/>
        <v>0.76380000000000048</v>
      </c>
      <c r="CG41" s="29">
        <f t="shared" si="21"/>
        <v>0.76380000000000048</v>
      </c>
      <c r="CI41" s="30" t="str">
        <f t="shared" si="22"/>
        <v>WRR0347_CFLscw-A(14w)</v>
      </c>
      <c r="CJ41" s="31">
        <f t="shared" si="7"/>
        <v>49</v>
      </c>
      <c r="CK41" s="35">
        <f t="shared" si="23"/>
        <v>1.0771999999999999</v>
      </c>
      <c r="CL41" s="29">
        <f t="shared" si="24"/>
        <v>3.5402</v>
      </c>
      <c r="CM41" s="29">
        <f t="shared" si="25"/>
        <v>1.8502000000000001</v>
      </c>
      <c r="CN41" s="29">
        <f t="shared" si="26"/>
        <v>0.69020000000000015</v>
      </c>
      <c r="CO41" s="29">
        <f t="shared" si="27"/>
        <v>0.69020000000000015</v>
      </c>
    </row>
    <row r="42" spans="1:93" hidden="1" x14ac:dyDescent="0.3">
      <c r="A42" t="s">
        <v>163</v>
      </c>
      <c r="B42" t="s">
        <v>105</v>
      </c>
      <c r="C42" t="s">
        <v>153</v>
      </c>
      <c r="D42" s="2" t="s">
        <v>84</v>
      </c>
      <c r="E42" s="2"/>
      <c r="F42" s="34">
        <v>9020</v>
      </c>
      <c r="G42" s="2" t="s">
        <v>106</v>
      </c>
      <c r="H42" s="2">
        <v>15</v>
      </c>
      <c r="I42" s="2"/>
      <c r="J42" s="2"/>
      <c r="K42" s="2"/>
      <c r="L42" s="2" t="s">
        <v>20</v>
      </c>
      <c r="M42" s="2">
        <v>15</v>
      </c>
      <c r="N42" s="2"/>
      <c r="O42" s="2"/>
      <c r="P42" s="2" t="s">
        <v>84</v>
      </c>
      <c r="Q42" s="2"/>
      <c r="R42" s="2"/>
      <c r="S42" s="2"/>
      <c r="T42" s="2" t="s">
        <v>86</v>
      </c>
      <c r="U42" t="s">
        <v>164</v>
      </c>
      <c r="V42" s="5" t="s">
        <v>88</v>
      </c>
      <c r="W42" t="s">
        <v>109</v>
      </c>
      <c r="X42">
        <v>1</v>
      </c>
      <c r="Z42">
        <v>3.0430000000000001</v>
      </c>
      <c r="AA42">
        <v>-0.14966150225589619</v>
      </c>
      <c r="AB42">
        <v>0.52692151711335011</v>
      </c>
      <c r="AC42">
        <v>1.8411</v>
      </c>
      <c r="AD42">
        <v>-1.8050999999999999</v>
      </c>
      <c r="AE42">
        <v>-1.1288</v>
      </c>
      <c r="AF42">
        <v>-1.845</v>
      </c>
      <c r="AG42">
        <v>6.7507000000000001</v>
      </c>
      <c r="AH42">
        <v>5.8051000000000004</v>
      </c>
      <c r="AI42">
        <v>6.1600000000000002E-2</v>
      </c>
      <c r="AJ42">
        <v>6.6500000000000004E-2</v>
      </c>
      <c r="AK42">
        <v>9.35E-2</v>
      </c>
      <c r="AM42" s="29">
        <f t="shared" si="0"/>
        <v>4.9694920148574537</v>
      </c>
      <c r="AN42" s="29">
        <f t="shared" si="1"/>
        <v>6.8144920148574535</v>
      </c>
      <c r="AO42" s="29">
        <f t="shared" si="2"/>
        <v>5.009392014857454</v>
      </c>
      <c r="AP42" s="29">
        <f t="shared" si="8"/>
        <v>5.009392014857454</v>
      </c>
      <c r="AQ42" s="29">
        <f t="shared" si="9"/>
        <v>3.8805920148574535</v>
      </c>
      <c r="AT42">
        <v>2.1320000000000001</v>
      </c>
      <c r="AU42">
        <v>0.23699999999999999</v>
      </c>
      <c r="AV42">
        <v>0.59899999999999998</v>
      </c>
      <c r="AW42">
        <v>0</v>
      </c>
      <c r="AX42">
        <v>-1.69</v>
      </c>
      <c r="AY42">
        <v>-1.1599999999999999</v>
      </c>
      <c r="AZ42">
        <v>0</v>
      </c>
      <c r="BA42">
        <v>-2.4630000000000001</v>
      </c>
      <c r="BB42">
        <v>0.46179999999999999</v>
      </c>
      <c r="BC42">
        <v>0</v>
      </c>
      <c r="BD42">
        <v>0.19869999999999999</v>
      </c>
      <c r="BE42">
        <v>0.6</v>
      </c>
      <c r="BF42">
        <v>15</v>
      </c>
      <c r="BG42">
        <v>0</v>
      </c>
      <c r="BH42">
        <v>3</v>
      </c>
      <c r="BI42">
        <v>150</v>
      </c>
      <c r="BJ42">
        <v>0</v>
      </c>
      <c r="BK42">
        <v>9.1999999999999998E-3</v>
      </c>
      <c r="BL42">
        <v>-8.8000000000000005E-3</v>
      </c>
      <c r="BM42">
        <v>0</v>
      </c>
      <c r="BN42">
        <v>0</v>
      </c>
      <c r="BP42" s="30">
        <v>2000</v>
      </c>
      <c r="BS42" s="30" t="str">
        <f t="shared" si="10"/>
        <v>WRR0347_CFLscw-A(15w)</v>
      </c>
      <c r="BT42" s="31">
        <f t="shared" si="5"/>
        <v>52</v>
      </c>
      <c r="BU42" s="35">
        <f t="shared" si="11"/>
        <v>1.1048</v>
      </c>
      <c r="BV42" s="29">
        <f t="shared" si="12"/>
        <v>3.5678000000000001</v>
      </c>
      <c r="BW42" s="29">
        <f t="shared" si="13"/>
        <v>1.8778000000000001</v>
      </c>
      <c r="BX42" s="29">
        <f t="shared" si="14"/>
        <v>0.71780000000000022</v>
      </c>
      <c r="BY42" s="29">
        <f t="shared" si="15"/>
        <v>0.71780000000000022</v>
      </c>
      <c r="BZ42" s="29"/>
      <c r="CA42" s="30" t="str">
        <f t="shared" si="16"/>
        <v>_CFLscw-A(15w)</v>
      </c>
      <c r="CB42" s="31">
        <f t="shared" si="28"/>
        <v>61</v>
      </c>
      <c r="CC42" s="35">
        <f t="shared" si="17"/>
        <v>1.1876000000000002</v>
      </c>
      <c r="CD42" s="29">
        <f t="shared" si="18"/>
        <v>3.6506000000000003</v>
      </c>
      <c r="CE42" s="29">
        <f t="shared" si="19"/>
        <v>1.9606000000000003</v>
      </c>
      <c r="CF42" s="29">
        <f t="shared" si="20"/>
        <v>0.80060000000000042</v>
      </c>
      <c r="CG42" s="29">
        <f t="shared" si="21"/>
        <v>0.80060000000000042</v>
      </c>
      <c r="CI42" s="30" t="str">
        <f t="shared" si="22"/>
        <v>WRR0347_CFLscw-A(15w)</v>
      </c>
      <c r="CJ42" s="31">
        <f t="shared" si="7"/>
        <v>52</v>
      </c>
      <c r="CK42" s="35">
        <f t="shared" si="23"/>
        <v>1.1048</v>
      </c>
      <c r="CL42" s="29">
        <f t="shared" si="24"/>
        <v>3.5678000000000001</v>
      </c>
      <c r="CM42" s="29">
        <f t="shared" si="25"/>
        <v>1.8778000000000001</v>
      </c>
      <c r="CN42" s="29">
        <f t="shared" si="26"/>
        <v>0.71780000000000022</v>
      </c>
      <c r="CO42" s="29">
        <f t="shared" si="27"/>
        <v>0.71780000000000022</v>
      </c>
    </row>
    <row r="43" spans="1:93" hidden="1" x14ac:dyDescent="0.3">
      <c r="A43" t="s">
        <v>165</v>
      </c>
      <c r="B43" t="s">
        <v>105</v>
      </c>
      <c r="C43" t="s">
        <v>153</v>
      </c>
      <c r="D43" s="2" t="s">
        <v>84</v>
      </c>
      <c r="E43" s="2"/>
      <c r="F43" s="34">
        <v>9020</v>
      </c>
      <c r="G43" s="2" t="s">
        <v>106</v>
      </c>
      <c r="H43" s="2">
        <v>16</v>
      </c>
      <c r="I43" s="2"/>
      <c r="J43" s="2"/>
      <c r="K43" s="2"/>
      <c r="L43" s="2" t="s">
        <v>20</v>
      </c>
      <c r="M43" s="2">
        <v>16</v>
      </c>
      <c r="N43" s="2"/>
      <c r="O43" s="2"/>
      <c r="P43" s="2" t="s">
        <v>84</v>
      </c>
      <c r="Q43" s="2"/>
      <c r="R43" s="2"/>
      <c r="S43" s="2"/>
      <c r="T43" s="2" t="s">
        <v>86</v>
      </c>
      <c r="U43" t="s">
        <v>166</v>
      </c>
      <c r="V43" s="5" t="s">
        <v>88</v>
      </c>
      <c r="W43" t="s">
        <v>109</v>
      </c>
      <c r="X43">
        <v>1</v>
      </c>
      <c r="Z43">
        <v>3.0430000000000001</v>
      </c>
      <c r="AA43">
        <v>-0.14966150225589619</v>
      </c>
      <c r="AB43">
        <v>0.52692151711335011</v>
      </c>
      <c r="AC43">
        <v>1.8411</v>
      </c>
      <c r="AD43">
        <v>-1.8050999999999999</v>
      </c>
      <c r="AE43">
        <v>-1.1288</v>
      </c>
      <c r="AF43">
        <v>-1.845</v>
      </c>
      <c r="AG43">
        <v>6.7507000000000001</v>
      </c>
      <c r="AH43">
        <v>5.8051000000000004</v>
      </c>
      <c r="AI43">
        <v>6.1600000000000002E-2</v>
      </c>
      <c r="AJ43">
        <v>6.6500000000000004E-2</v>
      </c>
      <c r="AK43">
        <v>9.35E-2</v>
      </c>
      <c r="AM43" s="29">
        <f t="shared" si="0"/>
        <v>5.0359920148574542</v>
      </c>
      <c r="AN43" s="29">
        <f t="shared" si="1"/>
        <v>6.8809920148574539</v>
      </c>
      <c r="AO43" s="29">
        <f t="shared" si="2"/>
        <v>5.0758920148574536</v>
      </c>
      <c r="AP43" s="29">
        <f t="shared" si="8"/>
        <v>5.0758920148574536</v>
      </c>
      <c r="AQ43" s="29">
        <f t="shared" si="9"/>
        <v>3.947092014857454</v>
      </c>
      <c r="AT43">
        <v>2.1320000000000001</v>
      </c>
      <c r="AU43">
        <v>0.23699999999999999</v>
      </c>
      <c r="AV43">
        <v>0.59899999999999998</v>
      </c>
      <c r="AW43">
        <v>0</v>
      </c>
      <c r="AX43">
        <v>-1.69</v>
      </c>
      <c r="AY43">
        <v>-1.1599999999999999</v>
      </c>
      <c r="AZ43">
        <v>0</v>
      </c>
      <c r="BA43">
        <v>-2.4630000000000001</v>
      </c>
      <c r="BB43">
        <v>0.46179999999999999</v>
      </c>
      <c r="BC43">
        <v>0</v>
      </c>
      <c r="BD43">
        <v>0.19869999999999999</v>
      </c>
      <c r="BE43">
        <v>0.6</v>
      </c>
      <c r="BF43">
        <v>15</v>
      </c>
      <c r="BG43">
        <v>0</v>
      </c>
      <c r="BH43">
        <v>3</v>
      </c>
      <c r="BI43">
        <v>150</v>
      </c>
      <c r="BJ43">
        <v>0</v>
      </c>
      <c r="BK43">
        <v>9.1999999999999998E-3</v>
      </c>
      <c r="BL43">
        <v>-8.8000000000000005E-3</v>
      </c>
      <c r="BM43">
        <v>0</v>
      </c>
      <c r="BN43">
        <v>0</v>
      </c>
      <c r="BP43" s="30">
        <v>2000</v>
      </c>
      <c r="BS43" s="30" t="str">
        <f t="shared" si="10"/>
        <v>WRR0347_CFLscw-A(16w)</v>
      </c>
      <c r="BT43" s="31">
        <f t="shared" si="5"/>
        <v>56</v>
      </c>
      <c r="BU43" s="35">
        <f t="shared" si="11"/>
        <v>1.1415999999999999</v>
      </c>
      <c r="BV43" s="29">
        <f t="shared" si="12"/>
        <v>3.6046</v>
      </c>
      <c r="BW43" s="29">
        <f t="shared" si="13"/>
        <v>1.9146000000000001</v>
      </c>
      <c r="BX43" s="29">
        <f t="shared" si="14"/>
        <v>0.75460000000000016</v>
      </c>
      <c r="BY43" s="29">
        <f t="shared" si="15"/>
        <v>0.75460000000000016</v>
      </c>
      <c r="BZ43" s="29"/>
      <c r="CA43" s="30" t="str">
        <f t="shared" si="16"/>
        <v>_CFLscw-A(16w)</v>
      </c>
      <c r="CB43" s="31">
        <f t="shared" si="28"/>
        <v>65</v>
      </c>
      <c r="CC43" s="35">
        <f t="shared" si="17"/>
        <v>1.2244000000000002</v>
      </c>
      <c r="CD43" s="29">
        <f t="shared" si="18"/>
        <v>3.6874000000000002</v>
      </c>
      <c r="CE43" s="29">
        <f t="shared" si="19"/>
        <v>1.9974000000000003</v>
      </c>
      <c r="CF43" s="29">
        <f t="shared" si="20"/>
        <v>0.83740000000000037</v>
      </c>
      <c r="CG43" s="29">
        <f t="shared" si="21"/>
        <v>0.83740000000000037</v>
      </c>
      <c r="CI43" s="30" t="str">
        <f t="shared" si="22"/>
        <v>WRR0347_CFLscw-A(16w)</v>
      </c>
      <c r="CJ43" s="31">
        <f t="shared" si="7"/>
        <v>56</v>
      </c>
      <c r="CK43" s="35">
        <f t="shared" si="23"/>
        <v>1.1415999999999999</v>
      </c>
      <c r="CL43" s="29">
        <f t="shared" si="24"/>
        <v>3.6046</v>
      </c>
      <c r="CM43" s="29">
        <f t="shared" si="25"/>
        <v>1.9146000000000001</v>
      </c>
      <c r="CN43" s="29">
        <f t="shared" si="26"/>
        <v>0.75460000000000016</v>
      </c>
      <c r="CO43" s="29">
        <f t="shared" si="27"/>
        <v>0.75460000000000016</v>
      </c>
    </row>
    <row r="44" spans="1:93" hidden="1" x14ac:dyDescent="0.3">
      <c r="A44" t="s">
        <v>167</v>
      </c>
      <c r="B44" t="s">
        <v>105</v>
      </c>
      <c r="C44" t="s">
        <v>153</v>
      </c>
      <c r="D44" s="2" t="s">
        <v>84</v>
      </c>
      <c r="E44" s="2"/>
      <c r="F44" s="34">
        <v>9020</v>
      </c>
      <c r="G44" s="2" t="s">
        <v>106</v>
      </c>
      <c r="H44" s="2">
        <v>18</v>
      </c>
      <c r="I44" s="2"/>
      <c r="J44" s="2"/>
      <c r="K44" s="2"/>
      <c r="L44" s="2" t="s">
        <v>20</v>
      </c>
      <c r="M44" s="2">
        <v>18</v>
      </c>
      <c r="N44" s="2"/>
      <c r="O44" s="2"/>
      <c r="P44" s="2" t="s">
        <v>84</v>
      </c>
      <c r="Q44" s="2"/>
      <c r="R44" s="2"/>
      <c r="S44" s="2"/>
      <c r="T44" s="2" t="s">
        <v>86</v>
      </c>
      <c r="U44" t="s">
        <v>168</v>
      </c>
      <c r="V44" s="5" t="s">
        <v>88</v>
      </c>
      <c r="W44" t="s">
        <v>109</v>
      </c>
      <c r="X44">
        <v>1</v>
      </c>
      <c r="Z44">
        <v>3.0430000000000001</v>
      </c>
      <c r="AA44">
        <v>-0.14966150225589619</v>
      </c>
      <c r="AB44">
        <v>0.52692151711335011</v>
      </c>
      <c r="AC44">
        <v>1.8411</v>
      </c>
      <c r="AD44">
        <v>-1.8050999999999999</v>
      </c>
      <c r="AE44">
        <v>-1.1288</v>
      </c>
      <c r="AF44">
        <v>-1.845</v>
      </c>
      <c r="AG44">
        <v>6.7507000000000001</v>
      </c>
      <c r="AH44">
        <v>5.8051000000000004</v>
      </c>
      <c r="AI44">
        <v>6.1600000000000002E-2</v>
      </c>
      <c r="AJ44">
        <v>6.6500000000000004E-2</v>
      </c>
      <c r="AK44">
        <v>9.35E-2</v>
      </c>
      <c r="AM44" s="29">
        <f t="shared" si="0"/>
        <v>5.1689920148574542</v>
      </c>
      <c r="AN44" s="29">
        <f t="shared" si="1"/>
        <v>7.0139920148574539</v>
      </c>
      <c r="AO44" s="29">
        <f t="shared" si="2"/>
        <v>5.2088920148574545</v>
      </c>
      <c r="AP44" s="29">
        <f t="shared" si="8"/>
        <v>5.2088920148574545</v>
      </c>
      <c r="AQ44" s="29">
        <f t="shared" si="9"/>
        <v>4.0800920148574544</v>
      </c>
      <c r="AT44">
        <v>2.1320000000000001</v>
      </c>
      <c r="AU44">
        <v>0.23699999999999999</v>
      </c>
      <c r="AV44">
        <v>0.59899999999999998</v>
      </c>
      <c r="AW44">
        <v>0</v>
      </c>
      <c r="AX44">
        <v>-1.69</v>
      </c>
      <c r="AY44">
        <v>-1.1599999999999999</v>
      </c>
      <c r="AZ44">
        <v>0</v>
      </c>
      <c r="BA44">
        <v>-2.4630000000000001</v>
      </c>
      <c r="BB44">
        <v>0.46179999999999999</v>
      </c>
      <c r="BC44">
        <v>0</v>
      </c>
      <c r="BD44">
        <v>0.19869999999999999</v>
      </c>
      <c r="BE44">
        <v>0.6</v>
      </c>
      <c r="BF44">
        <v>15</v>
      </c>
      <c r="BG44">
        <v>0</v>
      </c>
      <c r="BH44">
        <v>3</v>
      </c>
      <c r="BI44">
        <v>150</v>
      </c>
      <c r="BJ44">
        <v>0</v>
      </c>
      <c r="BK44">
        <v>9.1999999999999998E-3</v>
      </c>
      <c r="BL44">
        <v>-8.8000000000000005E-3</v>
      </c>
      <c r="BM44">
        <v>0</v>
      </c>
      <c r="BN44">
        <v>0</v>
      </c>
      <c r="BP44" s="30">
        <v>2000</v>
      </c>
      <c r="BS44" s="30" t="str">
        <f t="shared" si="10"/>
        <v>WRR0347_CFLscw-A(18w)</v>
      </c>
      <c r="BT44" s="31">
        <f t="shared" si="5"/>
        <v>62</v>
      </c>
      <c r="BU44" s="35">
        <f t="shared" si="11"/>
        <v>1.1968000000000001</v>
      </c>
      <c r="BV44" s="29">
        <f t="shared" si="12"/>
        <v>3.6598000000000002</v>
      </c>
      <c r="BW44" s="29">
        <f t="shared" si="13"/>
        <v>1.9698000000000002</v>
      </c>
      <c r="BX44" s="29">
        <f t="shared" si="14"/>
        <v>0.8098000000000003</v>
      </c>
      <c r="BY44" s="29">
        <f t="shared" si="15"/>
        <v>0.8098000000000003</v>
      </c>
      <c r="BZ44" s="29"/>
      <c r="CA44" s="30" t="str">
        <f t="shared" si="16"/>
        <v>_CFLscw-A(18w)</v>
      </c>
      <c r="CB44" s="31">
        <f t="shared" si="28"/>
        <v>73</v>
      </c>
      <c r="CC44" s="35">
        <f t="shared" si="17"/>
        <v>1.298</v>
      </c>
      <c r="CD44" s="29">
        <f t="shared" si="18"/>
        <v>3.7610000000000001</v>
      </c>
      <c r="CE44" s="29">
        <f t="shared" si="19"/>
        <v>2.0710000000000002</v>
      </c>
      <c r="CF44" s="29">
        <f t="shared" si="20"/>
        <v>0.91100000000000025</v>
      </c>
      <c r="CG44" s="29">
        <f t="shared" si="21"/>
        <v>0.91100000000000025</v>
      </c>
      <c r="CI44" s="30" t="str">
        <f t="shared" si="22"/>
        <v>WRR0347_CFLscw-A(18w)</v>
      </c>
      <c r="CJ44" s="31">
        <f t="shared" si="7"/>
        <v>62</v>
      </c>
      <c r="CK44" s="35">
        <f t="shared" si="23"/>
        <v>1.1968000000000001</v>
      </c>
      <c r="CL44" s="29">
        <f t="shared" si="24"/>
        <v>3.6598000000000002</v>
      </c>
      <c r="CM44" s="29">
        <f t="shared" si="25"/>
        <v>1.9698000000000002</v>
      </c>
      <c r="CN44" s="29">
        <f t="shared" si="26"/>
        <v>0.8098000000000003</v>
      </c>
      <c r="CO44" s="29">
        <f t="shared" si="27"/>
        <v>0.8098000000000003</v>
      </c>
    </row>
    <row r="45" spans="1:93" hidden="1" x14ac:dyDescent="0.3">
      <c r="A45" t="s">
        <v>169</v>
      </c>
      <c r="B45" t="s">
        <v>105</v>
      </c>
      <c r="C45" t="s">
        <v>153</v>
      </c>
      <c r="D45" s="2" t="s">
        <v>84</v>
      </c>
      <c r="E45" s="2"/>
      <c r="F45" s="34">
        <v>9020</v>
      </c>
      <c r="G45" s="2" t="s">
        <v>106</v>
      </c>
      <c r="H45" s="2">
        <v>19</v>
      </c>
      <c r="I45" s="2"/>
      <c r="J45" s="2"/>
      <c r="K45" s="2"/>
      <c r="L45" s="2" t="s">
        <v>20</v>
      </c>
      <c r="M45" s="2">
        <v>19</v>
      </c>
      <c r="N45" s="2"/>
      <c r="O45" s="2"/>
      <c r="P45" s="2" t="s">
        <v>84</v>
      </c>
      <c r="Q45" s="2"/>
      <c r="R45" s="2"/>
      <c r="S45" s="2"/>
      <c r="T45" s="2" t="s">
        <v>86</v>
      </c>
      <c r="U45" t="s">
        <v>170</v>
      </c>
      <c r="V45" s="5" t="s">
        <v>88</v>
      </c>
      <c r="W45" t="s">
        <v>109</v>
      </c>
      <c r="X45">
        <v>1</v>
      </c>
      <c r="Z45">
        <v>3.0430000000000001</v>
      </c>
      <c r="AA45">
        <v>-0.14966150225589619</v>
      </c>
      <c r="AB45">
        <v>0.52692151711335011</v>
      </c>
      <c r="AC45">
        <v>1.8411</v>
      </c>
      <c r="AD45">
        <v>-1.8050999999999999</v>
      </c>
      <c r="AE45">
        <v>-1.1288</v>
      </c>
      <c r="AF45">
        <v>-1.845</v>
      </c>
      <c r="AG45">
        <v>6.7507000000000001</v>
      </c>
      <c r="AH45">
        <v>5.8051000000000004</v>
      </c>
      <c r="AI45">
        <v>6.1600000000000002E-2</v>
      </c>
      <c r="AJ45">
        <v>6.6500000000000004E-2</v>
      </c>
      <c r="AK45">
        <v>9.35E-2</v>
      </c>
      <c r="AM45" s="29">
        <f t="shared" si="0"/>
        <v>5.2354920148574537</v>
      </c>
      <c r="AN45" s="29">
        <f t="shared" si="1"/>
        <v>7.0804920148574535</v>
      </c>
      <c r="AO45" s="29">
        <f t="shared" si="2"/>
        <v>5.275392014857454</v>
      </c>
      <c r="AP45" s="29">
        <f t="shared" si="8"/>
        <v>5.275392014857454</v>
      </c>
      <c r="AQ45" s="29">
        <f t="shared" si="9"/>
        <v>4.146592014857454</v>
      </c>
      <c r="AT45">
        <v>2.1320000000000001</v>
      </c>
      <c r="AU45">
        <v>0.23699999999999999</v>
      </c>
      <c r="AV45">
        <v>0.59899999999999998</v>
      </c>
      <c r="AW45">
        <v>0</v>
      </c>
      <c r="AX45">
        <v>-1.69</v>
      </c>
      <c r="AY45">
        <v>-1.1599999999999999</v>
      </c>
      <c r="AZ45">
        <v>0</v>
      </c>
      <c r="BA45">
        <v>-2.4630000000000001</v>
      </c>
      <c r="BB45">
        <v>0.46179999999999999</v>
      </c>
      <c r="BC45">
        <v>0</v>
      </c>
      <c r="BD45">
        <v>0.19869999999999999</v>
      </c>
      <c r="BE45">
        <v>0.6</v>
      </c>
      <c r="BF45">
        <v>15</v>
      </c>
      <c r="BG45">
        <v>0</v>
      </c>
      <c r="BH45">
        <v>3</v>
      </c>
      <c r="BI45">
        <v>150</v>
      </c>
      <c r="BJ45">
        <v>0</v>
      </c>
      <c r="BK45">
        <v>9.1999999999999998E-3</v>
      </c>
      <c r="BL45">
        <v>-8.8000000000000005E-3</v>
      </c>
      <c r="BM45">
        <v>0</v>
      </c>
      <c r="BN45">
        <v>0</v>
      </c>
      <c r="BP45" s="30">
        <v>2000</v>
      </c>
      <c r="BS45" s="30" t="str">
        <f t="shared" si="10"/>
        <v>WRR0347_CFLscw-A(19w)</v>
      </c>
      <c r="BT45" s="31">
        <f t="shared" si="5"/>
        <v>66</v>
      </c>
      <c r="BU45" s="35">
        <f t="shared" si="11"/>
        <v>1.2336</v>
      </c>
      <c r="BV45" s="29">
        <f t="shared" si="12"/>
        <v>3.6966000000000001</v>
      </c>
      <c r="BW45" s="29">
        <f t="shared" si="13"/>
        <v>2.0066000000000002</v>
      </c>
      <c r="BX45" s="29">
        <f t="shared" si="14"/>
        <v>0.84660000000000024</v>
      </c>
      <c r="BY45" s="29">
        <f t="shared" si="15"/>
        <v>0.84660000000000024</v>
      </c>
      <c r="BZ45" s="29"/>
      <c r="CA45" s="30" t="str">
        <f t="shared" si="16"/>
        <v>_CFLscw-A(19w)</v>
      </c>
      <c r="CB45" s="31">
        <f t="shared" si="28"/>
        <v>77</v>
      </c>
      <c r="CC45" s="35">
        <f t="shared" si="17"/>
        <v>1.3172000000000001</v>
      </c>
      <c r="CD45" s="29">
        <f t="shared" si="18"/>
        <v>3.7802000000000002</v>
      </c>
      <c r="CE45" s="29">
        <f t="shared" si="19"/>
        <v>2.0902000000000003</v>
      </c>
      <c r="CF45" s="29">
        <f t="shared" si="20"/>
        <v>0.93020000000000036</v>
      </c>
      <c r="CG45" s="29">
        <f t="shared" si="21"/>
        <v>0.93020000000000036</v>
      </c>
      <c r="CI45" s="30" t="str">
        <f t="shared" si="22"/>
        <v>WRR0347_CFLscw-A(19w)</v>
      </c>
      <c r="CJ45" s="31">
        <f t="shared" si="7"/>
        <v>66</v>
      </c>
      <c r="CK45" s="35">
        <f t="shared" si="23"/>
        <v>1.2336</v>
      </c>
      <c r="CL45" s="29">
        <f t="shared" si="24"/>
        <v>3.6966000000000001</v>
      </c>
      <c r="CM45" s="29">
        <f t="shared" si="25"/>
        <v>2.0066000000000002</v>
      </c>
      <c r="CN45" s="29">
        <f t="shared" si="26"/>
        <v>0.84660000000000024</v>
      </c>
      <c r="CO45" s="29">
        <f t="shared" si="27"/>
        <v>0.84660000000000024</v>
      </c>
    </row>
    <row r="46" spans="1:93" hidden="1" x14ac:dyDescent="0.3">
      <c r="A46" t="s">
        <v>171</v>
      </c>
      <c r="B46" t="s">
        <v>105</v>
      </c>
      <c r="C46" t="s">
        <v>153</v>
      </c>
      <c r="D46" s="2" t="s">
        <v>84</v>
      </c>
      <c r="E46" s="2"/>
      <c r="F46" s="34">
        <v>9020</v>
      </c>
      <c r="G46" s="2" t="s">
        <v>106</v>
      </c>
      <c r="H46" s="2">
        <v>20</v>
      </c>
      <c r="I46" s="2"/>
      <c r="J46" s="2"/>
      <c r="K46" s="2"/>
      <c r="L46" s="2" t="s">
        <v>20</v>
      </c>
      <c r="M46" s="2">
        <v>20</v>
      </c>
      <c r="N46" s="2"/>
      <c r="O46" s="2"/>
      <c r="P46" s="2" t="s">
        <v>84</v>
      </c>
      <c r="Q46" s="2"/>
      <c r="R46" s="2"/>
      <c r="S46" s="2"/>
      <c r="T46" s="2" t="s">
        <v>86</v>
      </c>
      <c r="U46" t="s">
        <v>172</v>
      </c>
      <c r="V46" s="5" t="s">
        <v>88</v>
      </c>
      <c r="W46" t="s">
        <v>109</v>
      </c>
      <c r="X46">
        <v>1</v>
      </c>
      <c r="Z46">
        <v>3.0430000000000001</v>
      </c>
      <c r="AA46">
        <v>-0.14966150225589619</v>
      </c>
      <c r="AB46">
        <v>0.52692151711335011</v>
      </c>
      <c r="AC46">
        <v>1.8411</v>
      </c>
      <c r="AD46">
        <v>-1.8050999999999999</v>
      </c>
      <c r="AE46">
        <v>-1.1288</v>
      </c>
      <c r="AF46">
        <v>-1.845</v>
      </c>
      <c r="AG46">
        <v>6.7507000000000001</v>
      </c>
      <c r="AH46">
        <v>5.8051000000000004</v>
      </c>
      <c r="AI46">
        <v>6.1600000000000002E-2</v>
      </c>
      <c r="AJ46">
        <v>6.6500000000000004E-2</v>
      </c>
      <c r="AK46">
        <v>9.35E-2</v>
      </c>
      <c r="AM46" s="29">
        <f t="shared" si="0"/>
        <v>5.3019920148574542</v>
      </c>
      <c r="AN46" s="29">
        <f t="shared" si="1"/>
        <v>7.1469920148574539</v>
      </c>
      <c r="AO46" s="29">
        <f t="shared" si="2"/>
        <v>5.3418920148574536</v>
      </c>
      <c r="AP46" s="29">
        <f t="shared" si="8"/>
        <v>5.3418920148574536</v>
      </c>
      <c r="AQ46" s="29">
        <f t="shared" si="9"/>
        <v>4.2130920148574535</v>
      </c>
      <c r="AT46">
        <v>2.1320000000000001</v>
      </c>
      <c r="AU46">
        <v>0.23699999999999999</v>
      </c>
      <c r="AV46">
        <v>0.59899999999999998</v>
      </c>
      <c r="AW46">
        <v>0</v>
      </c>
      <c r="AX46">
        <v>-1.69</v>
      </c>
      <c r="AY46">
        <v>-1.1599999999999999</v>
      </c>
      <c r="AZ46">
        <v>0</v>
      </c>
      <c r="BA46">
        <v>-2.4630000000000001</v>
      </c>
      <c r="BB46">
        <v>0.46179999999999999</v>
      </c>
      <c r="BC46">
        <v>0</v>
      </c>
      <c r="BD46">
        <v>0.19869999999999999</v>
      </c>
      <c r="BE46">
        <v>0.6</v>
      </c>
      <c r="BF46">
        <v>15</v>
      </c>
      <c r="BG46">
        <v>0</v>
      </c>
      <c r="BH46">
        <v>3</v>
      </c>
      <c r="BI46">
        <v>150</v>
      </c>
      <c r="BJ46">
        <v>0</v>
      </c>
      <c r="BK46">
        <v>9.1999999999999998E-3</v>
      </c>
      <c r="BL46">
        <v>-8.8000000000000005E-3</v>
      </c>
      <c r="BM46">
        <v>0</v>
      </c>
      <c r="BN46">
        <v>0</v>
      </c>
      <c r="BP46" s="30">
        <v>2000</v>
      </c>
      <c r="BS46" s="30" t="str">
        <f t="shared" si="10"/>
        <v>WRR0347_CFLscw-A(20w)</v>
      </c>
      <c r="BT46" s="31">
        <f t="shared" si="5"/>
        <v>69</v>
      </c>
      <c r="BU46" s="35">
        <f t="shared" si="11"/>
        <v>1.2612000000000001</v>
      </c>
      <c r="BV46" s="29">
        <f t="shared" si="12"/>
        <v>3.7242000000000002</v>
      </c>
      <c r="BW46" s="29">
        <f t="shared" si="13"/>
        <v>2.0342000000000002</v>
      </c>
      <c r="BX46" s="29">
        <f t="shared" si="14"/>
        <v>0.87420000000000031</v>
      </c>
      <c r="BY46" s="29">
        <f t="shared" si="15"/>
        <v>0.87420000000000031</v>
      </c>
      <c r="BZ46" s="29"/>
      <c r="CA46" s="30" t="str">
        <f t="shared" si="16"/>
        <v>_CFLscw-A(20w)</v>
      </c>
      <c r="CB46" s="31">
        <f t="shared" si="28"/>
        <v>81</v>
      </c>
      <c r="CC46" s="35">
        <f t="shared" si="17"/>
        <v>1.3188</v>
      </c>
      <c r="CD46" s="29">
        <f t="shared" si="18"/>
        <v>3.7818000000000001</v>
      </c>
      <c r="CE46" s="29">
        <f t="shared" si="19"/>
        <v>2.0918000000000001</v>
      </c>
      <c r="CF46" s="29">
        <f t="shared" si="20"/>
        <v>0.93180000000000018</v>
      </c>
      <c r="CG46" s="29">
        <f t="shared" si="21"/>
        <v>0.93180000000000018</v>
      </c>
      <c r="CI46" s="30" t="str">
        <f t="shared" si="22"/>
        <v>WRR0347_CFLscw-A(20w)</v>
      </c>
      <c r="CJ46" s="31">
        <f t="shared" si="7"/>
        <v>69</v>
      </c>
      <c r="CK46" s="35">
        <f t="shared" si="23"/>
        <v>1.2612000000000001</v>
      </c>
      <c r="CL46" s="29">
        <f t="shared" si="24"/>
        <v>3.7242000000000002</v>
      </c>
      <c r="CM46" s="29">
        <f t="shared" si="25"/>
        <v>2.0342000000000002</v>
      </c>
      <c r="CN46" s="29">
        <f t="shared" si="26"/>
        <v>0.87420000000000031</v>
      </c>
      <c r="CO46" s="29">
        <f t="shared" si="27"/>
        <v>0.87420000000000031</v>
      </c>
    </row>
    <row r="47" spans="1:93" hidden="1" x14ac:dyDescent="0.3">
      <c r="A47" t="s">
        <v>173</v>
      </c>
      <c r="B47" t="s">
        <v>105</v>
      </c>
      <c r="C47" t="s">
        <v>153</v>
      </c>
      <c r="D47" s="2" t="s">
        <v>84</v>
      </c>
      <c r="E47" s="2"/>
      <c r="F47" s="34">
        <v>9020</v>
      </c>
      <c r="G47" s="2" t="s">
        <v>106</v>
      </c>
      <c r="H47" s="2">
        <v>22</v>
      </c>
      <c r="I47" s="2"/>
      <c r="J47" s="2"/>
      <c r="K47" s="2"/>
      <c r="L47" s="2" t="s">
        <v>20</v>
      </c>
      <c r="M47" s="2">
        <v>22</v>
      </c>
      <c r="N47" s="2"/>
      <c r="O47" s="2"/>
      <c r="P47" s="2" t="s">
        <v>84</v>
      </c>
      <c r="Q47" s="2"/>
      <c r="R47" s="2"/>
      <c r="S47" s="2"/>
      <c r="T47" s="2" t="s">
        <v>86</v>
      </c>
      <c r="U47" t="s">
        <v>174</v>
      </c>
      <c r="V47" s="5" t="s">
        <v>88</v>
      </c>
      <c r="W47" t="s">
        <v>109</v>
      </c>
      <c r="X47">
        <v>1</v>
      </c>
      <c r="Z47">
        <v>3.0430000000000001</v>
      </c>
      <c r="AA47">
        <v>-0.14966150225589619</v>
      </c>
      <c r="AB47">
        <v>0.52692151711335011</v>
      </c>
      <c r="AC47">
        <v>1.8411</v>
      </c>
      <c r="AD47">
        <v>-1.8050999999999999</v>
      </c>
      <c r="AE47">
        <v>-1.1288</v>
      </c>
      <c r="AF47">
        <v>-1.845</v>
      </c>
      <c r="AG47">
        <v>6.7507000000000001</v>
      </c>
      <c r="AH47">
        <v>5.8051000000000004</v>
      </c>
      <c r="AI47">
        <v>6.1600000000000002E-2</v>
      </c>
      <c r="AJ47">
        <v>6.6500000000000004E-2</v>
      </c>
      <c r="AK47">
        <v>9.35E-2</v>
      </c>
      <c r="AM47" s="29">
        <f t="shared" si="0"/>
        <v>5.4349920148574542</v>
      </c>
      <c r="AN47" s="29">
        <f t="shared" si="1"/>
        <v>7.279992014857454</v>
      </c>
      <c r="AO47" s="29">
        <f t="shared" si="2"/>
        <v>5.4748920148574545</v>
      </c>
      <c r="AP47" s="29">
        <f t="shared" si="8"/>
        <v>5.4748920148574545</v>
      </c>
      <c r="AQ47" s="29">
        <f t="shared" si="9"/>
        <v>4.3460920148574544</v>
      </c>
      <c r="AT47">
        <v>2.1320000000000001</v>
      </c>
      <c r="AU47">
        <v>0.23699999999999999</v>
      </c>
      <c r="AV47">
        <v>0.59899999999999998</v>
      </c>
      <c r="AW47">
        <v>0</v>
      </c>
      <c r="AX47">
        <v>-1.69</v>
      </c>
      <c r="AY47">
        <v>-1.1599999999999999</v>
      </c>
      <c r="AZ47">
        <v>0</v>
      </c>
      <c r="BA47">
        <v>-2.4630000000000001</v>
      </c>
      <c r="BB47">
        <v>0.46179999999999999</v>
      </c>
      <c r="BC47">
        <v>0</v>
      </c>
      <c r="BD47">
        <v>0.19869999999999999</v>
      </c>
      <c r="BE47">
        <v>0.6</v>
      </c>
      <c r="BF47">
        <v>15</v>
      </c>
      <c r="BG47">
        <v>0</v>
      </c>
      <c r="BH47">
        <v>3</v>
      </c>
      <c r="BI47">
        <v>150</v>
      </c>
      <c r="BJ47">
        <v>0</v>
      </c>
      <c r="BK47">
        <v>9.1999999999999998E-3</v>
      </c>
      <c r="BL47">
        <v>-8.8000000000000005E-3</v>
      </c>
      <c r="BM47">
        <v>0</v>
      </c>
      <c r="BN47">
        <v>0</v>
      </c>
      <c r="BP47" s="30">
        <v>2000</v>
      </c>
      <c r="BS47" s="30" t="str">
        <f t="shared" si="10"/>
        <v>WRR0347_CFLscw-A(22w)</v>
      </c>
      <c r="BT47" s="31">
        <f t="shared" si="5"/>
        <v>76</v>
      </c>
      <c r="BU47" s="35">
        <f t="shared" si="11"/>
        <v>1.3168000000000002</v>
      </c>
      <c r="BV47" s="29">
        <f t="shared" si="12"/>
        <v>3.7798000000000003</v>
      </c>
      <c r="BW47" s="29">
        <f t="shared" si="13"/>
        <v>2.0898000000000003</v>
      </c>
      <c r="BX47" s="29">
        <f t="shared" si="14"/>
        <v>0.9298000000000004</v>
      </c>
      <c r="BY47" s="29">
        <f t="shared" si="15"/>
        <v>0.9298000000000004</v>
      </c>
      <c r="BZ47" s="29"/>
      <c r="CA47" s="30" t="str">
        <f t="shared" si="16"/>
        <v>_CFLscw-A(22w)</v>
      </c>
      <c r="CB47" s="31">
        <f t="shared" si="28"/>
        <v>90</v>
      </c>
      <c r="CC47" s="35">
        <f t="shared" si="17"/>
        <v>1.3224</v>
      </c>
      <c r="CD47" s="29">
        <f t="shared" si="18"/>
        <v>3.7854000000000001</v>
      </c>
      <c r="CE47" s="29">
        <f t="shared" si="19"/>
        <v>2.0954000000000002</v>
      </c>
      <c r="CF47" s="29">
        <f t="shared" si="20"/>
        <v>0.93540000000000023</v>
      </c>
      <c r="CG47" s="29">
        <f t="shared" si="21"/>
        <v>0.93540000000000023</v>
      </c>
      <c r="CI47" s="30" t="str">
        <f t="shared" si="22"/>
        <v>WRR0347_CFLscw-A(22w)</v>
      </c>
      <c r="CJ47" s="31">
        <f t="shared" si="7"/>
        <v>76</v>
      </c>
      <c r="CK47" s="35">
        <f t="shared" si="23"/>
        <v>1.3168000000000002</v>
      </c>
      <c r="CL47" s="29">
        <f t="shared" si="24"/>
        <v>3.7798000000000003</v>
      </c>
      <c r="CM47" s="29">
        <f t="shared" si="25"/>
        <v>2.0898000000000003</v>
      </c>
      <c r="CN47" s="29">
        <f t="shared" si="26"/>
        <v>0.9298000000000004</v>
      </c>
      <c r="CO47" s="29">
        <f t="shared" si="27"/>
        <v>0.9298000000000004</v>
      </c>
    </row>
    <row r="48" spans="1:93" hidden="1" x14ac:dyDescent="0.3">
      <c r="A48" t="s">
        <v>175</v>
      </c>
      <c r="B48" t="s">
        <v>105</v>
      </c>
      <c r="C48" t="s">
        <v>153</v>
      </c>
      <c r="D48" s="2" t="s">
        <v>84</v>
      </c>
      <c r="E48" s="2"/>
      <c r="F48" s="34">
        <v>9020</v>
      </c>
      <c r="G48" s="2" t="s">
        <v>106</v>
      </c>
      <c r="H48" s="2">
        <v>23</v>
      </c>
      <c r="I48" s="2"/>
      <c r="J48" s="2"/>
      <c r="K48" s="2"/>
      <c r="L48" s="2" t="s">
        <v>20</v>
      </c>
      <c r="M48" s="2">
        <v>23</v>
      </c>
      <c r="N48" s="2"/>
      <c r="O48" s="2"/>
      <c r="P48" s="2" t="s">
        <v>84</v>
      </c>
      <c r="Q48" s="2"/>
      <c r="R48" s="2"/>
      <c r="S48" s="2"/>
      <c r="T48" s="2" t="s">
        <v>86</v>
      </c>
      <c r="U48" t="s">
        <v>176</v>
      </c>
      <c r="V48" s="5" t="s">
        <v>88</v>
      </c>
      <c r="W48" t="s">
        <v>109</v>
      </c>
      <c r="X48">
        <v>1</v>
      </c>
      <c r="Z48">
        <v>3.0430000000000001</v>
      </c>
      <c r="AA48">
        <v>-0.14966150225589619</v>
      </c>
      <c r="AB48">
        <v>0.52692151711335011</v>
      </c>
      <c r="AC48">
        <v>1.8411</v>
      </c>
      <c r="AD48">
        <v>-1.8050999999999999</v>
      </c>
      <c r="AE48">
        <v>-1.1288</v>
      </c>
      <c r="AF48">
        <v>-1.845</v>
      </c>
      <c r="AG48">
        <v>6.7507000000000001</v>
      </c>
      <c r="AH48">
        <v>5.8051000000000004</v>
      </c>
      <c r="AI48">
        <v>6.1600000000000002E-2</v>
      </c>
      <c r="AJ48">
        <v>6.6500000000000004E-2</v>
      </c>
      <c r="AK48">
        <v>9.35E-2</v>
      </c>
      <c r="AM48" s="29">
        <f t="shared" si="0"/>
        <v>5.5014920148574538</v>
      </c>
      <c r="AN48" s="29">
        <f t="shared" si="1"/>
        <v>7.3464920148574535</v>
      </c>
      <c r="AO48" s="29">
        <f t="shared" si="2"/>
        <v>5.541392014857454</v>
      </c>
      <c r="AP48" s="29">
        <f t="shared" si="8"/>
        <v>5.541392014857454</v>
      </c>
      <c r="AQ48" s="29">
        <f t="shared" si="9"/>
        <v>4.412592014857454</v>
      </c>
      <c r="AT48">
        <v>2.1320000000000001</v>
      </c>
      <c r="AU48">
        <v>0.23699999999999999</v>
      </c>
      <c r="AV48">
        <v>0.59899999999999998</v>
      </c>
      <c r="AW48">
        <v>0</v>
      </c>
      <c r="AX48">
        <v>-1.69</v>
      </c>
      <c r="AY48">
        <v>-1.1599999999999999</v>
      </c>
      <c r="AZ48">
        <v>0</v>
      </c>
      <c r="BA48">
        <v>-2.4630000000000001</v>
      </c>
      <c r="BB48">
        <v>0.46179999999999999</v>
      </c>
      <c r="BC48">
        <v>0</v>
      </c>
      <c r="BD48">
        <v>0.19869999999999999</v>
      </c>
      <c r="BE48">
        <v>0.6</v>
      </c>
      <c r="BF48">
        <v>15</v>
      </c>
      <c r="BG48">
        <v>0</v>
      </c>
      <c r="BH48">
        <v>3</v>
      </c>
      <c r="BI48">
        <v>150</v>
      </c>
      <c r="BJ48">
        <v>0</v>
      </c>
      <c r="BK48">
        <v>9.1999999999999998E-3</v>
      </c>
      <c r="BL48">
        <v>-8.8000000000000005E-3</v>
      </c>
      <c r="BM48">
        <v>0</v>
      </c>
      <c r="BN48">
        <v>0</v>
      </c>
      <c r="BP48" s="30">
        <v>2000</v>
      </c>
      <c r="BS48" s="30" t="str">
        <f t="shared" si="10"/>
        <v>WRR0347_CFLscw-A(23w)</v>
      </c>
      <c r="BT48" s="31">
        <f t="shared" si="5"/>
        <v>80</v>
      </c>
      <c r="BU48" s="35">
        <f t="shared" si="11"/>
        <v>1.3184</v>
      </c>
      <c r="BV48" s="29">
        <f t="shared" si="12"/>
        <v>3.7814000000000001</v>
      </c>
      <c r="BW48" s="29">
        <f t="shared" si="13"/>
        <v>2.0914000000000001</v>
      </c>
      <c r="BX48" s="29">
        <f t="shared" si="14"/>
        <v>0.93140000000000023</v>
      </c>
      <c r="BY48" s="29">
        <f t="shared" si="15"/>
        <v>0.93140000000000023</v>
      </c>
      <c r="BZ48" s="29"/>
      <c r="CA48" s="30" t="str">
        <f t="shared" si="16"/>
        <v>_CFLscw-A(23w)</v>
      </c>
      <c r="CB48" s="31">
        <f t="shared" si="28"/>
        <v>94</v>
      </c>
      <c r="CC48" s="35">
        <f t="shared" si="17"/>
        <v>1.3239999999999998</v>
      </c>
      <c r="CD48" s="29">
        <f t="shared" si="18"/>
        <v>3.7869999999999999</v>
      </c>
      <c r="CE48" s="29">
        <f t="shared" si="19"/>
        <v>2.097</v>
      </c>
      <c r="CF48" s="29">
        <f t="shared" si="20"/>
        <v>0.93700000000000006</v>
      </c>
      <c r="CG48" s="29">
        <f t="shared" si="21"/>
        <v>0.93700000000000006</v>
      </c>
      <c r="CI48" s="30" t="str">
        <f t="shared" si="22"/>
        <v>WRR0347_CFLscw-A(23w)</v>
      </c>
      <c r="CJ48" s="31">
        <f t="shared" si="7"/>
        <v>80</v>
      </c>
      <c r="CK48" s="35">
        <f t="shared" si="23"/>
        <v>1.3184</v>
      </c>
      <c r="CL48" s="29">
        <f t="shared" si="24"/>
        <v>3.7814000000000001</v>
      </c>
      <c r="CM48" s="29">
        <f t="shared" si="25"/>
        <v>2.0914000000000001</v>
      </c>
      <c r="CN48" s="29">
        <f t="shared" si="26"/>
        <v>0.93140000000000023</v>
      </c>
      <c r="CO48" s="29">
        <f t="shared" si="27"/>
        <v>0.93140000000000023</v>
      </c>
    </row>
    <row r="49" spans="1:93" hidden="1" x14ac:dyDescent="0.3">
      <c r="A49" t="s">
        <v>177</v>
      </c>
      <c r="B49" t="s">
        <v>105</v>
      </c>
      <c r="C49" t="s">
        <v>153</v>
      </c>
      <c r="D49" s="2" t="s">
        <v>84</v>
      </c>
      <c r="E49" s="2"/>
      <c r="F49" s="34">
        <v>9020</v>
      </c>
      <c r="G49" s="2" t="s">
        <v>106</v>
      </c>
      <c r="H49" s="2">
        <v>24</v>
      </c>
      <c r="I49" s="2"/>
      <c r="J49" s="2"/>
      <c r="K49" s="2"/>
      <c r="L49" s="2" t="s">
        <v>20</v>
      </c>
      <c r="M49" s="2">
        <v>24</v>
      </c>
      <c r="N49" s="2"/>
      <c r="O49" s="2"/>
      <c r="P49" s="2" t="s">
        <v>84</v>
      </c>
      <c r="Q49" s="2"/>
      <c r="R49" s="2"/>
      <c r="S49" s="2"/>
      <c r="T49" s="2" t="s">
        <v>86</v>
      </c>
      <c r="U49" t="s">
        <v>178</v>
      </c>
      <c r="V49" s="5" t="s">
        <v>88</v>
      </c>
      <c r="W49" t="s">
        <v>109</v>
      </c>
      <c r="X49">
        <v>1</v>
      </c>
      <c r="Z49">
        <v>3.0430000000000001</v>
      </c>
      <c r="AA49">
        <v>-0.14966150225589619</v>
      </c>
      <c r="AB49">
        <v>0.52692151711335011</v>
      </c>
      <c r="AC49">
        <v>1.8411</v>
      </c>
      <c r="AD49">
        <v>-1.8050999999999999</v>
      </c>
      <c r="AE49">
        <v>-1.1288</v>
      </c>
      <c r="AF49">
        <v>-1.845</v>
      </c>
      <c r="AG49">
        <v>6.7507000000000001</v>
      </c>
      <c r="AH49">
        <v>5.8051000000000004</v>
      </c>
      <c r="AI49">
        <v>6.1600000000000002E-2</v>
      </c>
      <c r="AJ49">
        <v>6.6500000000000004E-2</v>
      </c>
      <c r="AK49">
        <v>9.35E-2</v>
      </c>
      <c r="AM49" s="29">
        <f t="shared" si="0"/>
        <v>5.5679920148574542</v>
      </c>
      <c r="AN49" s="29">
        <f t="shared" si="1"/>
        <v>7.412992014857454</v>
      </c>
      <c r="AO49" s="29">
        <f t="shared" si="2"/>
        <v>5.6078920148574536</v>
      </c>
      <c r="AP49" s="29">
        <f t="shared" si="8"/>
        <v>5.6078920148574536</v>
      </c>
      <c r="AQ49" s="29">
        <f t="shared" si="9"/>
        <v>4.4790920148574536</v>
      </c>
      <c r="AT49">
        <v>2.1320000000000001</v>
      </c>
      <c r="AU49">
        <v>0.23699999999999999</v>
      </c>
      <c r="AV49">
        <v>0.59899999999999998</v>
      </c>
      <c r="AW49">
        <v>0</v>
      </c>
      <c r="AX49">
        <v>-1.69</v>
      </c>
      <c r="AY49">
        <v>-1.1599999999999999</v>
      </c>
      <c r="AZ49">
        <v>0</v>
      </c>
      <c r="BA49">
        <v>-2.4630000000000001</v>
      </c>
      <c r="BB49">
        <v>0.46179999999999999</v>
      </c>
      <c r="BC49">
        <v>0</v>
      </c>
      <c r="BD49">
        <v>0.19869999999999999</v>
      </c>
      <c r="BE49">
        <v>0.6</v>
      </c>
      <c r="BF49">
        <v>15</v>
      </c>
      <c r="BG49">
        <v>0</v>
      </c>
      <c r="BH49">
        <v>3</v>
      </c>
      <c r="BI49">
        <v>150</v>
      </c>
      <c r="BJ49">
        <v>0</v>
      </c>
      <c r="BK49">
        <v>9.1999999999999998E-3</v>
      </c>
      <c r="BL49">
        <v>-8.8000000000000005E-3</v>
      </c>
      <c r="BM49">
        <v>0</v>
      </c>
      <c r="BN49">
        <v>0</v>
      </c>
      <c r="BP49" s="30">
        <v>2000</v>
      </c>
      <c r="BS49" s="30" t="str">
        <f t="shared" si="10"/>
        <v>WRR0347_CFLscw-A(24w)</v>
      </c>
      <c r="BT49" s="31">
        <f t="shared" si="5"/>
        <v>83</v>
      </c>
      <c r="BU49" s="35">
        <f t="shared" si="11"/>
        <v>1.3196000000000003</v>
      </c>
      <c r="BV49" s="29">
        <f t="shared" si="12"/>
        <v>3.7826000000000004</v>
      </c>
      <c r="BW49" s="29">
        <f t="shared" si="13"/>
        <v>2.0926000000000005</v>
      </c>
      <c r="BX49" s="29">
        <f t="shared" si="14"/>
        <v>0.93260000000000054</v>
      </c>
      <c r="BY49" s="29">
        <f t="shared" si="15"/>
        <v>0.93260000000000054</v>
      </c>
      <c r="BZ49" s="29"/>
      <c r="CA49" s="30" t="str">
        <f t="shared" si="16"/>
        <v>_CFLscw-A(24w)</v>
      </c>
      <c r="CB49" s="31">
        <f t="shared" si="28"/>
        <v>98</v>
      </c>
      <c r="CC49" s="35">
        <f t="shared" si="17"/>
        <v>1.3256000000000001</v>
      </c>
      <c r="CD49" s="29">
        <f t="shared" si="18"/>
        <v>3.7886000000000002</v>
      </c>
      <c r="CE49" s="29">
        <f t="shared" si="19"/>
        <v>2.0986000000000002</v>
      </c>
      <c r="CF49" s="29">
        <f t="shared" si="20"/>
        <v>0.93860000000000032</v>
      </c>
      <c r="CG49" s="29">
        <f t="shared" si="21"/>
        <v>0.93860000000000032</v>
      </c>
      <c r="CI49" s="30" t="str">
        <f t="shared" si="22"/>
        <v>WRR0347_CFLscw-A(24w)</v>
      </c>
      <c r="CJ49" s="31">
        <f t="shared" si="7"/>
        <v>83</v>
      </c>
      <c r="CK49" s="35">
        <f t="shared" si="23"/>
        <v>1.3196000000000003</v>
      </c>
      <c r="CL49" s="29">
        <f t="shared" si="24"/>
        <v>3.7826000000000004</v>
      </c>
      <c r="CM49" s="29">
        <f t="shared" si="25"/>
        <v>2.0926000000000005</v>
      </c>
      <c r="CN49" s="29">
        <f t="shared" si="26"/>
        <v>0.93260000000000054</v>
      </c>
      <c r="CO49" s="29">
        <f t="shared" si="27"/>
        <v>0.93260000000000054</v>
      </c>
    </row>
    <row r="50" spans="1:93" hidden="1" x14ac:dyDescent="0.3">
      <c r="A50" t="s">
        <v>179</v>
      </c>
      <c r="B50" t="s">
        <v>105</v>
      </c>
      <c r="C50" t="s">
        <v>153</v>
      </c>
      <c r="D50" s="2" t="s">
        <v>84</v>
      </c>
      <c r="E50" s="2"/>
      <c r="F50" s="34">
        <v>9020</v>
      </c>
      <c r="G50" s="2" t="s">
        <v>106</v>
      </c>
      <c r="H50" s="2">
        <v>25</v>
      </c>
      <c r="I50" s="2"/>
      <c r="J50" s="2"/>
      <c r="K50" s="2"/>
      <c r="L50" s="2" t="s">
        <v>20</v>
      </c>
      <c r="M50" s="2">
        <v>25</v>
      </c>
      <c r="N50" s="2"/>
      <c r="O50" s="2"/>
      <c r="P50" s="2" t="s">
        <v>84</v>
      </c>
      <c r="Q50" s="2"/>
      <c r="R50" s="2"/>
      <c r="S50" s="2"/>
      <c r="T50" s="2" t="s">
        <v>86</v>
      </c>
      <c r="U50" t="s">
        <v>180</v>
      </c>
      <c r="V50" s="5" t="s">
        <v>88</v>
      </c>
      <c r="W50" t="s">
        <v>109</v>
      </c>
      <c r="X50">
        <v>1</v>
      </c>
      <c r="Z50">
        <v>3.0430000000000001</v>
      </c>
      <c r="AA50">
        <v>-0.14966150225589619</v>
      </c>
      <c r="AB50">
        <v>0.52692151711335011</v>
      </c>
      <c r="AC50">
        <v>1.8411</v>
      </c>
      <c r="AD50">
        <v>-1.8050999999999999</v>
      </c>
      <c r="AE50">
        <v>-1.1288</v>
      </c>
      <c r="AF50">
        <v>-1.845</v>
      </c>
      <c r="AG50">
        <v>6.7507000000000001</v>
      </c>
      <c r="AH50">
        <v>5.8051000000000004</v>
      </c>
      <c r="AI50">
        <v>6.1600000000000002E-2</v>
      </c>
      <c r="AJ50">
        <v>6.6500000000000004E-2</v>
      </c>
      <c r="AK50">
        <v>9.35E-2</v>
      </c>
      <c r="AM50" s="29">
        <f t="shared" si="0"/>
        <v>5.6344920148574547</v>
      </c>
      <c r="AN50" s="29">
        <f t="shared" si="1"/>
        <v>7.4794920148574544</v>
      </c>
      <c r="AO50" s="29">
        <f t="shared" si="2"/>
        <v>5.6743920148574549</v>
      </c>
      <c r="AP50" s="29">
        <f t="shared" si="8"/>
        <v>5.6743920148574549</v>
      </c>
      <c r="AQ50" s="29">
        <f t="shared" si="9"/>
        <v>4.5455920148574549</v>
      </c>
      <c r="AT50">
        <v>2.1320000000000001</v>
      </c>
      <c r="AU50">
        <v>0.23699999999999999</v>
      </c>
      <c r="AV50">
        <v>0.59899999999999998</v>
      </c>
      <c r="AW50">
        <v>0</v>
      </c>
      <c r="AX50">
        <v>-1.69</v>
      </c>
      <c r="AY50">
        <v>-1.1599999999999999</v>
      </c>
      <c r="AZ50">
        <v>0</v>
      </c>
      <c r="BA50">
        <v>-2.4630000000000001</v>
      </c>
      <c r="BB50">
        <v>0.46179999999999999</v>
      </c>
      <c r="BC50">
        <v>0</v>
      </c>
      <c r="BD50">
        <v>0.19869999999999999</v>
      </c>
      <c r="BE50">
        <v>0.6</v>
      </c>
      <c r="BF50">
        <v>15</v>
      </c>
      <c r="BG50">
        <v>0</v>
      </c>
      <c r="BH50">
        <v>3</v>
      </c>
      <c r="BI50">
        <v>150</v>
      </c>
      <c r="BJ50">
        <v>0</v>
      </c>
      <c r="BK50">
        <v>9.1999999999999998E-3</v>
      </c>
      <c r="BL50">
        <v>-8.8000000000000005E-3</v>
      </c>
      <c r="BM50">
        <v>0</v>
      </c>
      <c r="BN50">
        <v>0</v>
      </c>
      <c r="BP50" s="30">
        <v>2000</v>
      </c>
      <c r="BS50" s="30" t="str">
        <f t="shared" si="10"/>
        <v>WRR0347_CFLscw-A(25w)</v>
      </c>
      <c r="BT50" s="31">
        <f t="shared" si="5"/>
        <v>87</v>
      </c>
      <c r="BU50" s="35">
        <f t="shared" si="11"/>
        <v>1.3212000000000002</v>
      </c>
      <c r="BV50" s="29">
        <f t="shared" si="12"/>
        <v>3.7842000000000002</v>
      </c>
      <c r="BW50" s="29">
        <f t="shared" si="13"/>
        <v>2.0942000000000003</v>
      </c>
      <c r="BX50" s="29">
        <f t="shared" si="14"/>
        <v>0.93420000000000036</v>
      </c>
      <c r="BY50" s="29">
        <f t="shared" si="15"/>
        <v>0.93420000000000036</v>
      </c>
      <c r="BZ50" s="29"/>
      <c r="CA50" s="30" t="str">
        <f t="shared" si="16"/>
        <v>_CFLscw-A(25w)</v>
      </c>
      <c r="CB50" s="31">
        <f t="shared" si="28"/>
        <v>102</v>
      </c>
      <c r="CC50" s="35">
        <f t="shared" si="17"/>
        <v>1.3271999999999999</v>
      </c>
      <c r="CD50" s="29">
        <f t="shared" si="18"/>
        <v>3.7902</v>
      </c>
      <c r="CE50" s="29">
        <f t="shared" si="19"/>
        <v>2.1002000000000001</v>
      </c>
      <c r="CF50" s="29">
        <f t="shared" si="20"/>
        <v>0.94020000000000015</v>
      </c>
      <c r="CG50" s="29">
        <f t="shared" si="21"/>
        <v>0.94020000000000015</v>
      </c>
      <c r="CI50" s="30" t="str">
        <f t="shared" si="22"/>
        <v>WRR0347_CFLscw-A(25w)</v>
      </c>
      <c r="CJ50" s="31">
        <f t="shared" si="7"/>
        <v>87</v>
      </c>
      <c r="CK50" s="35">
        <f t="shared" si="23"/>
        <v>1.3212000000000002</v>
      </c>
      <c r="CL50" s="29">
        <f t="shared" si="24"/>
        <v>3.7842000000000002</v>
      </c>
      <c r="CM50" s="29">
        <f t="shared" si="25"/>
        <v>2.0942000000000003</v>
      </c>
      <c r="CN50" s="29">
        <f t="shared" si="26"/>
        <v>0.93420000000000036</v>
      </c>
      <c r="CO50" s="29">
        <f t="shared" si="27"/>
        <v>0.93420000000000036</v>
      </c>
    </row>
    <row r="51" spans="1:93" hidden="1" x14ac:dyDescent="0.3">
      <c r="A51" t="s">
        <v>181</v>
      </c>
      <c r="B51" t="s">
        <v>105</v>
      </c>
      <c r="C51" t="s">
        <v>153</v>
      </c>
      <c r="D51" s="2" t="s">
        <v>84</v>
      </c>
      <c r="E51" s="2"/>
      <c r="F51" s="34">
        <v>9020</v>
      </c>
      <c r="G51" s="2" t="s">
        <v>106</v>
      </c>
      <c r="H51" s="2">
        <v>26</v>
      </c>
      <c r="I51" s="2"/>
      <c r="J51" s="2"/>
      <c r="K51" s="2"/>
      <c r="L51" s="2" t="s">
        <v>20</v>
      </c>
      <c r="M51" s="2">
        <v>26</v>
      </c>
      <c r="N51" s="2"/>
      <c r="O51" s="2"/>
      <c r="P51" s="2" t="s">
        <v>84</v>
      </c>
      <c r="Q51" s="2"/>
      <c r="R51" s="2"/>
      <c r="S51" s="2"/>
      <c r="T51" s="2" t="s">
        <v>86</v>
      </c>
      <c r="U51" t="s">
        <v>182</v>
      </c>
      <c r="V51" s="5" t="s">
        <v>88</v>
      </c>
      <c r="W51" t="s">
        <v>109</v>
      </c>
      <c r="X51">
        <v>1</v>
      </c>
      <c r="Z51">
        <v>3.0430000000000001</v>
      </c>
      <c r="AA51">
        <v>-0.14966150225589619</v>
      </c>
      <c r="AB51">
        <v>0.52692151711335011</v>
      </c>
      <c r="AC51">
        <v>1.8411</v>
      </c>
      <c r="AD51">
        <v>-1.8050999999999999</v>
      </c>
      <c r="AE51">
        <v>-1.1288</v>
      </c>
      <c r="AF51">
        <v>-1.845</v>
      </c>
      <c r="AG51">
        <v>6.7507000000000001</v>
      </c>
      <c r="AH51">
        <v>5.8051000000000004</v>
      </c>
      <c r="AI51">
        <v>6.1600000000000002E-2</v>
      </c>
      <c r="AJ51">
        <v>6.6500000000000004E-2</v>
      </c>
      <c r="AK51">
        <v>9.35E-2</v>
      </c>
      <c r="AM51" s="29">
        <f t="shared" si="0"/>
        <v>5.7944920148574539</v>
      </c>
      <c r="AN51" s="29">
        <f t="shared" si="1"/>
        <v>7.6394920148574537</v>
      </c>
      <c r="AO51" s="29">
        <f t="shared" si="2"/>
        <v>5.8343920148574542</v>
      </c>
      <c r="AP51" s="29">
        <f t="shared" si="8"/>
        <v>5.8343920148574542</v>
      </c>
      <c r="AQ51" s="29">
        <f t="shared" si="9"/>
        <v>4.7055920148574542</v>
      </c>
      <c r="AT51">
        <v>2.1320000000000001</v>
      </c>
      <c r="AU51">
        <v>0.23699999999999999</v>
      </c>
      <c r="AV51">
        <v>0.59899999999999998</v>
      </c>
      <c r="AW51">
        <v>0</v>
      </c>
      <c r="AX51">
        <v>-1.69</v>
      </c>
      <c r="AY51">
        <v>-1.1599999999999999</v>
      </c>
      <c r="AZ51">
        <v>0</v>
      </c>
      <c r="BA51">
        <v>-2.4630000000000001</v>
      </c>
      <c r="BB51">
        <v>0.46179999999999999</v>
      </c>
      <c r="BC51">
        <v>0</v>
      </c>
      <c r="BD51">
        <v>0.19869999999999999</v>
      </c>
      <c r="BE51">
        <v>0.6</v>
      </c>
      <c r="BF51">
        <v>15</v>
      </c>
      <c r="BG51">
        <v>0</v>
      </c>
      <c r="BH51">
        <v>3</v>
      </c>
      <c r="BI51">
        <v>150</v>
      </c>
      <c r="BJ51">
        <v>0</v>
      </c>
      <c r="BK51">
        <v>9.1999999999999998E-3</v>
      </c>
      <c r="BL51">
        <v>-8.8000000000000005E-3</v>
      </c>
      <c r="BM51">
        <v>0</v>
      </c>
      <c r="BN51">
        <v>0</v>
      </c>
      <c r="BP51" s="30">
        <v>2000</v>
      </c>
      <c r="BS51" s="30" t="str">
        <f t="shared" si="10"/>
        <v>WRR0347_CFLscw-A(26w)</v>
      </c>
      <c r="BT51" s="31">
        <f t="shared" si="5"/>
        <v>90</v>
      </c>
      <c r="BU51" s="35">
        <f t="shared" si="11"/>
        <v>1.3224</v>
      </c>
      <c r="BV51" s="29">
        <f t="shared" si="12"/>
        <v>3.7854000000000001</v>
      </c>
      <c r="BW51" s="29">
        <f t="shared" si="13"/>
        <v>2.0954000000000002</v>
      </c>
      <c r="BX51" s="29">
        <f t="shared" si="14"/>
        <v>0.93540000000000023</v>
      </c>
      <c r="BY51" s="29">
        <f t="shared" si="15"/>
        <v>0.93540000000000023</v>
      </c>
      <c r="BZ51" s="29"/>
      <c r="CA51" s="30" t="str">
        <f t="shared" si="16"/>
        <v>_CFLscw-A(26w)</v>
      </c>
      <c r="CB51" s="31">
        <f t="shared" si="28"/>
        <v>106</v>
      </c>
      <c r="CC51" s="35">
        <f t="shared" si="17"/>
        <v>1.3288000000000002</v>
      </c>
      <c r="CD51" s="29">
        <f t="shared" si="18"/>
        <v>3.7918000000000003</v>
      </c>
      <c r="CE51" s="29">
        <f t="shared" si="19"/>
        <v>2.1018000000000003</v>
      </c>
      <c r="CF51" s="29">
        <f t="shared" si="20"/>
        <v>0.94180000000000041</v>
      </c>
      <c r="CG51" s="29">
        <f t="shared" si="21"/>
        <v>0.94180000000000041</v>
      </c>
      <c r="CI51" s="30" t="str">
        <f t="shared" si="22"/>
        <v>WRR0347_CFLscw-A(26w)</v>
      </c>
      <c r="CJ51" s="31">
        <f t="shared" si="7"/>
        <v>90</v>
      </c>
      <c r="CK51" s="35">
        <f t="shared" si="23"/>
        <v>1.3224</v>
      </c>
      <c r="CL51" s="29">
        <f t="shared" si="24"/>
        <v>3.7854000000000001</v>
      </c>
      <c r="CM51" s="29">
        <f t="shared" si="25"/>
        <v>2.0954000000000002</v>
      </c>
      <c r="CN51" s="29">
        <f t="shared" si="26"/>
        <v>0.93540000000000023</v>
      </c>
      <c r="CO51" s="29">
        <f t="shared" si="27"/>
        <v>0.93540000000000023</v>
      </c>
    </row>
    <row r="52" spans="1:93" hidden="1" x14ac:dyDescent="0.3">
      <c r="A52" t="s">
        <v>183</v>
      </c>
      <c r="B52" t="s">
        <v>105</v>
      </c>
      <c r="C52" t="s">
        <v>153</v>
      </c>
      <c r="D52" s="2" t="s">
        <v>84</v>
      </c>
      <c r="E52" s="2"/>
      <c r="F52" s="34">
        <v>9020</v>
      </c>
      <c r="G52" s="2" t="s">
        <v>106</v>
      </c>
      <c r="H52" s="2">
        <v>27</v>
      </c>
      <c r="I52" s="2"/>
      <c r="J52" s="2"/>
      <c r="K52" s="2"/>
      <c r="L52" s="2" t="s">
        <v>20</v>
      </c>
      <c r="M52" s="2">
        <v>27</v>
      </c>
      <c r="N52" s="2"/>
      <c r="O52" s="2"/>
      <c r="P52" s="2" t="s">
        <v>84</v>
      </c>
      <c r="Q52" s="2"/>
      <c r="R52" s="2"/>
      <c r="S52" s="2"/>
      <c r="T52" s="2" t="s">
        <v>86</v>
      </c>
      <c r="U52" t="s">
        <v>184</v>
      </c>
      <c r="V52" s="5" t="s">
        <v>88</v>
      </c>
      <c r="W52" t="s">
        <v>109</v>
      </c>
      <c r="X52">
        <v>1</v>
      </c>
      <c r="Z52">
        <v>3.0430000000000001</v>
      </c>
      <c r="AA52">
        <v>-0.14966150225589619</v>
      </c>
      <c r="AB52">
        <v>0.52692151711335011</v>
      </c>
      <c r="AC52">
        <v>1.8411</v>
      </c>
      <c r="AD52">
        <v>-1.8050999999999999</v>
      </c>
      <c r="AE52">
        <v>-1.1288</v>
      </c>
      <c r="AF52">
        <v>-1.845</v>
      </c>
      <c r="AG52">
        <v>6.7507000000000001</v>
      </c>
      <c r="AH52">
        <v>5.8051000000000004</v>
      </c>
      <c r="AI52">
        <v>6.1600000000000002E-2</v>
      </c>
      <c r="AJ52">
        <v>6.6500000000000004E-2</v>
      </c>
      <c r="AK52">
        <v>9.35E-2</v>
      </c>
      <c r="AM52" s="29">
        <f t="shared" si="0"/>
        <v>5.9544920148574541</v>
      </c>
      <c r="AN52" s="29">
        <f t="shared" si="1"/>
        <v>7.7994920148574538</v>
      </c>
      <c r="AO52" s="29">
        <f t="shared" si="2"/>
        <v>5.9943920148574534</v>
      </c>
      <c r="AP52" s="29">
        <f t="shared" si="8"/>
        <v>5.9943920148574534</v>
      </c>
      <c r="AQ52" s="29">
        <f t="shared" si="9"/>
        <v>4.8655920148574534</v>
      </c>
      <c r="AT52">
        <v>2.1320000000000001</v>
      </c>
      <c r="AU52">
        <v>0.23699999999999999</v>
      </c>
      <c r="AV52">
        <v>0.59899999999999998</v>
      </c>
      <c r="AW52">
        <v>0</v>
      </c>
      <c r="AX52">
        <v>-1.69</v>
      </c>
      <c r="AY52">
        <v>-1.1599999999999999</v>
      </c>
      <c r="AZ52">
        <v>0</v>
      </c>
      <c r="BA52">
        <v>-2.4630000000000001</v>
      </c>
      <c r="BB52">
        <v>0.46179999999999999</v>
      </c>
      <c r="BC52">
        <v>0</v>
      </c>
      <c r="BD52">
        <v>0.19869999999999999</v>
      </c>
      <c r="BE52">
        <v>0.6</v>
      </c>
      <c r="BF52">
        <v>15</v>
      </c>
      <c r="BG52">
        <v>0</v>
      </c>
      <c r="BH52">
        <v>3</v>
      </c>
      <c r="BI52">
        <v>150</v>
      </c>
      <c r="BJ52">
        <v>0</v>
      </c>
      <c r="BK52">
        <v>9.1999999999999998E-3</v>
      </c>
      <c r="BL52">
        <v>-8.8000000000000005E-3</v>
      </c>
      <c r="BM52">
        <v>0</v>
      </c>
      <c r="BN52">
        <v>0</v>
      </c>
      <c r="BP52" s="30">
        <v>2000</v>
      </c>
      <c r="BS52" s="30" t="str">
        <f t="shared" si="10"/>
        <v>WRR0347_CFLscw-A(27w)</v>
      </c>
      <c r="BT52" s="31">
        <f t="shared" si="5"/>
        <v>94</v>
      </c>
      <c r="BU52" s="35">
        <f t="shared" si="11"/>
        <v>1.3239999999999998</v>
      </c>
      <c r="BV52" s="29">
        <f t="shared" si="12"/>
        <v>3.7869999999999999</v>
      </c>
      <c r="BW52" s="29">
        <f t="shared" si="13"/>
        <v>2.097</v>
      </c>
      <c r="BX52" s="29">
        <f t="shared" si="14"/>
        <v>0.93700000000000006</v>
      </c>
      <c r="BY52" s="29">
        <f t="shared" si="15"/>
        <v>0.93700000000000006</v>
      </c>
      <c r="BZ52" s="29"/>
      <c r="CA52" s="30" t="str">
        <f t="shared" si="16"/>
        <v>_CFLscw-A(27w)</v>
      </c>
      <c r="CB52" s="31">
        <f t="shared" si="28"/>
        <v>110</v>
      </c>
      <c r="CC52" s="35">
        <f t="shared" si="17"/>
        <v>1.3304</v>
      </c>
      <c r="CD52" s="29">
        <f t="shared" si="18"/>
        <v>3.7934000000000001</v>
      </c>
      <c r="CE52" s="29">
        <f t="shared" si="19"/>
        <v>2.1034000000000002</v>
      </c>
      <c r="CF52" s="29">
        <f t="shared" si="20"/>
        <v>0.94340000000000024</v>
      </c>
      <c r="CG52" s="29">
        <f t="shared" si="21"/>
        <v>0.94340000000000024</v>
      </c>
      <c r="CI52" s="30" t="str">
        <f t="shared" si="22"/>
        <v>WRR0347_CFLscw-A(27w)</v>
      </c>
      <c r="CJ52" s="31">
        <f t="shared" si="7"/>
        <v>94</v>
      </c>
      <c r="CK52" s="35">
        <f t="shared" si="23"/>
        <v>1.3239999999999998</v>
      </c>
      <c r="CL52" s="29">
        <f t="shared" si="24"/>
        <v>3.7869999999999999</v>
      </c>
      <c r="CM52" s="29">
        <f t="shared" si="25"/>
        <v>2.097</v>
      </c>
      <c r="CN52" s="29">
        <f t="shared" si="26"/>
        <v>0.93700000000000006</v>
      </c>
      <c r="CO52" s="29">
        <f t="shared" si="27"/>
        <v>0.93700000000000006</v>
      </c>
    </row>
    <row r="53" spans="1:93" hidden="1" x14ac:dyDescent="0.3">
      <c r="A53" t="s">
        <v>185</v>
      </c>
      <c r="B53" t="s">
        <v>105</v>
      </c>
      <c r="C53" t="s">
        <v>153</v>
      </c>
      <c r="D53" s="2" t="s">
        <v>84</v>
      </c>
      <c r="E53" s="2"/>
      <c r="F53" s="34">
        <v>9020</v>
      </c>
      <c r="G53" s="2" t="s">
        <v>106</v>
      </c>
      <c r="H53" s="2">
        <v>28</v>
      </c>
      <c r="I53" s="2"/>
      <c r="J53" s="2"/>
      <c r="K53" s="2"/>
      <c r="L53" s="2" t="s">
        <v>20</v>
      </c>
      <c r="M53" s="2">
        <v>28</v>
      </c>
      <c r="N53" s="2"/>
      <c r="O53" s="2"/>
      <c r="P53" s="2" t="s">
        <v>84</v>
      </c>
      <c r="Q53" s="2"/>
      <c r="R53" s="2"/>
      <c r="S53" s="2"/>
      <c r="T53" s="2" t="s">
        <v>86</v>
      </c>
      <c r="U53" t="s">
        <v>186</v>
      </c>
      <c r="V53" s="5" t="s">
        <v>88</v>
      </c>
      <c r="W53" t="s">
        <v>109</v>
      </c>
      <c r="X53">
        <v>1</v>
      </c>
      <c r="Z53">
        <v>3.0430000000000001</v>
      </c>
      <c r="AA53">
        <v>-0.14966150225589619</v>
      </c>
      <c r="AB53">
        <v>0.52692151711335011</v>
      </c>
      <c r="AC53">
        <v>1.8411</v>
      </c>
      <c r="AD53">
        <v>-1.8050999999999999</v>
      </c>
      <c r="AE53">
        <v>-1.1288</v>
      </c>
      <c r="AF53">
        <v>-1.845</v>
      </c>
      <c r="AG53">
        <v>6.7507000000000001</v>
      </c>
      <c r="AH53">
        <v>5.8051000000000004</v>
      </c>
      <c r="AI53">
        <v>6.1600000000000002E-2</v>
      </c>
      <c r="AJ53">
        <v>6.6500000000000004E-2</v>
      </c>
      <c r="AK53">
        <v>9.35E-2</v>
      </c>
      <c r="AM53" s="29">
        <f t="shared" si="0"/>
        <v>6.1144920148574542</v>
      </c>
      <c r="AN53" s="29">
        <f t="shared" si="1"/>
        <v>7.9594920148574539</v>
      </c>
      <c r="AO53" s="29">
        <f t="shared" si="2"/>
        <v>6.1543920148574536</v>
      </c>
      <c r="AP53" s="29">
        <f t="shared" si="8"/>
        <v>6.1543920148574536</v>
      </c>
      <c r="AQ53" s="29">
        <f t="shared" si="9"/>
        <v>5.0255920148574535</v>
      </c>
      <c r="AT53">
        <v>2.1320000000000001</v>
      </c>
      <c r="AU53">
        <v>0.23699999999999999</v>
      </c>
      <c r="AV53">
        <v>0.59899999999999998</v>
      </c>
      <c r="AW53">
        <v>0</v>
      </c>
      <c r="AX53">
        <v>-1.69</v>
      </c>
      <c r="AY53">
        <v>-1.1599999999999999</v>
      </c>
      <c r="AZ53">
        <v>0</v>
      </c>
      <c r="BA53">
        <v>-2.4630000000000001</v>
      </c>
      <c r="BB53">
        <v>0.46179999999999999</v>
      </c>
      <c r="BC53">
        <v>0</v>
      </c>
      <c r="BD53">
        <v>0.19869999999999999</v>
      </c>
      <c r="BE53">
        <v>0.6</v>
      </c>
      <c r="BF53">
        <v>15</v>
      </c>
      <c r="BG53">
        <v>0</v>
      </c>
      <c r="BH53">
        <v>3</v>
      </c>
      <c r="BI53">
        <v>150</v>
      </c>
      <c r="BJ53">
        <v>0</v>
      </c>
      <c r="BK53">
        <v>9.1999999999999998E-3</v>
      </c>
      <c r="BL53">
        <v>-8.8000000000000005E-3</v>
      </c>
      <c r="BM53">
        <v>0</v>
      </c>
      <c r="BN53">
        <v>0</v>
      </c>
      <c r="BP53" s="30">
        <v>2000</v>
      </c>
      <c r="BS53" s="30" t="str">
        <f t="shared" si="10"/>
        <v>WRR0347_CFLscw-A(28w)</v>
      </c>
      <c r="BT53" s="31">
        <f t="shared" si="5"/>
        <v>97</v>
      </c>
      <c r="BU53" s="35">
        <f t="shared" si="11"/>
        <v>1.3252000000000002</v>
      </c>
      <c r="BV53" s="29">
        <f t="shared" si="12"/>
        <v>3.7882000000000002</v>
      </c>
      <c r="BW53" s="29">
        <f t="shared" si="13"/>
        <v>2.0982000000000003</v>
      </c>
      <c r="BX53" s="29">
        <f t="shared" si="14"/>
        <v>0.93820000000000037</v>
      </c>
      <c r="BY53" s="29">
        <f t="shared" si="15"/>
        <v>0.93820000000000037</v>
      </c>
      <c r="BZ53" s="29"/>
      <c r="CA53" s="30" t="str">
        <f t="shared" si="16"/>
        <v>_CFLscw-A(28w)</v>
      </c>
      <c r="CB53" s="31">
        <f t="shared" si="28"/>
        <v>114</v>
      </c>
      <c r="CC53" s="35">
        <f t="shared" si="17"/>
        <v>1.3320000000000003</v>
      </c>
      <c r="CD53" s="29">
        <f t="shared" si="18"/>
        <v>3.7950000000000004</v>
      </c>
      <c r="CE53" s="29">
        <f t="shared" si="19"/>
        <v>2.1050000000000004</v>
      </c>
      <c r="CF53" s="29">
        <f t="shared" si="20"/>
        <v>0.94500000000000051</v>
      </c>
      <c r="CG53" s="29">
        <f t="shared" si="21"/>
        <v>0.94500000000000051</v>
      </c>
      <c r="CI53" s="30" t="str">
        <f t="shared" si="22"/>
        <v>WRR0347_CFLscw-A(28w)</v>
      </c>
      <c r="CJ53" s="31">
        <f t="shared" si="7"/>
        <v>97</v>
      </c>
      <c r="CK53" s="35">
        <f t="shared" si="23"/>
        <v>1.3252000000000002</v>
      </c>
      <c r="CL53" s="29">
        <f t="shared" si="24"/>
        <v>3.7882000000000002</v>
      </c>
      <c r="CM53" s="29">
        <f t="shared" si="25"/>
        <v>2.0982000000000003</v>
      </c>
      <c r="CN53" s="29">
        <f t="shared" si="26"/>
        <v>0.93820000000000037</v>
      </c>
      <c r="CO53" s="29">
        <f t="shared" si="27"/>
        <v>0.93820000000000037</v>
      </c>
    </row>
    <row r="54" spans="1:93" hidden="1" x14ac:dyDescent="0.3">
      <c r="A54" t="s">
        <v>187</v>
      </c>
      <c r="B54" t="s">
        <v>105</v>
      </c>
      <c r="C54" t="s">
        <v>153</v>
      </c>
      <c r="D54" s="2" t="s">
        <v>84</v>
      </c>
      <c r="E54" s="2"/>
      <c r="F54" s="34">
        <v>9020</v>
      </c>
      <c r="G54" s="2" t="s">
        <v>106</v>
      </c>
      <c r="H54" s="2">
        <v>30</v>
      </c>
      <c r="I54" s="2"/>
      <c r="J54" s="2"/>
      <c r="K54" s="2"/>
      <c r="L54" s="2" t="s">
        <v>20</v>
      </c>
      <c r="M54" s="2">
        <v>30</v>
      </c>
      <c r="N54" s="2"/>
      <c r="O54" s="2"/>
      <c r="P54" s="2" t="s">
        <v>84</v>
      </c>
      <c r="Q54" s="2"/>
      <c r="R54" s="2"/>
      <c r="S54" s="2"/>
      <c r="T54" s="2" t="s">
        <v>86</v>
      </c>
      <c r="U54" t="s">
        <v>188</v>
      </c>
      <c r="V54" s="5" t="s">
        <v>88</v>
      </c>
      <c r="W54" t="s">
        <v>109</v>
      </c>
      <c r="X54">
        <v>1</v>
      </c>
      <c r="Z54">
        <v>3.0430000000000001</v>
      </c>
      <c r="AA54">
        <v>-0.14966150225589619</v>
      </c>
      <c r="AB54">
        <v>0.52692151711335011</v>
      </c>
      <c r="AC54">
        <v>1.8411</v>
      </c>
      <c r="AD54">
        <v>-1.8050999999999999</v>
      </c>
      <c r="AE54">
        <v>-1.1288</v>
      </c>
      <c r="AF54">
        <v>-1.845</v>
      </c>
      <c r="AG54">
        <v>6.7507000000000001</v>
      </c>
      <c r="AH54">
        <v>5.8051000000000004</v>
      </c>
      <c r="AI54">
        <v>6.1600000000000002E-2</v>
      </c>
      <c r="AJ54">
        <v>6.6500000000000004E-2</v>
      </c>
      <c r="AK54">
        <v>9.35E-2</v>
      </c>
      <c r="AM54" s="29">
        <f t="shared" si="0"/>
        <v>6.4344920148574545</v>
      </c>
      <c r="AN54" s="29">
        <f t="shared" si="1"/>
        <v>8.2794920148574533</v>
      </c>
      <c r="AO54" s="29">
        <f t="shared" si="2"/>
        <v>6.4743920148574539</v>
      </c>
      <c r="AP54" s="29">
        <f t="shared" si="8"/>
        <v>6.4743920148574539</v>
      </c>
      <c r="AQ54" s="29">
        <f t="shared" si="9"/>
        <v>5.3455920148574538</v>
      </c>
      <c r="AT54">
        <v>2.1320000000000001</v>
      </c>
      <c r="AU54">
        <v>0.23699999999999999</v>
      </c>
      <c r="AV54">
        <v>0.59899999999999998</v>
      </c>
      <c r="AW54">
        <v>0</v>
      </c>
      <c r="AX54">
        <v>-1.69</v>
      </c>
      <c r="AY54">
        <v>-1.1599999999999999</v>
      </c>
      <c r="AZ54">
        <v>0</v>
      </c>
      <c r="BA54">
        <v>-2.4630000000000001</v>
      </c>
      <c r="BB54">
        <v>0.46179999999999999</v>
      </c>
      <c r="BC54">
        <v>0</v>
      </c>
      <c r="BD54">
        <v>0.19869999999999999</v>
      </c>
      <c r="BE54">
        <v>0.6</v>
      </c>
      <c r="BF54">
        <v>15</v>
      </c>
      <c r="BG54">
        <v>0</v>
      </c>
      <c r="BH54">
        <v>3</v>
      </c>
      <c r="BI54">
        <v>150</v>
      </c>
      <c r="BJ54">
        <v>0</v>
      </c>
      <c r="BK54">
        <v>9.1999999999999998E-3</v>
      </c>
      <c r="BL54">
        <v>-8.8000000000000005E-3</v>
      </c>
      <c r="BM54">
        <v>0</v>
      </c>
      <c r="BN54">
        <v>0</v>
      </c>
      <c r="BP54" s="30">
        <v>2000</v>
      </c>
      <c r="BS54" s="30" t="str">
        <f t="shared" si="10"/>
        <v>WRR0347_CFLscw-A(30w)</v>
      </c>
      <c r="BT54" s="31">
        <f t="shared" si="5"/>
        <v>104</v>
      </c>
      <c r="BU54" s="35">
        <f t="shared" si="11"/>
        <v>1.3279999999999998</v>
      </c>
      <c r="BV54" s="29">
        <f t="shared" si="12"/>
        <v>3.7909999999999999</v>
      </c>
      <c r="BW54" s="29">
        <f t="shared" si="13"/>
        <v>2.101</v>
      </c>
      <c r="BX54" s="29">
        <f t="shared" si="14"/>
        <v>0.94100000000000006</v>
      </c>
      <c r="BY54" s="29">
        <f t="shared" si="15"/>
        <v>0.94100000000000006</v>
      </c>
      <c r="BZ54" s="29"/>
      <c r="CA54" s="30" t="str">
        <f t="shared" si="16"/>
        <v>_CFLscw-A(30w)</v>
      </c>
      <c r="CB54" s="31">
        <f t="shared" si="28"/>
        <v>122</v>
      </c>
      <c r="CC54" s="35">
        <f t="shared" si="17"/>
        <v>1.3351999999999999</v>
      </c>
      <c r="CD54" s="29">
        <f t="shared" si="18"/>
        <v>3.7982</v>
      </c>
      <c r="CE54" s="29">
        <f t="shared" si="19"/>
        <v>2.1082000000000001</v>
      </c>
      <c r="CF54" s="29">
        <f t="shared" si="20"/>
        <v>0.94820000000000015</v>
      </c>
      <c r="CG54" s="29">
        <f t="shared" si="21"/>
        <v>0.94820000000000015</v>
      </c>
      <c r="CI54" s="30" t="str">
        <f t="shared" si="22"/>
        <v>WRR0347_CFLscw-A(30w)</v>
      </c>
      <c r="CJ54" s="31">
        <f t="shared" si="7"/>
        <v>104</v>
      </c>
      <c r="CK54" s="35">
        <f t="shared" si="23"/>
        <v>1.3279999999999998</v>
      </c>
      <c r="CL54" s="29">
        <f t="shared" si="24"/>
        <v>3.7909999999999999</v>
      </c>
      <c r="CM54" s="29">
        <f t="shared" si="25"/>
        <v>2.101</v>
      </c>
      <c r="CN54" s="29">
        <f t="shared" si="26"/>
        <v>0.94100000000000006</v>
      </c>
      <c r="CO54" s="29">
        <f t="shared" si="27"/>
        <v>0.94100000000000006</v>
      </c>
    </row>
    <row r="55" spans="1:93" hidden="1" x14ac:dyDescent="0.3">
      <c r="A55" t="s">
        <v>189</v>
      </c>
      <c r="B55" t="s">
        <v>105</v>
      </c>
      <c r="C55" t="s">
        <v>153</v>
      </c>
      <c r="D55" s="2" t="s">
        <v>84</v>
      </c>
      <c r="E55" s="2"/>
      <c r="F55" s="34">
        <v>9020</v>
      </c>
      <c r="G55" s="2" t="s">
        <v>106</v>
      </c>
      <c r="H55" s="2">
        <v>32</v>
      </c>
      <c r="I55" s="2"/>
      <c r="J55" s="2"/>
      <c r="K55" s="2"/>
      <c r="L55" s="2" t="s">
        <v>20</v>
      </c>
      <c r="M55" s="2">
        <v>32</v>
      </c>
      <c r="N55" s="2"/>
      <c r="O55" s="2"/>
      <c r="P55" s="2" t="s">
        <v>84</v>
      </c>
      <c r="Q55" s="2"/>
      <c r="R55" s="2"/>
      <c r="S55" s="2"/>
      <c r="T55" s="2" t="s">
        <v>86</v>
      </c>
      <c r="U55" t="s">
        <v>190</v>
      </c>
      <c r="V55" s="5" t="s">
        <v>88</v>
      </c>
      <c r="W55" t="s">
        <v>109</v>
      </c>
      <c r="X55">
        <v>1</v>
      </c>
      <c r="Z55">
        <v>3.0430000000000001</v>
      </c>
      <c r="AA55">
        <v>-0.14966150225589619</v>
      </c>
      <c r="AB55">
        <v>0.52692151711335011</v>
      </c>
      <c r="AC55">
        <v>1.8411</v>
      </c>
      <c r="AD55">
        <v>-1.8050999999999999</v>
      </c>
      <c r="AE55">
        <v>-1.1288</v>
      </c>
      <c r="AF55">
        <v>-1.845</v>
      </c>
      <c r="AG55">
        <v>6.7507000000000001</v>
      </c>
      <c r="AH55">
        <v>5.8051000000000004</v>
      </c>
      <c r="AI55">
        <v>6.1600000000000002E-2</v>
      </c>
      <c r="AJ55">
        <v>6.6500000000000004E-2</v>
      </c>
      <c r="AK55">
        <v>9.35E-2</v>
      </c>
      <c r="AM55" s="29">
        <f t="shared" si="0"/>
        <v>6.7544920148574539</v>
      </c>
      <c r="AN55" s="29">
        <f t="shared" si="1"/>
        <v>8.5994920148574536</v>
      </c>
      <c r="AO55" s="29">
        <f t="shared" si="2"/>
        <v>6.7943920148574541</v>
      </c>
      <c r="AP55" s="29">
        <f t="shared" si="8"/>
        <v>6.7943920148574541</v>
      </c>
      <c r="AQ55" s="29">
        <f t="shared" si="9"/>
        <v>5.6655920148574541</v>
      </c>
      <c r="AT55">
        <v>2.1320000000000001</v>
      </c>
      <c r="AU55">
        <v>0.23699999999999999</v>
      </c>
      <c r="AV55">
        <v>0.59899999999999998</v>
      </c>
      <c r="AW55">
        <v>0</v>
      </c>
      <c r="AX55">
        <v>-1.69</v>
      </c>
      <c r="AY55">
        <v>-1.1599999999999999</v>
      </c>
      <c r="AZ55">
        <v>0</v>
      </c>
      <c r="BA55">
        <v>-2.4630000000000001</v>
      </c>
      <c r="BB55">
        <v>0.46179999999999999</v>
      </c>
      <c r="BC55">
        <v>0</v>
      </c>
      <c r="BD55">
        <v>0.19869999999999999</v>
      </c>
      <c r="BE55">
        <v>0.6</v>
      </c>
      <c r="BF55">
        <v>15</v>
      </c>
      <c r="BG55">
        <v>0</v>
      </c>
      <c r="BH55">
        <v>3</v>
      </c>
      <c r="BI55">
        <v>150</v>
      </c>
      <c r="BJ55">
        <v>0</v>
      </c>
      <c r="BK55">
        <v>9.1999999999999998E-3</v>
      </c>
      <c r="BL55">
        <v>-8.8000000000000005E-3</v>
      </c>
      <c r="BM55">
        <v>0</v>
      </c>
      <c r="BN55">
        <v>0</v>
      </c>
      <c r="BP55" s="30">
        <v>2000</v>
      </c>
      <c r="BS55" s="30" t="str">
        <f t="shared" si="10"/>
        <v>WRR0347_CFLscw-A(32w)</v>
      </c>
      <c r="BT55" s="31">
        <f t="shared" si="5"/>
        <v>111</v>
      </c>
      <c r="BU55" s="35">
        <f t="shared" si="11"/>
        <v>1.3307999999999995</v>
      </c>
      <c r="BV55" s="29">
        <f t="shared" si="12"/>
        <v>3.7937999999999996</v>
      </c>
      <c r="BW55" s="29">
        <f t="shared" si="13"/>
        <v>2.1037999999999997</v>
      </c>
      <c r="BX55" s="29">
        <f t="shared" si="14"/>
        <v>0.94379999999999975</v>
      </c>
      <c r="BY55" s="29">
        <f t="shared" si="15"/>
        <v>0.94379999999999975</v>
      </c>
      <c r="BZ55" s="29"/>
      <c r="CA55" s="30" t="str">
        <f t="shared" si="16"/>
        <v>_CFLscw-A(32w)</v>
      </c>
      <c r="CB55" s="31">
        <f t="shared" si="28"/>
        <v>130</v>
      </c>
      <c r="CC55" s="35">
        <f t="shared" si="17"/>
        <v>1.3384</v>
      </c>
      <c r="CD55" s="29">
        <f t="shared" si="18"/>
        <v>3.8014000000000001</v>
      </c>
      <c r="CE55" s="29">
        <f t="shared" si="19"/>
        <v>2.1114000000000002</v>
      </c>
      <c r="CF55" s="29">
        <f t="shared" si="20"/>
        <v>0.95140000000000025</v>
      </c>
      <c r="CG55" s="29">
        <f t="shared" si="21"/>
        <v>0.95140000000000025</v>
      </c>
      <c r="CI55" s="30" t="str">
        <f t="shared" si="22"/>
        <v>WRR0347_CFLscw-A(32w)</v>
      </c>
      <c r="CJ55" s="31">
        <f t="shared" si="7"/>
        <v>111</v>
      </c>
      <c r="CK55" s="35">
        <f t="shared" si="23"/>
        <v>1.3307999999999995</v>
      </c>
      <c r="CL55" s="29">
        <f t="shared" si="24"/>
        <v>3.7937999999999996</v>
      </c>
      <c r="CM55" s="29">
        <f t="shared" si="25"/>
        <v>2.1037999999999997</v>
      </c>
      <c r="CN55" s="29">
        <f t="shared" si="26"/>
        <v>0.94379999999999975</v>
      </c>
      <c r="CO55" s="29">
        <f t="shared" si="27"/>
        <v>0.94379999999999975</v>
      </c>
    </row>
    <row r="56" spans="1:93" hidden="1" x14ac:dyDescent="0.3">
      <c r="A56" t="s">
        <v>191</v>
      </c>
      <c r="B56" t="s">
        <v>105</v>
      </c>
      <c r="C56" t="s">
        <v>153</v>
      </c>
      <c r="D56" s="2" t="s">
        <v>84</v>
      </c>
      <c r="E56" s="2"/>
      <c r="F56" s="34">
        <v>9020</v>
      </c>
      <c r="G56" s="2" t="s">
        <v>106</v>
      </c>
      <c r="H56" s="2">
        <v>40</v>
      </c>
      <c r="I56" s="2"/>
      <c r="J56" s="2"/>
      <c r="K56" s="2"/>
      <c r="L56" s="2" t="s">
        <v>20</v>
      </c>
      <c r="M56" s="2">
        <v>40</v>
      </c>
      <c r="N56" s="2"/>
      <c r="O56" s="2"/>
      <c r="P56" s="2" t="s">
        <v>84</v>
      </c>
      <c r="Q56" s="2"/>
      <c r="R56" s="2"/>
      <c r="S56" s="2"/>
      <c r="T56" s="2" t="s">
        <v>86</v>
      </c>
      <c r="U56" t="s">
        <v>192</v>
      </c>
      <c r="V56" s="5" t="s">
        <v>88</v>
      </c>
      <c r="W56" t="s">
        <v>109</v>
      </c>
      <c r="X56">
        <v>1</v>
      </c>
      <c r="Z56">
        <v>3.0430000000000001</v>
      </c>
      <c r="AA56">
        <v>-0.14966150225589619</v>
      </c>
      <c r="AB56">
        <v>0.52692151711335011</v>
      </c>
      <c r="AC56">
        <v>1.8411</v>
      </c>
      <c r="AD56">
        <v>-1.8050999999999999</v>
      </c>
      <c r="AE56">
        <v>-1.1288</v>
      </c>
      <c r="AF56">
        <v>-1.845</v>
      </c>
      <c r="AG56">
        <v>6.7507000000000001</v>
      </c>
      <c r="AH56">
        <v>5.8051000000000004</v>
      </c>
      <c r="AI56">
        <v>6.1600000000000002E-2</v>
      </c>
      <c r="AJ56">
        <v>6.6500000000000004E-2</v>
      </c>
      <c r="AK56">
        <v>9.35E-2</v>
      </c>
      <c r="AM56" s="29">
        <f t="shared" si="0"/>
        <v>8.0344920148574559</v>
      </c>
      <c r="AN56" s="29">
        <f t="shared" si="1"/>
        <v>9.8794920148574548</v>
      </c>
      <c r="AO56" s="29">
        <f t="shared" si="2"/>
        <v>8.0743920148574553</v>
      </c>
      <c r="AP56" s="29">
        <f t="shared" si="8"/>
        <v>8.0743920148574553</v>
      </c>
      <c r="AQ56" s="29">
        <f t="shared" si="9"/>
        <v>6.9455920148574553</v>
      </c>
      <c r="AT56">
        <v>2.1320000000000001</v>
      </c>
      <c r="AU56">
        <v>0.23699999999999999</v>
      </c>
      <c r="AV56">
        <v>0.59899999999999998</v>
      </c>
      <c r="AW56">
        <v>0</v>
      </c>
      <c r="AX56">
        <v>-1.69</v>
      </c>
      <c r="AY56">
        <v>-1.1599999999999999</v>
      </c>
      <c r="AZ56">
        <v>0</v>
      </c>
      <c r="BA56">
        <v>-2.4630000000000001</v>
      </c>
      <c r="BB56">
        <v>0.46179999999999999</v>
      </c>
      <c r="BC56">
        <v>0</v>
      </c>
      <c r="BD56">
        <v>0.19869999999999999</v>
      </c>
      <c r="BE56">
        <v>0.6</v>
      </c>
      <c r="BF56">
        <v>15</v>
      </c>
      <c r="BG56">
        <v>0</v>
      </c>
      <c r="BH56">
        <v>3</v>
      </c>
      <c r="BI56">
        <v>150</v>
      </c>
      <c r="BJ56">
        <v>0</v>
      </c>
      <c r="BK56">
        <v>9.1999999999999998E-3</v>
      </c>
      <c r="BL56">
        <v>-8.8000000000000005E-3</v>
      </c>
      <c r="BM56">
        <v>0</v>
      </c>
      <c r="BN56">
        <v>0</v>
      </c>
      <c r="BP56" s="30">
        <v>2000</v>
      </c>
      <c r="BS56" s="30" t="str">
        <f t="shared" si="10"/>
        <v>WRR0347_CFLscw-A(40w)</v>
      </c>
      <c r="BT56" s="31">
        <f t="shared" si="5"/>
        <v>139</v>
      </c>
      <c r="BU56" s="35">
        <f t="shared" si="11"/>
        <v>1.3419999999999996</v>
      </c>
      <c r="BV56" s="29">
        <f t="shared" si="12"/>
        <v>3.8049999999999997</v>
      </c>
      <c r="BW56" s="29">
        <f t="shared" si="13"/>
        <v>2.1149999999999998</v>
      </c>
      <c r="BX56" s="29">
        <f t="shared" si="14"/>
        <v>0.95499999999999985</v>
      </c>
      <c r="BY56" s="29">
        <f t="shared" si="15"/>
        <v>0.95499999999999985</v>
      </c>
      <c r="BZ56" s="29"/>
      <c r="CA56" s="30" t="str">
        <f t="shared" si="16"/>
        <v>_CFLscw-A(40w)</v>
      </c>
      <c r="CB56" s="31">
        <f t="shared" si="28"/>
        <v>163</v>
      </c>
      <c r="CC56" s="35" t="str">
        <f t="shared" si="17"/>
        <v/>
      </c>
      <c r="CD56" s="29" t="str">
        <f t="shared" si="18"/>
        <v/>
      </c>
      <c r="CE56" s="29" t="str">
        <f t="shared" si="19"/>
        <v/>
      </c>
      <c r="CF56" s="29" t="str">
        <f t="shared" si="20"/>
        <v/>
      </c>
      <c r="CG56" s="29" t="str">
        <f t="shared" si="21"/>
        <v/>
      </c>
      <c r="CI56" s="30" t="str">
        <f t="shared" si="22"/>
        <v>WRR0347_CFLscw-A(40w)</v>
      </c>
      <c r="CJ56" s="31">
        <f t="shared" si="7"/>
        <v>139</v>
      </c>
      <c r="CK56" s="35">
        <f t="shared" si="23"/>
        <v>1.3419999999999996</v>
      </c>
      <c r="CL56" s="29">
        <f t="shared" si="24"/>
        <v>3.8049999999999997</v>
      </c>
      <c r="CM56" s="29">
        <f t="shared" si="25"/>
        <v>2.1149999999999998</v>
      </c>
      <c r="CN56" s="29">
        <f t="shared" si="26"/>
        <v>0.95499999999999985</v>
      </c>
      <c r="CO56" s="29">
        <f t="shared" si="27"/>
        <v>0.95499999999999985</v>
      </c>
    </row>
    <row r="57" spans="1:93" hidden="1" x14ac:dyDescent="0.3">
      <c r="A57" t="s">
        <v>193</v>
      </c>
      <c r="B57" t="s">
        <v>105</v>
      </c>
      <c r="C57" t="s">
        <v>153</v>
      </c>
      <c r="D57" s="2" t="s">
        <v>84</v>
      </c>
      <c r="E57" s="2"/>
      <c r="F57" s="34">
        <v>9020</v>
      </c>
      <c r="G57" s="2" t="s">
        <v>106</v>
      </c>
      <c r="H57" s="2">
        <v>42</v>
      </c>
      <c r="I57" s="2"/>
      <c r="J57" s="2"/>
      <c r="K57" s="2"/>
      <c r="L57" s="2" t="s">
        <v>20</v>
      </c>
      <c r="M57" s="2">
        <v>42</v>
      </c>
      <c r="N57" s="2"/>
      <c r="O57" s="2"/>
      <c r="P57" s="2" t="s">
        <v>84</v>
      </c>
      <c r="Q57" s="2"/>
      <c r="R57" s="2"/>
      <c r="S57" s="2"/>
      <c r="T57" s="2" t="s">
        <v>86</v>
      </c>
      <c r="U57" t="s">
        <v>194</v>
      </c>
      <c r="V57" s="5" t="s">
        <v>88</v>
      </c>
      <c r="W57" t="s">
        <v>109</v>
      </c>
      <c r="X57">
        <v>1</v>
      </c>
      <c r="Z57">
        <v>3.0430000000000001</v>
      </c>
      <c r="AA57">
        <v>-0.14966150225589619</v>
      </c>
      <c r="AB57">
        <v>0.52692151711335011</v>
      </c>
      <c r="AC57">
        <v>1.8411</v>
      </c>
      <c r="AD57">
        <v>-1.8050999999999999</v>
      </c>
      <c r="AE57">
        <v>-1.1288</v>
      </c>
      <c r="AF57">
        <v>-1.845</v>
      </c>
      <c r="AG57">
        <v>6.7507000000000001</v>
      </c>
      <c r="AH57">
        <v>5.8051000000000004</v>
      </c>
      <c r="AI57">
        <v>6.1600000000000002E-2</v>
      </c>
      <c r="AJ57">
        <v>6.6500000000000004E-2</v>
      </c>
      <c r="AK57">
        <v>9.35E-2</v>
      </c>
      <c r="AM57" s="29">
        <f t="shared" si="0"/>
        <v>8.3544920148574544</v>
      </c>
      <c r="AN57" s="29">
        <f t="shared" si="1"/>
        <v>10.199492014857453</v>
      </c>
      <c r="AO57" s="29">
        <f t="shared" si="2"/>
        <v>8.3943920148574538</v>
      </c>
      <c r="AP57" s="29">
        <f t="shared" si="8"/>
        <v>8.3943920148574538</v>
      </c>
      <c r="AQ57" s="29">
        <f t="shared" si="9"/>
        <v>7.2655920148574538</v>
      </c>
      <c r="AT57">
        <v>2.1320000000000001</v>
      </c>
      <c r="AU57">
        <v>0.23699999999999999</v>
      </c>
      <c r="AV57">
        <v>0.59899999999999998</v>
      </c>
      <c r="AW57">
        <v>0</v>
      </c>
      <c r="AX57">
        <v>-1.69</v>
      </c>
      <c r="AY57">
        <v>-1.1599999999999999</v>
      </c>
      <c r="AZ57">
        <v>0</v>
      </c>
      <c r="BA57">
        <v>-2.4630000000000001</v>
      </c>
      <c r="BB57">
        <v>0.46179999999999999</v>
      </c>
      <c r="BC57">
        <v>0</v>
      </c>
      <c r="BD57">
        <v>0.19869999999999999</v>
      </c>
      <c r="BE57">
        <v>0.6</v>
      </c>
      <c r="BF57">
        <v>15</v>
      </c>
      <c r="BG57">
        <v>0</v>
      </c>
      <c r="BH57">
        <v>3</v>
      </c>
      <c r="BI57">
        <v>150</v>
      </c>
      <c r="BJ57">
        <v>0</v>
      </c>
      <c r="BK57">
        <v>9.1999999999999998E-3</v>
      </c>
      <c r="BL57">
        <v>-8.8000000000000005E-3</v>
      </c>
      <c r="BM57">
        <v>0</v>
      </c>
      <c r="BN57">
        <v>0</v>
      </c>
      <c r="BP57" s="30">
        <v>2000</v>
      </c>
      <c r="BS57" s="30" t="str">
        <f t="shared" si="10"/>
        <v>WRR0347_CFLscw-A(42w)</v>
      </c>
      <c r="BT57" s="31">
        <f t="shared" si="5"/>
        <v>146</v>
      </c>
      <c r="BU57" s="35">
        <f t="shared" si="11"/>
        <v>1.3447999999999998</v>
      </c>
      <c r="BV57" s="29">
        <f t="shared" si="12"/>
        <v>3.8077999999999999</v>
      </c>
      <c r="BW57" s="29">
        <f t="shared" si="13"/>
        <v>2.1177999999999999</v>
      </c>
      <c r="BX57" s="29">
        <f t="shared" si="14"/>
        <v>0.95779999999999998</v>
      </c>
      <c r="BY57" s="29">
        <f t="shared" si="15"/>
        <v>0.95779999999999998</v>
      </c>
      <c r="BZ57" s="29"/>
      <c r="CA57" s="30" t="str">
        <f t="shared" si="16"/>
        <v>_CFLscw-A(42w)</v>
      </c>
      <c r="CB57" s="31">
        <f t="shared" si="28"/>
        <v>171</v>
      </c>
      <c r="CC57" s="35" t="str">
        <f t="shared" si="17"/>
        <v/>
      </c>
      <c r="CD57" s="29" t="str">
        <f t="shared" si="18"/>
        <v/>
      </c>
      <c r="CE57" s="29" t="str">
        <f t="shared" si="19"/>
        <v/>
      </c>
      <c r="CF57" s="29" t="str">
        <f t="shared" si="20"/>
        <v/>
      </c>
      <c r="CG57" s="29" t="str">
        <f t="shared" si="21"/>
        <v/>
      </c>
      <c r="CI57" s="30" t="str">
        <f t="shared" si="22"/>
        <v>WRR0347_CFLscw-A(42w)</v>
      </c>
      <c r="CJ57" s="31">
        <f t="shared" si="7"/>
        <v>146</v>
      </c>
      <c r="CK57" s="35">
        <f t="shared" si="23"/>
        <v>1.3447999999999998</v>
      </c>
      <c r="CL57" s="29">
        <f t="shared" si="24"/>
        <v>3.8077999999999999</v>
      </c>
      <c r="CM57" s="29">
        <f t="shared" si="25"/>
        <v>2.1177999999999999</v>
      </c>
      <c r="CN57" s="29">
        <f t="shared" si="26"/>
        <v>0.95779999999999998</v>
      </c>
      <c r="CO57" s="29">
        <f t="shared" si="27"/>
        <v>0.95779999999999998</v>
      </c>
    </row>
    <row r="58" spans="1:93" hidden="1" x14ac:dyDescent="0.3">
      <c r="A58" t="s">
        <v>195</v>
      </c>
      <c r="B58" t="s">
        <v>105</v>
      </c>
      <c r="C58" t="s">
        <v>153</v>
      </c>
      <c r="D58" s="2" t="s">
        <v>84</v>
      </c>
      <c r="E58" s="2"/>
      <c r="F58" s="34">
        <v>9020</v>
      </c>
      <c r="G58" s="2" t="s">
        <v>106</v>
      </c>
      <c r="H58" s="2">
        <v>45</v>
      </c>
      <c r="I58" s="2"/>
      <c r="J58" s="2"/>
      <c r="K58" s="2"/>
      <c r="L58" s="2" t="s">
        <v>20</v>
      </c>
      <c r="M58" s="2">
        <v>45</v>
      </c>
      <c r="N58" s="2"/>
      <c r="O58" s="2"/>
      <c r="P58" s="2" t="s">
        <v>84</v>
      </c>
      <c r="Q58" s="2"/>
      <c r="R58" s="2"/>
      <c r="S58" s="2"/>
      <c r="T58" s="2" t="s">
        <v>86</v>
      </c>
      <c r="U58" t="s">
        <v>196</v>
      </c>
      <c r="V58" s="5" t="s">
        <v>88</v>
      </c>
      <c r="W58" t="s">
        <v>109</v>
      </c>
      <c r="X58">
        <v>1</v>
      </c>
      <c r="Z58">
        <v>3.0430000000000001</v>
      </c>
      <c r="AA58">
        <v>-0.14966150225589619</v>
      </c>
      <c r="AB58">
        <v>0.52692151711335011</v>
      </c>
      <c r="AC58">
        <v>1.8411</v>
      </c>
      <c r="AD58">
        <v>-1.8050999999999999</v>
      </c>
      <c r="AE58">
        <v>-1.1288</v>
      </c>
      <c r="AF58">
        <v>-1.845</v>
      </c>
      <c r="AG58">
        <v>6.7507000000000001</v>
      </c>
      <c r="AH58">
        <v>5.8051000000000004</v>
      </c>
      <c r="AI58">
        <v>6.1600000000000002E-2</v>
      </c>
      <c r="AJ58">
        <v>6.6500000000000004E-2</v>
      </c>
      <c r="AK58">
        <v>9.35E-2</v>
      </c>
      <c r="AM58" s="29">
        <f t="shared" si="0"/>
        <v>8.8344920148574548</v>
      </c>
      <c r="AN58" s="29">
        <f t="shared" si="1"/>
        <v>10.679492014857455</v>
      </c>
      <c r="AO58" s="29">
        <f t="shared" si="2"/>
        <v>8.8743920148574542</v>
      </c>
      <c r="AP58" s="29">
        <f t="shared" si="8"/>
        <v>8.8743920148574542</v>
      </c>
      <c r="AQ58" s="29">
        <f t="shared" si="9"/>
        <v>7.7455920148574542</v>
      </c>
      <c r="AT58">
        <v>2.1320000000000001</v>
      </c>
      <c r="AU58">
        <v>0.23699999999999999</v>
      </c>
      <c r="AV58">
        <v>0.59899999999999998</v>
      </c>
      <c r="AW58">
        <v>0</v>
      </c>
      <c r="AX58">
        <v>-1.69</v>
      </c>
      <c r="AY58">
        <v>-1.1599999999999999</v>
      </c>
      <c r="AZ58">
        <v>0</v>
      </c>
      <c r="BA58">
        <v>-2.4630000000000001</v>
      </c>
      <c r="BB58">
        <v>0.46179999999999999</v>
      </c>
      <c r="BC58">
        <v>0</v>
      </c>
      <c r="BD58">
        <v>0.19869999999999999</v>
      </c>
      <c r="BE58">
        <v>0.6</v>
      </c>
      <c r="BF58">
        <v>15</v>
      </c>
      <c r="BG58">
        <v>0</v>
      </c>
      <c r="BH58">
        <v>3</v>
      </c>
      <c r="BI58">
        <v>150</v>
      </c>
      <c r="BJ58">
        <v>0</v>
      </c>
      <c r="BK58">
        <v>9.1999999999999998E-3</v>
      </c>
      <c r="BL58">
        <v>-8.8000000000000005E-3</v>
      </c>
      <c r="BM58">
        <v>0</v>
      </c>
      <c r="BN58">
        <v>0</v>
      </c>
      <c r="BP58" s="30">
        <v>2000</v>
      </c>
      <c r="BS58" s="30" t="str">
        <f t="shared" si="10"/>
        <v>WRR0347_CFLscw-A(45w)</v>
      </c>
      <c r="BT58" s="31">
        <f t="shared" si="5"/>
        <v>156</v>
      </c>
      <c r="BU58" s="35" t="str">
        <f t="shared" si="11"/>
        <v>OOS</v>
      </c>
      <c r="BV58" s="29" t="str">
        <f t="shared" si="12"/>
        <v>OOS</v>
      </c>
      <c r="BW58" s="29" t="str">
        <f t="shared" si="13"/>
        <v>OOS</v>
      </c>
      <c r="BX58" s="29" t="str">
        <f t="shared" si="14"/>
        <v>OOS</v>
      </c>
      <c r="BY58" s="29" t="str">
        <f t="shared" si="15"/>
        <v>OOS</v>
      </c>
      <c r="BZ58" s="29"/>
      <c r="CA58" s="30" t="str">
        <f t="shared" si="16"/>
        <v>_CFLscw-A(45w)</v>
      </c>
      <c r="CB58" s="31">
        <f t="shared" si="28"/>
        <v>183</v>
      </c>
      <c r="CC58" s="35" t="str">
        <f t="shared" si="17"/>
        <v/>
      </c>
      <c r="CD58" s="29" t="str">
        <f t="shared" si="18"/>
        <v/>
      </c>
      <c r="CE58" s="29" t="str">
        <f t="shared" si="19"/>
        <v/>
      </c>
      <c r="CF58" s="29" t="str">
        <f t="shared" si="20"/>
        <v/>
      </c>
      <c r="CG58" s="29" t="str">
        <f t="shared" si="21"/>
        <v/>
      </c>
      <c r="CI58" s="30" t="str">
        <f t="shared" si="22"/>
        <v>WRR0347_CFLscw-A(45w)</v>
      </c>
      <c r="CJ58" s="31">
        <f t="shared" si="7"/>
        <v>156</v>
      </c>
      <c r="CK58" s="35" t="str">
        <f t="shared" si="23"/>
        <v/>
      </c>
      <c r="CL58" s="29" t="str">
        <f t="shared" si="24"/>
        <v/>
      </c>
      <c r="CM58" s="29" t="str">
        <f t="shared" si="25"/>
        <v/>
      </c>
      <c r="CN58" s="29" t="str">
        <f t="shared" si="26"/>
        <v/>
      </c>
      <c r="CO58" s="29" t="str">
        <f t="shared" si="27"/>
        <v/>
      </c>
    </row>
    <row r="59" spans="1:93" hidden="1" x14ac:dyDescent="0.3">
      <c r="A59" t="s">
        <v>197</v>
      </c>
      <c r="B59" t="s">
        <v>105</v>
      </c>
      <c r="C59" t="s">
        <v>153</v>
      </c>
      <c r="D59" s="2" t="s">
        <v>84</v>
      </c>
      <c r="E59" s="2"/>
      <c r="F59" s="34">
        <v>9020</v>
      </c>
      <c r="G59" s="2" t="s">
        <v>106</v>
      </c>
      <c r="H59" s="2">
        <v>55</v>
      </c>
      <c r="I59" s="2"/>
      <c r="J59" s="2"/>
      <c r="K59" s="2"/>
      <c r="L59" s="2" t="s">
        <v>20</v>
      </c>
      <c r="M59" s="2">
        <v>55</v>
      </c>
      <c r="N59" s="2"/>
      <c r="O59" s="2"/>
      <c r="P59" s="2" t="s">
        <v>84</v>
      </c>
      <c r="Q59" s="2"/>
      <c r="R59" s="2"/>
      <c r="S59" s="2"/>
      <c r="T59" s="2" t="s">
        <v>86</v>
      </c>
      <c r="U59" t="s">
        <v>198</v>
      </c>
      <c r="V59" s="5" t="s">
        <v>88</v>
      </c>
      <c r="W59" t="s">
        <v>109</v>
      </c>
      <c r="X59">
        <v>1</v>
      </c>
      <c r="Z59">
        <v>3.0430000000000001</v>
      </c>
      <c r="AA59">
        <v>-0.14966150225589619</v>
      </c>
      <c r="AB59">
        <v>0.52692151711335011</v>
      </c>
      <c r="AC59">
        <v>1.8411</v>
      </c>
      <c r="AD59">
        <v>-1.8050999999999999</v>
      </c>
      <c r="AE59">
        <v>-1.1288</v>
      </c>
      <c r="AF59">
        <v>-1.845</v>
      </c>
      <c r="AG59">
        <v>6.7507000000000001</v>
      </c>
      <c r="AH59">
        <v>5.8051000000000004</v>
      </c>
      <c r="AI59">
        <v>6.1600000000000002E-2</v>
      </c>
      <c r="AJ59">
        <v>6.6500000000000004E-2</v>
      </c>
      <c r="AK59">
        <v>9.35E-2</v>
      </c>
      <c r="AM59" s="29">
        <f t="shared" si="0"/>
        <v>10.434492014857454</v>
      </c>
      <c r="AN59" s="29">
        <f t="shared" si="1"/>
        <v>12.279492014857453</v>
      </c>
      <c r="AO59" s="29">
        <f t="shared" si="2"/>
        <v>10.474392014857454</v>
      </c>
      <c r="AP59" s="29">
        <f t="shared" si="8"/>
        <v>10.474392014857454</v>
      </c>
      <c r="AQ59" s="29">
        <f t="shared" si="9"/>
        <v>9.3455920148574538</v>
      </c>
      <c r="AT59">
        <v>2.1320000000000001</v>
      </c>
      <c r="AU59">
        <v>0.23699999999999999</v>
      </c>
      <c r="AV59">
        <v>0.59899999999999998</v>
      </c>
      <c r="AW59">
        <v>0</v>
      </c>
      <c r="AX59">
        <v>-1.69</v>
      </c>
      <c r="AY59">
        <v>-1.1599999999999999</v>
      </c>
      <c r="AZ59">
        <v>0</v>
      </c>
      <c r="BA59">
        <v>-2.4630000000000001</v>
      </c>
      <c r="BB59">
        <v>0.46179999999999999</v>
      </c>
      <c r="BC59">
        <v>0</v>
      </c>
      <c r="BD59">
        <v>0.19869999999999999</v>
      </c>
      <c r="BE59">
        <v>0.6</v>
      </c>
      <c r="BF59">
        <v>15</v>
      </c>
      <c r="BG59">
        <v>0</v>
      </c>
      <c r="BH59">
        <v>3</v>
      </c>
      <c r="BI59">
        <v>150</v>
      </c>
      <c r="BJ59">
        <v>0</v>
      </c>
      <c r="BK59">
        <v>9.1999999999999998E-3</v>
      </c>
      <c r="BL59">
        <v>-8.8000000000000005E-3</v>
      </c>
      <c r="BM59">
        <v>0</v>
      </c>
      <c r="BN59">
        <v>0</v>
      </c>
      <c r="BP59" s="30">
        <v>2000</v>
      </c>
      <c r="BS59" s="30" t="str">
        <f t="shared" si="10"/>
        <v>WRR0347_CFLscw-A(55w)</v>
      </c>
      <c r="BT59" s="31">
        <f t="shared" si="5"/>
        <v>191</v>
      </c>
      <c r="BU59" s="35" t="str">
        <f t="shared" si="11"/>
        <v>OOS</v>
      </c>
      <c r="BV59" s="29" t="str">
        <f t="shared" si="12"/>
        <v>OOS</v>
      </c>
      <c r="BW59" s="29" t="str">
        <f t="shared" si="13"/>
        <v>OOS</v>
      </c>
      <c r="BX59" s="29" t="str">
        <f t="shared" si="14"/>
        <v>OOS</v>
      </c>
      <c r="BY59" s="29" t="str">
        <f t="shared" si="15"/>
        <v>OOS</v>
      </c>
      <c r="BZ59" s="29"/>
      <c r="CA59" s="30" t="str">
        <f t="shared" si="16"/>
        <v>_CFLscw-A(55w)</v>
      </c>
      <c r="CB59" s="31">
        <f t="shared" si="28"/>
        <v>224</v>
      </c>
      <c r="CC59" s="35" t="str">
        <f t="shared" si="17"/>
        <v/>
      </c>
      <c r="CD59" s="29" t="str">
        <f t="shared" si="18"/>
        <v/>
      </c>
      <c r="CE59" s="29" t="str">
        <f t="shared" si="19"/>
        <v/>
      </c>
      <c r="CF59" s="29" t="str">
        <f t="shared" si="20"/>
        <v/>
      </c>
      <c r="CG59" s="29" t="str">
        <f t="shared" si="21"/>
        <v/>
      </c>
      <c r="CI59" s="30" t="str">
        <f t="shared" si="22"/>
        <v>WRR0347_CFLscw-A(55w)</v>
      </c>
      <c r="CJ59" s="31">
        <f t="shared" si="7"/>
        <v>191</v>
      </c>
      <c r="CK59" s="35" t="str">
        <f t="shared" si="23"/>
        <v/>
      </c>
      <c r="CL59" s="29" t="str">
        <f t="shared" si="24"/>
        <v/>
      </c>
      <c r="CM59" s="29" t="str">
        <f t="shared" si="25"/>
        <v/>
      </c>
      <c r="CN59" s="29" t="str">
        <f t="shared" si="26"/>
        <v/>
      </c>
      <c r="CO59" s="29" t="str">
        <f t="shared" si="27"/>
        <v/>
      </c>
    </row>
    <row r="60" spans="1:93" hidden="1" x14ac:dyDescent="0.3">
      <c r="A60" t="s">
        <v>199</v>
      </c>
      <c r="B60" t="s">
        <v>105</v>
      </c>
      <c r="C60" t="s">
        <v>153</v>
      </c>
      <c r="D60" s="2" t="s">
        <v>84</v>
      </c>
      <c r="E60" s="2"/>
      <c r="F60" s="34">
        <v>9020</v>
      </c>
      <c r="G60" s="2" t="s">
        <v>106</v>
      </c>
      <c r="H60" s="2">
        <v>7</v>
      </c>
      <c r="I60" s="2"/>
      <c r="J60" s="2"/>
      <c r="K60" s="2"/>
      <c r="L60" s="2" t="s">
        <v>20</v>
      </c>
      <c r="M60" s="2">
        <v>7</v>
      </c>
      <c r="N60" s="2"/>
      <c r="O60" s="2"/>
      <c r="P60" s="2" t="s">
        <v>84</v>
      </c>
      <c r="Q60" s="2"/>
      <c r="R60" s="2"/>
      <c r="S60" s="2"/>
      <c r="T60" s="2" t="s">
        <v>86</v>
      </c>
      <c r="U60" t="s">
        <v>200</v>
      </c>
      <c r="V60" s="5" t="s">
        <v>88</v>
      </c>
      <c r="W60" t="s">
        <v>109</v>
      </c>
      <c r="X60">
        <v>1</v>
      </c>
      <c r="Z60">
        <v>3.0430000000000001</v>
      </c>
      <c r="AA60">
        <v>-0.14966150225589619</v>
      </c>
      <c r="AB60">
        <v>0.52692151711335011</v>
      </c>
      <c r="AC60">
        <v>1.8411</v>
      </c>
      <c r="AD60">
        <v>-1.8050999999999999</v>
      </c>
      <c r="AE60">
        <v>-1.1288</v>
      </c>
      <c r="AF60">
        <v>-1.845</v>
      </c>
      <c r="AG60">
        <v>6.7507000000000001</v>
      </c>
      <c r="AH60">
        <v>5.8051000000000004</v>
      </c>
      <c r="AI60">
        <v>6.1600000000000002E-2</v>
      </c>
      <c r="AJ60">
        <v>6.6500000000000004E-2</v>
      </c>
      <c r="AK60">
        <v>9.35E-2</v>
      </c>
      <c r="AM60" s="29">
        <f t="shared" si="0"/>
        <v>4.4374920148574537</v>
      </c>
      <c r="AN60" s="29">
        <f t="shared" si="1"/>
        <v>6.2824920148574535</v>
      </c>
      <c r="AO60" s="29">
        <f t="shared" si="2"/>
        <v>4.477392014857454</v>
      </c>
      <c r="AP60" s="29">
        <f t="shared" si="8"/>
        <v>4.477392014857454</v>
      </c>
      <c r="AQ60" s="29">
        <f t="shared" si="9"/>
        <v>3.3485920148574535</v>
      </c>
      <c r="AT60">
        <v>2.1320000000000001</v>
      </c>
      <c r="AU60">
        <v>0.23699999999999999</v>
      </c>
      <c r="AV60">
        <v>0.59899999999999998</v>
      </c>
      <c r="AW60">
        <v>0</v>
      </c>
      <c r="AX60">
        <v>-1.69</v>
      </c>
      <c r="AY60">
        <v>-1.1599999999999999</v>
      </c>
      <c r="AZ60">
        <v>0</v>
      </c>
      <c r="BA60">
        <v>-2.4630000000000001</v>
      </c>
      <c r="BB60">
        <v>0.46179999999999999</v>
      </c>
      <c r="BC60">
        <v>0</v>
      </c>
      <c r="BD60">
        <v>0.19869999999999999</v>
      </c>
      <c r="BE60">
        <v>0.6</v>
      </c>
      <c r="BF60">
        <v>15</v>
      </c>
      <c r="BG60">
        <v>0</v>
      </c>
      <c r="BH60">
        <v>3</v>
      </c>
      <c r="BI60">
        <v>150</v>
      </c>
      <c r="BJ60">
        <v>0</v>
      </c>
      <c r="BK60">
        <v>9.1999999999999998E-3</v>
      </c>
      <c r="BL60">
        <v>-8.8000000000000005E-3</v>
      </c>
      <c r="BM60">
        <v>0</v>
      </c>
      <c r="BN60">
        <v>0</v>
      </c>
      <c r="BP60" s="30">
        <v>2000</v>
      </c>
      <c r="BS60" s="30" t="str">
        <f t="shared" si="10"/>
        <v>WRR0347_CFLscw-A(7w)</v>
      </c>
      <c r="BT60" s="31">
        <f t="shared" si="5"/>
        <v>24</v>
      </c>
      <c r="BU60" s="35">
        <f t="shared" si="11"/>
        <v>0.90240000000000009</v>
      </c>
      <c r="BV60" s="29">
        <f t="shared" si="12"/>
        <v>3.3654000000000002</v>
      </c>
      <c r="BW60" s="29">
        <f t="shared" si="13"/>
        <v>1.6754000000000002</v>
      </c>
      <c r="BX60" s="29">
        <f t="shared" si="14"/>
        <v>0.5154000000000003</v>
      </c>
      <c r="BY60" s="29">
        <f t="shared" si="15"/>
        <v>0.5154000000000003</v>
      </c>
      <c r="BZ60" s="29"/>
      <c r="CA60" s="30" t="str">
        <f t="shared" si="16"/>
        <v>_CFLscw-A(7w)</v>
      </c>
      <c r="CB60" s="31">
        <f t="shared" si="28"/>
        <v>28</v>
      </c>
      <c r="CC60" s="35">
        <f t="shared" si="17"/>
        <v>0.90240000000000009</v>
      </c>
      <c r="CD60" s="29">
        <f t="shared" si="18"/>
        <v>3.3654000000000002</v>
      </c>
      <c r="CE60" s="29">
        <f t="shared" si="19"/>
        <v>1.6754000000000002</v>
      </c>
      <c r="CF60" s="29">
        <f t="shared" si="20"/>
        <v>0.5154000000000003</v>
      </c>
      <c r="CG60" s="29">
        <f t="shared" si="21"/>
        <v>0.5154000000000003</v>
      </c>
      <c r="CI60" s="30" t="str">
        <f t="shared" si="22"/>
        <v>WRR0347_CFLscw-A(7w)</v>
      </c>
      <c r="CJ60" s="31">
        <f t="shared" si="7"/>
        <v>24</v>
      </c>
      <c r="CK60" s="35">
        <f t="shared" si="23"/>
        <v>0.90240000000000009</v>
      </c>
      <c r="CL60" s="29">
        <f t="shared" si="24"/>
        <v>3.3654000000000002</v>
      </c>
      <c r="CM60" s="29">
        <f t="shared" si="25"/>
        <v>1.6754000000000002</v>
      </c>
      <c r="CN60" s="29">
        <f t="shared" si="26"/>
        <v>0.5154000000000003</v>
      </c>
      <c r="CO60" s="29">
        <f t="shared" si="27"/>
        <v>0.5154000000000003</v>
      </c>
    </row>
    <row r="61" spans="1:93" hidden="1" x14ac:dyDescent="0.3">
      <c r="A61" t="s">
        <v>201</v>
      </c>
      <c r="B61" t="s">
        <v>105</v>
      </c>
      <c r="C61" t="s">
        <v>153</v>
      </c>
      <c r="D61" s="2" t="s">
        <v>84</v>
      </c>
      <c r="E61" s="2"/>
      <c r="F61" s="34">
        <v>9020</v>
      </c>
      <c r="G61" s="2" t="s">
        <v>106</v>
      </c>
      <c r="H61" s="2">
        <v>8</v>
      </c>
      <c r="I61" s="2"/>
      <c r="J61" s="2"/>
      <c r="K61" s="2"/>
      <c r="L61" s="2" t="s">
        <v>20</v>
      </c>
      <c r="M61" s="2">
        <v>8</v>
      </c>
      <c r="N61" s="2"/>
      <c r="O61" s="2"/>
      <c r="P61" s="2" t="s">
        <v>84</v>
      </c>
      <c r="Q61" s="2"/>
      <c r="R61" s="2"/>
      <c r="S61" s="2"/>
      <c r="T61" s="2" t="s">
        <v>86</v>
      </c>
      <c r="U61" t="s">
        <v>202</v>
      </c>
      <c r="V61" s="5" t="s">
        <v>88</v>
      </c>
      <c r="W61" t="s">
        <v>109</v>
      </c>
      <c r="X61">
        <v>1</v>
      </c>
      <c r="Z61">
        <v>3.0430000000000001</v>
      </c>
      <c r="AA61">
        <v>-0.14966150225589619</v>
      </c>
      <c r="AB61">
        <v>0.52692151711335011</v>
      </c>
      <c r="AC61">
        <v>1.8411</v>
      </c>
      <c r="AD61">
        <v>-1.8050999999999999</v>
      </c>
      <c r="AE61">
        <v>-1.1288</v>
      </c>
      <c r="AF61">
        <v>-1.845</v>
      </c>
      <c r="AG61">
        <v>6.7507000000000001</v>
      </c>
      <c r="AH61">
        <v>5.8051000000000004</v>
      </c>
      <c r="AI61">
        <v>6.1600000000000002E-2</v>
      </c>
      <c r="AJ61">
        <v>6.6500000000000004E-2</v>
      </c>
      <c r="AK61">
        <v>9.35E-2</v>
      </c>
      <c r="AM61" s="29">
        <f t="shared" si="0"/>
        <v>4.5039920148574542</v>
      </c>
      <c r="AN61" s="29">
        <f t="shared" si="1"/>
        <v>6.3489920148574539</v>
      </c>
      <c r="AO61" s="29">
        <f t="shared" si="2"/>
        <v>4.5438920148574535</v>
      </c>
      <c r="AP61" s="29">
        <f t="shared" si="8"/>
        <v>4.5438920148574535</v>
      </c>
      <c r="AQ61" s="29">
        <f t="shared" si="9"/>
        <v>3.415092014857454</v>
      </c>
      <c r="AT61">
        <v>2.1320000000000001</v>
      </c>
      <c r="AU61">
        <v>0.23699999999999999</v>
      </c>
      <c r="AV61">
        <v>0.59899999999999998</v>
      </c>
      <c r="AW61">
        <v>0</v>
      </c>
      <c r="AX61">
        <v>-1.69</v>
      </c>
      <c r="AY61">
        <v>-1.1599999999999999</v>
      </c>
      <c r="AZ61">
        <v>0</v>
      </c>
      <c r="BA61">
        <v>-2.4630000000000001</v>
      </c>
      <c r="BB61">
        <v>0.46179999999999999</v>
      </c>
      <c r="BC61">
        <v>0</v>
      </c>
      <c r="BD61">
        <v>0.19869999999999999</v>
      </c>
      <c r="BE61">
        <v>0.6</v>
      </c>
      <c r="BF61">
        <v>15</v>
      </c>
      <c r="BG61">
        <v>0</v>
      </c>
      <c r="BH61">
        <v>3</v>
      </c>
      <c r="BI61">
        <v>150</v>
      </c>
      <c r="BJ61">
        <v>0</v>
      </c>
      <c r="BK61">
        <v>9.1999999999999998E-3</v>
      </c>
      <c r="BL61">
        <v>-8.8000000000000005E-3</v>
      </c>
      <c r="BM61">
        <v>0</v>
      </c>
      <c r="BN61">
        <v>0</v>
      </c>
      <c r="BP61" s="30">
        <v>2000</v>
      </c>
      <c r="BS61" s="30" t="str">
        <f t="shared" si="10"/>
        <v>WRR0347_CFLscw-A(8w)</v>
      </c>
      <c r="BT61" s="31">
        <f t="shared" si="5"/>
        <v>28</v>
      </c>
      <c r="BU61" s="35">
        <f t="shared" si="11"/>
        <v>0.90240000000000009</v>
      </c>
      <c r="BV61" s="29">
        <f t="shared" si="12"/>
        <v>3.3654000000000002</v>
      </c>
      <c r="BW61" s="29">
        <f t="shared" si="13"/>
        <v>1.6754000000000002</v>
      </c>
      <c r="BX61" s="29">
        <f t="shared" si="14"/>
        <v>0.5154000000000003</v>
      </c>
      <c r="BY61" s="29">
        <f t="shared" si="15"/>
        <v>0.5154000000000003</v>
      </c>
      <c r="BZ61" s="29"/>
      <c r="CA61" s="30" t="str">
        <f t="shared" si="16"/>
        <v>_CFLscw-A(8w)</v>
      </c>
      <c r="CB61" s="31">
        <f t="shared" si="28"/>
        <v>33</v>
      </c>
      <c r="CC61" s="35">
        <f t="shared" si="17"/>
        <v>0.93000000000000016</v>
      </c>
      <c r="CD61" s="29">
        <f t="shared" si="18"/>
        <v>3.3930000000000002</v>
      </c>
      <c r="CE61" s="29">
        <f t="shared" si="19"/>
        <v>1.7030000000000003</v>
      </c>
      <c r="CF61" s="29">
        <f t="shared" si="20"/>
        <v>0.54300000000000037</v>
      </c>
      <c r="CG61" s="29">
        <f t="shared" si="21"/>
        <v>0.54300000000000037</v>
      </c>
      <c r="CI61" s="30" t="str">
        <f t="shared" si="22"/>
        <v>WRR0347_CFLscw-A(8w)</v>
      </c>
      <c r="CJ61" s="31">
        <f t="shared" si="7"/>
        <v>28</v>
      </c>
      <c r="CK61" s="35">
        <f t="shared" si="23"/>
        <v>0.90240000000000009</v>
      </c>
      <c r="CL61" s="29">
        <f t="shared" si="24"/>
        <v>3.3654000000000002</v>
      </c>
      <c r="CM61" s="29">
        <f t="shared" si="25"/>
        <v>1.6754000000000002</v>
      </c>
      <c r="CN61" s="29">
        <f t="shared" si="26"/>
        <v>0.5154000000000003</v>
      </c>
      <c r="CO61" s="29">
        <f t="shared" si="27"/>
        <v>0.5154000000000003</v>
      </c>
    </row>
    <row r="62" spans="1:93" hidden="1" x14ac:dyDescent="0.3">
      <c r="A62" t="s">
        <v>203</v>
      </c>
      <c r="B62" t="s">
        <v>105</v>
      </c>
      <c r="C62" t="s">
        <v>153</v>
      </c>
      <c r="D62" s="2" t="s">
        <v>84</v>
      </c>
      <c r="E62" s="2"/>
      <c r="F62" s="34">
        <v>9020</v>
      </c>
      <c r="G62" s="2" t="s">
        <v>106</v>
      </c>
      <c r="H62" s="2">
        <v>9</v>
      </c>
      <c r="I62" s="2"/>
      <c r="J62" s="2"/>
      <c r="K62" s="2"/>
      <c r="L62" s="2" t="s">
        <v>20</v>
      </c>
      <c r="M62" s="2">
        <v>9</v>
      </c>
      <c r="N62" s="2"/>
      <c r="O62" s="2"/>
      <c r="P62" s="2" t="s">
        <v>84</v>
      </c>
      <c r="Q62" s="2"/>
      <c r="R62" s="2"/>
      <c r="S62" s="2"/>
      <c r="T62" s="2" t="s">
        <v>86</v>
      </c>
      <c r="U62" t="s">
        <v>204</v>
      </c>
      <c r="V62" s="5" t="s">
        <v>88</v>
      </c>
      <c r="W62" t="s">
        <v>109</v>
      </c>
      <c r="X62">
        <v>1</v>
      </c>
      <c r="Z62">
        <v>3.0430000000000001</v>
      </c>
      <c r="AA62">
        <v>-0.14966150225589619</v>
      </c>
      <c r="AB62">
        <v>0.52692151711335011</v>
      </c>
      <c r="AC62">
        <v>1.8411</v>
      </c>
      <c r="AD62">
        <v>-1.8050999999999999</v>
      </c>
      <c r="AE62">
        <v>-1.1288</v>
      </c>
      <c r="AF62">
        <v>-1.845</v>
      </c>
      <c r="AG62">
        <v>6.7507000000000001</v>
      </c>
      <c r="AH62">
        <v>5.8051000000000004</v>
      </c>
      <c r="AI62">
        <v>6.1600000000000002E-2</v>
      </c>
      <c r="AJ62">
        <v>6.6500000000000004E-2</v>
      </c>
      <c r="AK62">
        <v>9.35E-2</v>
      </c>
      <c r="AM62" s="29">
        <f t="shared" si="0"/>
        <v>4.5704920148574546</v>
      </c>
      <c r="AN62" s="29">
        <f t="shared" si="1"/>
        <v>6.4154920148574544</v>
      </c>
      <c r="AO62" s="29">
        <f t="shared" si="2"/>
        <v>4.6103920148574549</v>
      </c>
      <c r="AP62" s="29">
        <f t="shared" si="8"/>
        <v>4.6103920148574549</v>
      </c>
      <c r="AQ62" s="29">
        <f t="shared" si="9"/>
        <v>3.4815920148574544</v>
      </c>
      <c r="AT62">
        <v>2.1320000000000001</v>
      </c>
      <c r="AU62">
        <v>0.23699999999999999</v>
      </c>
      <c r="AV62">
        <v>0.59899999999999998</v>
      </c>
      <c r="AW62">
        <v>0</v>
      </c>
      <c r="AX62">
        <v>-1.69</v>
      </c>
      <c r="AY62">
        <v>-1.1599999999999999</v>
      </c>
      <c r="AZ62">
        <v>0</v>
      </c>
      <c r="BA62">
        <v>-2.4630000000000001</v>
      </c>
      <c r="BB62">
        <v>0.46179999999999999</v>
      </c>
      <c r="BC62">
        <v>0</v>
      </c>
      <c r="BD62">
        <v>0.19869999999999999</v>
      </c>
      <c r="BE62">
        <v>0.6</v>
      </c>
      <c r="BF62">
        <v>15</v>
      </c>
      <c r="BG62">
        <v>0</v>
      </c>
      <c r="BH62">
        <v>3</v>
      </c>
      <c r="BI62">
        <v>150</v>
      </c>
      <c r="BJ62">
        <v>0</v>
      </c>
      <c r="BK62">
        <v>9.1999999999999998E-3</v>
      </c>
      <c r="BL62">
        <v>-8.8000000000000005E-3</v>
      </c>
      <c r="BM62">
        <v>0</v>
      </c>
      <c r="BN62">
        <v>0</v>
      </c>
      <c r="BP62" s="30">
        <v>2000</v>
      </c>
      <c r="BS62" s="30" t="str">
        <f t="shared" si="10"/>
        <v>WRR0347_CFLscw-A(9w)</v>
      </c>
      <c r="BT62" s="31">
        <f t="shared" si="5"/>
        <v>31</v>
      </c>
      <c r="BU62" s="35">
        <f t="shared" si="11"/>
        <v>0.91159999999999997</v>
      </c>
      <c r="BV62" s="29">
        <f t="shared" si="12"/>
        <v>3.3746</v>
      </c>
      <c r="BW62" s="29">
        <f t="shared" si="13"/>
        <v>1.6846000000000001</v>
      </c>
      <c r="BX62" s="29">
        <f t="shared" si="14"/>
        <v>0.52460000000000018</v>
      </c>
      <c r="BY62" s="29">
        <f t="shared" si="15"/>
        <v>0.52460000000000018</v>
      </c>
      <c r="BZ62" s="29"/>
      <c r="CA62" s="30" t="str">
        <f t="shared" si="16"/>
        <v>_CFLscw-A(9w)</v>
      </c>
      <c r="CB62" s="31">
        <f t="shared" si="28"/>
        <v>37</v>
      </c>
      <c r="CC62" s="35">
        <f t="shared" si="17"/>
        <v>0.9668000000000001</v>
      </c>
      <c r="CD62" s="29">
        <f t="shared" si="18"/>
        <v>3.4298000000000002</v>
      </c>
      <c r="CE62" s="29">
        <f t="shared" si="19"/>
        <v>1.7398000000000002</v>
      </c>
      <c r="CF62" s="29">
        <f t="shared" si="20"/>
        <v>0.57980000000000032</v>
      </c>
      <c r="CG62" s="29">
        <f t="shared" si="21"/>
        <v>0.57980000000000032</v>
      </c>
      <c r="CI62" s="30" t="str">
        <f t="shared" si="22"/>
        <v>WRR0347_CFLscw-A(9w)</v>
      </c>
      <c r="CJ62" s="31">
        <f t="shared" si="7"/>
        <v>31</v>
      </c>
      <c r="CK62" s="35">
        <f t="shared" si="23"/>
        <v>0.91159999999999997</v>
      </c>
      <c r="CL62" s="29">
        <f t="shared" si="24"/>
        <v>3.3746</v>
      </c>
      <c r="CM62" s="29">
        <f t="shared" si="25"/>
        <v>1.6846000000000001</v>
      </c>
      <c r="CN62" s="29">
        <f t="shared" si="26"/>
        <v>0.52460000000000018</v>
      </c>
      <c r="CO62" s="29">
        <f t="shared" si="27"/>
        <v>0.52460000000000018</v>
      </c>
    </row>
    <row r="63" spans="1:93" hidden="1" x14ac:dyDescent="0.3">
      <c r="A63" t="s">
        <v>205</v>
      </c>
      <c r="B63" t="s">
        <v>105</v>
      </c>
      <c r="C63" t="s">
        <v>206</v>
      </c>
      <c r="D63" s="2" t="s">
        <v>84</v>
      </c>
      <c r="E63" s="2"/>
      <c r="F63" s="34">
        <v>8440</v>
      </c>
      <c r="G63" s="2" t="s">
        <v>106</v>
      </c>
      <c r="H63" s="2">
        <v>10</v>
      </c>
      <c r="I63" s="2"/>
      <c r="J63" s="2"/>
      <c r="K63" s="2"/>
      <c r="L63" s="2" t="s">
        <v>20</v>
      </c>
      <c r="M63" s="2">
        <v>10</v>
      </c>
      <c r="N63" s="2"/>
      <c r="O63" s="2"/>
      <c r="P63" s="2" t="s">
        <v>84</v>
      </c>
      <c r="Q63" s="2"/>
      <c r="R63" s="2"/>
      <c r="S63" s="2"/>
      <c r="T63" s="2" t="s">
        <v>86</v>
      </c>
      <c r="U63" t="s">
        <v>207</v>
      </c>
      <c r="V63" s="5" t="s">
        <v>88</v>
      </c>
      <c r="W63" t="s">
        <v>208</v>
      </c>
      <c r="X63">
        <v>4</v>
      </c>
      <c r="Z63">
        <v>4.92</v>
      </c>
      <c r="AA63">
        <v>0.40973260011515322</v>
      </c>
      <c r="AB63">
        <v>0</v>
      </c>
      <c r="AC63">
        <v>0</v>
      </c>
      <c r="AD63">
        <v>-2.0082</v>
      </c>
      <c r="AE63">
        <v>-0.86070000000000002</v>
      </c>
      <c r="AF63">
        <v>-0.11899999999999999</v>
      </c>
      <c r="AG63">
        <v>0</v>
      </c>
      <c r="AH63">
        <v>0</v>
      </c>
      <c r="AI63">
        <v>7.6799999999999993E-2</v>
      </c>
      <c r="AJ63">
        <v>0.20599999999999999</v>
      </c>
      <c r="AK63">
        <v>0</v>
      </c>
      <c r="AM63" s="29">
        <f t="shared" si="0"/>
        <v>7.9189246001151528</v>
      </c>
      <c r="AN63" s="29">
        <f t="shared" si="1"/>
        <v>8.0379246001151525</v>
      </c>
      <c r="AO63" s="29">
        <f t="shared" si="2"/>
        <v>6.0297246001151521</v>
      </c>
      <c r="AP63" s="29">
        <f t="shared" si="8"/>
        <v>6.0297246001151521</v>
      </c>
      <c r="AQ63" s="29">
        <f t="shared" si="9"/>
        <v>5.1690246001151525</v>
      </c>
      <c r="AT63">
        <v>3.7429999999999999</v>
      </c>
      <c r="AU63">
        <v>0.25</v>
      </c>
      <c r="AV63">
        <v>0</v>
      </c>
      <c r="AW63">
        <v>0</v>
      </c>
      <c r="AX63">
        <v>-2.56</v>
      </c>
      <c r="AY63">
        <v>0</v>
      </c>
      <c r="AZ63">
        <v>0</v>
      </c>
      <c r="BA63">
        <v>-2.4540000000000002</v>
      </c>
      <c r="BB63">
        <v>0</v>
      </c>
      <c r="BC63">
        <v>0</v>
      </c>
      <c r="BD63">
        <v>0.25744499999999998</v>
      </c>
      <c r="BE63">
        <v>1.095</v>
      </c>
      <c r="BF63">
        <v>5</v>
      </c>
      <c r="BG63">
        <v>-4.9910000000000004E-4</v>
      </c>
      <c r="BH63">
        <v>3</v>
      </c>
      <c r="BI63">
        <v>150</v>
      </c>
      <c r="BJ63">
        <v>0</v>
      </c>
      <c r="BK63">
        <v>0</v>
      </c>
      <c r="BL63">
        <v>0</v>
      </c>
      <c r="BM63">
        <v>0</v>
      </c>
      <c r="BN63">
        <v>0</v>
      </c>
      <c r="BP63" s="30">
        <v>2000</v>
      </c>
      <c r="BS63" s="30" t="str">
        <f t="shared" si="10"/>
        <v>WRR0347_CFLscw-Candle(10w)</v>
      </c>
      <c r="BT63" s="31">
        <f t="shared" si="5"/>
        <v>35</v>
      </c>
      <c r="BU63" s="35">
        <f t="shared" si="11"/>
        <v>2.0364214999999999</v>
      </c>
      <c r="BV63" s="29">
        <f t="shared" si="12"/>
        <v>4.4904215000000001</v>
      </c>
      <c r="BW63" s="29">
        <f t="shared" si="13"/>
        <v>1.9304215</v>
      </c>
      <c r="BX63" s="29">
        <f t="shared" si="14"/>
        <v>1.9304215</v>
      </c>
      <c r="BY63" s="29">
        <f t="shared" si="15"/>
        <v>1.9304215</v>
      </c>
      <c r="BZ63" s="29"/>
      <c r="CA63" s="30" t="str">
        <f t="shared" si="16"/>
        <v/>
      </c>
      <c r="CB63" s="31">
        <f t="shared" si="28"/>
        <v>-1</v>
      </c>
      <c r="CC63" s="35" t="str">
        <f t="shared" si="17"/>
        <v/>
      </c>
      <c r="CD63" s="29" t="str">
        <f t="shared" si="18"/>
        <v/>
      </c>
      <c r="CE63" s="29" t="str">
        <f t="shared" si="19"/>
        <v/>
      </c>
      <c r="CF63" s="29" t="str">
        <f t="shared" si="20"/>
        <v/>
      </c>
      <c r="CG63" s="29" t="str">
        <f t="shared" si="21"/>
        <v/>
      </c>
      <c r="CI63" s="30" t="str">
        <f t="shared" si="22"/>
        <v>WRR0347_CFLscw-Candle(10w)</v>
      </c>
      <c r="CJ63" s="31">
        <f t="shared" si="7"/>
        <v>35</v>
      </c>
      <c r="CK63" s="35">
        <f t="shared" si="23"/>
        <v>2.0364214999999999</v>
      </c>
      <c r="CL63" s="29">
        <f t="shared" si="24"/>
        <v>4.4904215000000001</v>
      </c>
      <c r="CM63" s="29">
        <f t="shared" si="25"/>
        <v>1.9304215</v>
      </c>
      <c r="CN63" s="29">
        <f t="shared" si="26"/>
        <v>1.9304215</v>
      </c>
      <c r="CO63" s="29">
        <f t="shared" si="27"/>
        <v>1.9304215</v>
      </c>
    </row>
    <row r="64" spans="1:93" hidden="1" x14ac:dyDescent="0.3">
      <c r="A64" t="s">
        <v>209</v>
      </c>
      <c r="B64" t="s">
        <v>105</v>
      </c>
      <c r="C64" t="s">
        <v>206</v>
      </c>
      <c r="D64" s="2" t="s">
        <v>84</v>
      </c>
      <c r="E64" s="2"/>
      <c r="F64" s="34">
        <v>8440</v>
      </c>
      <c r="G64" s="2" t="s">
        <v>106</v>
      </c>
      <c r="H64" s="2">
        <v>11</v>
      </c>
      <c r="I64" s="2"/>
      <c r="J64" s="2"/>
      <c r="K64" s="2"/>
      <c r="L64" s="2" t="s">
        <v>20</v>
      </c>
      <c r="M64" s="2">
        <v>11</v>
      </c>
      <c r="N64" s="2"/>
      <c r="O64" s="2"/>
      <c r="P64" s="2" t="s">
        <v>84</v>
      </c>
      <c r="Q64" s="2"/>
      <c r="R64" s="2"/>
      <c r="S64" s="2"/>
      <c r="T64" s="2" t="s">
        <v>86</v>
      </c>
      <c r="U64" t="s">
        <v>210</v>
      </c>
      <c r="V64" s="5" t="s">
        <v>88</v>
      </c>
      <c r="W64" t="s">
        <v>208</v>
      </c>
      <c r="X64">
        <v>4</v>
      </c>
      <c r="Z64">
        <v>4.92</v>
      </c>
      <c r="AA64">
        <v>0.40973260011515322</v>
      </c>
      <c r="AB64">
        <v>0</v>
      </c>
      <c r="AC64">
        <v>0</v>
      </c>
      <c r="AD64">
        <v>-2.0082</v>
      </c>
      <c r="AE64">
        <v>-0.86070000000000002</v>
      </c>
      <c r="AF64">
        <v>-0.11899999999999999</v>
      </c>
      <c r="AG64">
        <v>0</v>
      </c>
      <c r="AH64">
        <v>0</v>
      </c>
      <c r="AI64">
        <v>7.6799999999999993E-2</v>
      </c>
      <c r="AJ64">
        <v>0.20599999999999999</v>
      </c>
      <c r="AK64">
        <v>0</v>
      </c>
      <c r="AM64" s="29">
        <f t="shared" si="0"/>
        <v>8.124924600115154</v>
      </c>
      <c r="AN64" s="29">
        <f t="shared" si="1"/>
        <v>8.2439246001151538</v>
      </c>
      <c r="AO64" s="29">
        <f t="shared" si="2"/>
        <v>6.2357246001151534</v>
      </c>
      <c r="AP64" s="29">
        <f t="shared" si="8"/>
        <v>6.2357246001151534</v>
      </c>
      <c r="AQ64" s="29">
        <f t="shared" si="9"/>
        <v>5.3750246001151538</v>
      </c>
      <c r="AT64">
        <v>3.7429999999999999</v>
      </c>
      <c r="AU64">
        <v>0.25</v>
      </c>
      <c r="AV64">
        <v>0</v>
      </c>
      <c r="AW64">
        <v>0</v>
      </c>
      <c r="AX64">
        <v>-2.56</v>
      </c>
      <c r="AY64">
        <v>0</v>
      </c>
      <c r="AZ64">
        <v>0</v>
      </c>
      <c r="BA64">
        <v>-2.4540000000000002</v>
      </c>
      <c r="BB64">
        <v>0</v>
      </c>
      <c r="BC64">
        <v>0</v>
      </c>
      <c r="BD64">
        <v>0.25744499999999998</v>
      </c>
      <c r="BE64">
        <v>1.095</v>
      </c>
      <c r="BF64">
        <v>5</v>
      </c>
      <c r="BG64">
        <v>-4.9910000000000004E-4</v>
      </c>
      <c r="BH64">
        <v>3</v>
      </c>
      <c r="BI64">
        <v>150</v>
      </c>
      <c r="BJ64">
        <v>0</v>
      </c>
      <c r="BK64">
        <v>0</v>
      </c>
      <c r="BL64">
        <v>0</v>
      </c>
      <c r="BM64">
        <v>0</v>
      </c>
      <c r="BN64">
        <v>0</v>
      </c>
      <c r="BP64" s="30">
        <v>2000</v>
      </c>
      <c r="BS64" s="30" t="str">
        <f t="shared" si="10"/>
        <v>WRR0347_CFLscw-Candle(11w)</v>
      </c>
      <c r="BT64" s="31">
        <f t="shared" si="5"/>
        <v>38</v>
      </c>
      <c r="BU64" s="35">
        <f t="shared" si="11"/>
        <v>2.0349241999999994</v>
      </c>
      <c r="BV64" s="29">
        <f t="shared" si="12"/>
        <v>4.4889241999999996</v>
      </c>
      <c r="BW64" s="29">
        <f t="shared" si="13"/>
        <v>1.9289241999999995</v>
      </c>
      <c r="BX64" s="29">
        <f t="shared" si="14"/>
        <v>1.9289241999999995</v>
      </c>
      <c r="BY64" s="29">
        <f t="shared" si="15"/>
        <v>1.9289241999999995</v>
      </c>
      <c r="BZ64" s="29"/>
      <c r="CA64" s="30" t="str">
        <f t="shared" si="16"/>
        <v/>
      </c>
      <c r="CB64" s="31">
        <f t="shared" si="28"/>
        <v>-1</v>
      </c>
      <c r="CC64" s="35" t="str">
        <f t="shared" si="17"/>
        <v/>
      </c>
      <c r="CD64" s="29" t="str">
        <f t="shared" si="18"/>
        <v/>
      </c>
      <c r="CE64" s="29" t="str">
        <f t="shared" si="19"/>
        <v/>
      </c>
      <c r="CF64" s="29" t="str">
        <f t="shared" si="20"/>
        <v/>
      </c>
      <c r="CG64" s="29" t="str">
        <f t="shared" si="21"/>
        <v/>
      </c>
      <c r="CI64" s="30" t="str">
        <f t="shared" si="22"/>
        <v>WRR0347_CFLscw-Candle(11w)</v>
      </c>
      <c r="CJ64" s="31">
        <f t="shared" si="7"/>
        <v>38</v>
      </c>
      <c r="CK64" s="35">
        <f t="shared" si="23"/>
        <v>2.0349241999999994</v>
      </c>
      <c r="CL64" s="29">
        <f t="shared" si="24"/>
        <v>4.4889241999999996</v>
      </c>
      <c r="CM64" s="29">
        <f t="shared" si="25"/>
        <v>1.9289241999999995</v>
      </c>
      <c r="CN64" s="29">
        <f t="shared" si="26"/>
        <v>1.9289241999999995</v>
      </c>
      <c r="CO64" s="29">
        <f t="shared" si="27"/>
        <v>1.9289241999999995</v>
      </c>
    </row>
    <row r="65" spans="1:93" hidden="1" x14ac:dyDescent="0.3">
      <c r="A65" t="s">
        <v>211</v>
      </c>
      <c r="B65" t="s">
        <v>105</v>
      </c>
      <c r="C65" t="s">
        <v>206</v>
      </c>
      <c r="D65" s="2" t="s">
        <v>84</v>
      </c>
      <c r="E65" s="2"/>
      <c r="F65" s="34">
        <v>8440</v>
      </c>
      <c r="G65" s="2" t="s">
        <v>106</v>
      </c>
      <c r="H65" s="2">
        <v>12</v>
      </c>
      <c r="I65" s="2"/>
      <c r="J65" s="2"/>
      <c r="K65" s="2"/>
      <c r="L65" s="2" t="s">
        <v>20</v>
      </c>
      <c r="M65" s="2">
        <v>12</v>
      </c>
      <c r="N65" s="2"/>
      <c r="O65" s="2"/>
      <c r="P65" s="2" t="s">
        <v>84</v>
      </c>
      <c r="Q65" s="2"/>
      <c r="R65" s="2"/>
      <c r="S65" s="2"/>
      <c r="T65" s="2" t="s">
        <v>86</v>
      </c>
      <c r="U65" t="s">
        <v>212</v>
      </c>
      <c r="V65" s="5" t="s">
        <v>88</v>
      </c>
      <c r="W65" t="s">
        <v>208</v>
      </c>
      <c r="X65">
        <v>4</v>
      </c>
      <c r="Z65">
        <v>4.92</v>
      </c>
      <c r="AA65">
        <v>0.40973260011515322</v>
      </c>
      <c r="AB65">
        <v>0</v>
      </c>
      <c r="AC65">
        <v>0</v>
      </c>
      <c r="AD65">
        <v>-2.0082</v>
      </c>
      <c r="AE65">
        <v>-0.86070000000000002</v>
      </c>
      <c r="AF65">
        <v>-0.11899999999999999</v>
      </c>
      <c r="AG65">
        <v>0</v>
      </c>
      <c r="AH65">
        <v>0</v>
      </c>
      <c r="AI65">
        <v>7.6799999999999993E-2</v>
      </c>
      <c r="AJ65">
        <v>0.20599999999999999</v>
      </c>
      <c r="AK65">
        <v>0</v>
      </c>
      <c r="AM65" s="29">
        <f t="shared" si="0"/>
        <v>8.3309246001151536</v>
      </c>
      <c r="AN65" s="29">
        <f t="shared" si="1"/>
        <v>8.4499246001151533</v>
      </c>
      <c r="AO65" s="29">
        <f t="shared" si="2"/>
        <v>6.4417246001151529</v>
      </c>
      <c r="AP65" s="29">
        <f t="shared" si="8"/>
        <v>6.4417246001151529</v>
      </c>
      <c r="AQ65" s="29">
        <f t="shared" si="9"/>
        <v>5.5810246001151533</v>
      </c>
      <c r="AT65">
        <v>3.7429999999999999</v>
      </c>
      <c r="AU65">
        <v>0.25</v>
      </c>
      <c r="AV65">
        <v>0</v>
      </c>
      <c r="AW65">
        <v>0</v>
      </c>
      <c r="AX65">
        <v>-2.56</v>
      </c>
      <c r="AY65">
        <v>0</v>
      </c>
      <c r="AZ65">
        <v>0</v>
      </c>
      <c r="BA65">
        <v>-2.4540000000000002</v>
      </c>
      <c r="BB65">
        <v>0</v>
      </c>
      <c r="BC65">
        <v>0</v>
      </c>
      <c r="BD65">
        <v>0.25744499999999998</v>
      </c>
      <c r="BE65">
        <v>1.095</v>
      </c>
      <c r="BF65">
        <v>5</v>
      </c>
      <c r="BG65">
        <v>-4.9910000000000004E-4</v>
      </c>
      <c r="BH65">
        <v>3</v>
      </c>
      <c r="BI65">
        <v>150</v>
      </c>
      <c r="BJ65">
        <v>0</v>
      </c>
      <c r="BK65">
        <v>0</v>
      </c>
      <c r="BL65">
        <v>0</v>
      </c>
      <c r="BM65">
        <v>0</v>
      </c>
      <c r="BN65">
        <v>0</v>
      </c>
      <c r="BP65" s="30">
        <v>2000</v>
      </c>
      <c r="BS65" s="30" t="str">
        <f t="shared" si="10"/>
        <v>WRR0347_CFLscw-Candle(12w)</v>
      </c>
      <c r="BT65" s="31">
        <f t="shared" si="5"/>
        <v>42</v>
      </c>
      <c r="BU65" s="35">
        <f t="shared" si="11"/>
        <v>2.0329278</v>
      </c>
      <c r="BV65" s="29">
        <f t="shared" si="12"/>
        <v>4.4869278000000001</v>
      </c>
      <c r="BW65" s="29">
        <f t="shared" si="13"/>
        <v>1.9269278000000001</v>
      </c>
      <c r="BX65" s="29">
        <f t="shared" si="14"/>
        <v>1.9269278000000001</v>
      </c>
      <c r="BY65" s="29">
        <f t="shared" si="15"/>
        <v>1.9269278000000001</v>
      </c>
      <c r="BZ65" s="29"/>
      <c r="CA65" s="30" t="str">
        <f t="shared" si="16"/>
        <v/>
      </c>
      <c r="CB65" s="31">
        <f t="shared" si="28"/>
        <v>-1</v>
      </c>
      <c r="CC65" s="35" t="str">
        <f t="shared" si="17"/>
        <v/>
      </c>
      <c r="CD65" s="29" t="str">
        <f t="shared" si="18"/>
        <v/>
      </c>
      <c r="CE65" s="29" t="str">
        <f t="shared" si="19"/>
        <v/>
      </c>
      <c r="CF65" s="29" t="str">
        <f t="shared" si="20"/>
        <v/>
      </c>
      <c r="CG65" s="29" t="str">
        <f t="shared" si="21"/>
        <v/>
      </c>
      <c r="CI65" s="30" t="str">
        <f t="shared" si="22"/>
        <v>WRR0347_CFLscw-Candle(12w)</v>
      </c>
      <c r="CJ65" s="31">
        <f t="shared" si="7"/>
        <v>42</v>
      </c>
      <c r="CK65" s="35">
        <f t="shared" si="23"/>
        <v>2.0329278</v>
      </c>
      <c r="CL65" s="29">
        <f t="shared" si="24"/>
        <v>4.4869278000000001</v>
      </c>
      <c r="CM65" s="29">
        <f t="shared" si="25"/>
        <v>1.9269278000000001</v>
      </c>
      <c r="CN65" s="29">
        <f t="shared" si="26"/>
        <v>1.9269278000000001</v>
      </c>
      <c r="CO65" s="29">
        <f t="shared" si="27"/>
        <v>1.9269278000000001</v>
      </c>
    </row>
    <row r="66" spans="1:93" hidden="1" x14ac:dyDescent="0.3">
      <c r="A66" t="s">
        <v>213</v>
      </c>
      <c r="B66" t="s">
        <v>105</v>
      </c>
      <c r="C66" t="s">
        <v>206</v>
      </c>
      <c r="D66" s="2" t="s">
        <v>84</v>
      </c>
      <c r="E66" s="2"/>
      <c r="F66" s="34">
        <v>8440</v>
      </c>
      <c r="G66" s="2" t="s">
        <v>106</v>
      </c>
      <c r="H66" s="2">
        <v>13</v>
      </c>
      <c r="I66" s="2"/>
      <c r="J66" s="2"/>
      <c r="K66" s="2"/>
      <c r="L66" s="2" t="s">
        <v>20</v>
      </c>
      <c r="M66" s="2">
        <v>13</v>
      </c>
      <c r="N66" s="2"/>
      <c r="O66" s="2"/>
      <c r="P66" s="2" t="s">
        <v>84</v>
      </c>
      <c r="Q66" s="2"/>
      <c r="R66" s="2"/>
      <c r="S66" s="2"/>
      <c r="T66" s="2" t="s">
        <v>86</v>
      </c>
      <c r="U66" t="s">
        <v>214</v>
      </c>
      <c r="V66" s="5" t="s">
        <v>88</v>
      </c>
      <c r="W66" t="s">
        <v>208</v>
      </c>
      <c r="X66">
        <v>4</v>
      </c>
      <c r="Z66">
        <v>4.92</v>
      </c>
      <c r="AA66">
        <v>0.40973260011515322</v>
      </c>
      <c r="AB66">
        <v>0</v>
      </c>
      <c r="AC66">
        <v>0</v>
      </c>
      <c r="AD66">
        <v>-2.0082</v>
      </c>
      <c r="AE66">
        <v>-0.86070000000000002</v>
      </c>
      <c r="AF66">
        <v>-0.11899999999999999</v>
      </c>
      <c r="AG66">
        <v>0</v>
      </c>
      <c r="AH66">
        <v>0</v>
      </c>
      <c r="AI66">
        <v>7.6799999999999993E-2</v>
      </c>
      <c r="AJ66">
        <v>0.20599999999999999</v>
      </c>
      <c r="AK66">
        <v>0</v>
      </c>
      <c r="AM66" s="29">
        <f t="shared" si="0"/>
        <v>8.5369246001151531</v>
      </c>
      <c r="AN66" s="29">
        <f t="shared" si="1"/>
        <v>8.6559246001151529</v>
      </c>
      <c r="AO66" s="29">
        <f t="shared" si="2"/>
        <v>6.6477246001151524</v>
      </c>
      <c r="AP66" s="29">
        <f t="shared" si="8"/>
        <v>6.6477246001151524</v>
      </c>
      <c r="AQ66" s="29">
        <f t="shared" si="9"/>
        <v>5.7870246001151529</v>
      </c>
      <c r="AT66">
        <v>3.7429999999999999</v>
      </c>
      <c r="AU66">
        <v>0.25</v>
      </c>
      <c r="AV66">
        <v>0</v>
      </c>
      <c r="AW66">
        <v>0</v>
      </c>
      <c r="AX66">
        <v>-2.56</v>
      </c>
      <c r="AY66">
        <v>0</v>
      </c>
      <c r="AZ66">
        <v>0</v>
      </c>
      <c r="BA66">
        <v>-2.4540000000000002</v>
      </c>
      <c r="BB66">
        <v>0</v>
      </c>
      <c r="BC66">
        <v>0</v>
      </c>
      <c r="BD66">
        <v>0.25744499999999998</v>
      </c>
      <c r="BE66">
        <v>1.095</v>
      </c>
      <c r="BF66">
        <v>5</v>
      </c>
      <c r="BG66">
        <v>-4.9910000000000004E-4</v>
      </c>
      <c r="BH66">
        <v>3</v>
      </c>
      <c r="BI66">
        <v>150</v>
      </c>
      <c r="BJ66">
        <v>0</v>
      </c>
      <c r="BK66">
        <v>0</v>
      </c>
      <c r="BL66">
        <v>0</v>
      </c>
      <c r="BM66">
        <v>0</v>
      </c>
      <c r="BN66">
        <v>0</v>
      </c>
      <c r="BP66" s="30">
        <v>2000</v>
      </c>
      <c r="BS66" s="30" t="str">
        <f t="shared" si="10"/>
        <v>WRR0347_CFLscw-Candle(13w)</v>
      </c>
      <c r="BT66" s="31">
        <f t="shared" si="5"/>
        <v>45</v>
      </c>
      <c r="BU66" s="35">
        <f t="shared" si="11"/>
        <v>2.0314304999999995</v>
      </c>
      <c r="BV66" s="29">
        <f t="shared" si="12"/>
        <v>4.4854304999999997</v>
      </c>
      <c r="BW66" s="29">
        <f t="shared" si="13"/>
        <v>1.9254304999999996</v>
      </c>
      <c r="BX66" s="29">
        <f t="shared" si="14"/>
        <v>1.9254304999999996</v>
      </c>
      <c r="BY66" s="29">
        <f t="shared" si="15"/>
        <v>1.9254304999999996</v>
      </c>
      <c r="BZ66" s="29"/>
      <c r="CA66" s="30" t="str">
        <f t="shared" si="16"/>
        <v/>
      </c>
      <c r="CB66" s="31">
        <f t="shared" si="28"/>
        <v>-1</v>
      </c>
      <c r="CC66" s="35" t="str">
        <f t="shared" si="17"/>
        <v/>
      </c>
      <c r="CD66" s="29" t="str">
        <f t="shared" si="18"/>
        <v/>
      </c>
      <c r="CE66" s="29" t="str">
        <f t="shared" si="19"/>
        <v/>
      </c>
      <c r="CF66" s="29" t="str">
        <f t="shared" si="20"/>
        <v/>
      </c>
      <c r="CG66" s="29" t="str">
        <f t="shared" si="21"/>
        <v/>
      </c>
      <c r="CI66" s="30" t="str">
        <f t="shared" si="22"/>
        <v>WRR0347_CFLscw-Candle(13w)</v>
      </c>
      <c r="CJ66" s="31">
        <f t="shared" si="7"/>
        <v>45</v>
      </c>
      <c r="CK66" s="35">
        <f t="shared" si="23"/>
        <v>2.0314304999999995</v>
      </c>
      <c r="CL66" s="29">
        <f t="shared" si="24"/>
        <v>4.4854304999999997</v>
      </c>
      <c r="CM66" s="29">
        <f t="shared" si="25"/>
        <v>1.9254304999999996</v>
      </c>
      <c r="CN66" s="29">
        <f t="shared" si="26"/>
        <v>1.9254304999999996</v>
      </c>
      <c r="CO66" s="29">
        <f t="shared" si="27"/>
        <v>1.9254304999999996</v>
      </c>
    </row>
    <row r="67" spans="1:93" hidden="1" x14ac:dyDescent="0.3">
      <c r="A67" t="s">
        <v>215</v>
      </c>
      <c r="B67" t="s">
        <v>105</v>
      </c>
      <c r="C67" t="s">
        <v>206</v>
      </c>
      <c r="D67" s="2" t="s">
        <v>84</v>
      </c>
      <c r="E67" s="2"/>
      <c r="F67" s="34">
        <v>8440</v>
      </c>
      <c r="G67" s="2" t="s">
        <v>106</v>
      </c>
      <c r="H67" s="2">
        <v>14</v>
      </c>
      <c r="I67" s="2"/>
      <c r="J67" s="2"/>
      <c r="K67" s="2"/>
      <c r="L67" s="2" t="s">
        <v>20</v>
      </c>
      <c r="M67" s="2">
        <v>14</v>
      </c>
      <c r="N67" s="2"/>
      <c r="O67" s="2"/>
      <c r="P67" s="2" t="s">
        <v>84</v>
      </c>
      <c r="Q67" s="2"/>
      <c r="R67" s="2"/>
      <c r="S67" s="2"/>
      <c r="T67" s="2" t="s">
        <v>86</v>
      </c>
      <c r="U67" t="s">
        <v>216</v>
      </c>
      <c r="V67" s="5" t="s">
        <v>88</v>
      </c>
      <c r="W67" t="s">
        <v>208</v>
      </c>
      <c r="X67">
        <v>4</v>
      </c>
      <c r="Z67">
        <v>4.92</v>
      </c>
      <c r="AA67">
        <v>0.40973260011515322</v>
      </c>
      <c r="AB67">
        <v>0</v>
      </c>
      <c r="AC67">
        <v>0</v>
      </c>
      <c r="AD67">
        <v>-2.0082</v>
      </c>
      <c r="AE67">
        <v>-0.86070000000000002</v>
      </c>
      <c r="AF67">
        <v>-0.11899999999999999</v>
      </c>
      <c r="AG67">
        <v>0</v>
      </c>
      <c r="AH67">
        <v>0</v>
      </c>
      <c r="AI67">
        <v>7.6799999999999993E-2</v>
      </c>
      <c r="AJ67">
        <v>0.20599999999999999</v>
      </c>
      <c r="AK67">
        <v>0</v>
      </c>
      <c r="AM67" s="29">
        <f t="shared" si="0"/>
        <v>8.7429246001151526</v>
      </c>
      <c r="AN67" s="29">
        <f t="shared" si="1"/>
        <v>8.8619246001151524</v>
      </c>
      <c r="AO67" s="29">
        <f t="shared" si="2"/>
        <v>6.8537246001151519</v>
      </c>
      <c r="AP67" s="29">
        <f t="shared" si="8"/>
        <v>6.8537246001151519</v>
      </c>
      <c r="AQ67" s="29">
        <f t="shared" si="9"/>
        <v>5.9930246001151524</v>
      </c>
      <c r="AT67">
        <v>3.7429999999999999</v>
      </c>
      <c r="AU67">
        <v>0.25</v>
      </c>
      <c r="AV67">
        <v>0</v>
      </c>
      <c r="AW67">
        <v>0</v>
      </c>
      <c r="AX67">
        <v>-2.56</v>
      </c>
      <c r="AY67">
        <v>0</v>
      </c>
      <c r="AZ67">
        <v>0</v>
      </c>
      <c r="BA67">
        <v>-2.4540000000000002</v>
      </c>
      <c r="BB67">
        <v>0</v>
      </c>
      <c r="BC67">
        <v>0</v>
      </c>
      <c r="BD67">
        <v>0.25744499999999998</v>
      </c>
      <c r="BE67">
        <v>1.095</v>
      </c>
      <c r="BF67">
        <v>5</v>
      </c>
      <c r="BG67">
        <v>-4.9910000000000004E-4</v>
      </c>
      <c r="BH67">
        <v>3</v>
      </c>
      <c r="BI67">
        <v>150</v>
      </c>
      <c r="BJ67">
        <v>0</v>
      </c>
      <c r="BK67">
        <v>0</v>
      </c>
      <c r="BL67">
        <v>0</v>
      </c>
      <c r="BM67">
        <v>0</v>
      </c>
      <c r="BN67">
        <v>0</v>
      </c>
      <c r="BP67" s="30">
        <v>2000</v>
      </c>
      <c r="BS67" s="30" t="str">
        <f t="shared" si="10"/>
        <v>WRR0347_CFLscw-Candle(14w)</v>
      </c>
      <c r="BT67" s="31">
        <f t="shared" si="5"/>
        <v>49</v>
      </c>
      <c r="BU67" s="35">
        <f t="shared" si="11"/>
        <v>2.0294340999999991</v>
      </c>
      <c r="BV67" s="29">
        <f t="shared" si="12"/>
        <v>4.4834340999999993</v>
      </c>
      <c r="BW67" s="29">
        <f t="shared" si="13"/>
        <v>1.9234340999999993</v>
      </c>
      <c r="BX67" s="29">
        <f t="shared" si="14"/>
        <v>1.9234340999999993</v>
      </c>
      <c r="BY67" s="29">
        <f t="shared" si="15"/>
        <v>1.9234340999999993</v>
      </c>
      <c r="BZ67" s="29"/>
      <c r="CA67" s="30" t="str">
        <f t="shared" si="16"/>
        <v/>
      </c>
      <c r="CB67" s="31">
        <f t="shared" si="28"/>
        <v>-1</v>
      </c>
      <c r="CC67" s="35" t="str">
        <f t="shared" si="17"/>
        <v/>
      </c>
      <c r="CD67" s="29" t="str">
        <f t="shared" si="18"/>
        <v/>
      </c>
      <c r="CE67" s="29" t="str">
        <f t="shared" si="19"/>
        <v/>
      </c>
      <c r="CF67" s="29" t="str">
        <f t="shared" si="20"/>
        <v/>
      </c>
      <c r="CG67" s="29" t="str">
        <f t="shared" si="21"/>
        <v/>
      </c>
      <c r="CI67" s="30" t="str">
        <f t="shared" si="22"/>
        <v>WRR0347_CFLscw-Candle(14w)</v>
      </c>
      <c r="CJ67" s="31">
        <f t="shared" si="7"/>
        <v>49</v>
      </c>
      <c r="CK67" s="35">
        <f t="shared" si="23"/>
        <v>2.0294340999999991</v>
      </c>
      <c r="CL67" s="29">
        <f t="shared" si="24"/>
        <v>4.4834340999999993</v>
      </c>
      <c r="CM67" s="29">
        <f t="shared" si="25"/>
        <v>1.9234340999999993</v>
      </c>
      <c r="CN67" s="29">
        <f t="shared" si="26"/>
        <v>1.9234340999999993</v>
      </c>
      <c r="CO67" s="29">
        <f t="shared" si="27"/>
        <v>1.9234340999999993</v>
      </c>
    </row>
    <row r="68" spans="1:93" hidden="1" x14ac:dyDescent="0.3">
      <c r="A68" t="s">
        <v>217</v>
      </c>
      <c r="B68" t="s">
        <v>105</v>
      </c>
      <c r="C68" t="s">
        <v>206</v>
      </c>
      <c r="D68" s="2" t="s">
        <v>84</v>
      </c>
      <c r="E68" s="2"/>
      <c r="F68" s="34">
        <v>8440</v>
      </c>
      <c r="G68" s="2" t="s">
        <v>106</v>
      </c>
      <c r="H68" s="2">
        <v>15</v>
      </c>
      <c r="I68" s="2"/>
      <c r="J68" s="2"/>
      <c r="K68" s="2"/>
      <c r="L68" s="2" t="s">
        <v>20</v>
      </c>
      <c r="M68" s="2">
        <v>15</v>
      </c>
      <c r="N68" s="2"/>
      <c r="O68" s="2"/>
      <c r="P68" s="2" t="s">
        <v>84</v>
      </c>
      <c r="Q68" s="2"/>
      <c r="R68" s="2"/>
      <c r="S68" s="2"/>
      <c r="T68" s="2" t="s">
        <v>86</v>
      </c>
      <c r="U68" t="s">
        <v>218</v>
      </c>
      <c r="V68" s="5" t="s">
        <v>88</v>
      </c>
      <c r="W68" t="s">
        <v>208</v>
      </c>
      <c r="X68">
        <v>4</v>
      </c>
      <c r="Z68">
        <v>4.92</v>
      </c>
      <c r="AA68">
        <v>0.40973260011515322</v>
      </c>
      <c r="AB68">
        <v>0</v>
      </c>
      <c r="AC68">
        <v>0</v>
      </c>
      <c r="AD68">
        <v>-2.0082</v>
      </c>
      <c r="AE68">
        <v>-0.86070000000000002</v>
      </c>
      <c r="AF68">
        <v>-0.11899999999999999</v>
      </c>
      <c r="AG68">
        <v>0</v>
      </c>
      <c r="AH68">
        <v>0</v>
      </c>
      <c r="AI68">
        <v>7.6799999999999993E-2</v>
      </c>
      <c r="AJ68">
        <v>0.20599999999999999</v>
      </c>
      <c r="AK68">
        <v>0</v>
      </c>
      <c r="AM68" s="29">
        <f t="shared" si="0"/>
        <v>8.9489246001151521</v>
      </c>
      <c r="AN68" s="29">
        <f t="shared" si="1"/>
        <v>9.0679246001151519</v>
      </c>
      <c r="AO68" s="29">
        <f t="shared" si="2"/>
        <v>7.0597246001151515</v>
      </c>
      <c r="AP68" s="29">
        <f t="shared" si="8"/>
        <v>7.0597246001151515</v>
      </c>
      <c r="AQ68" s="29">
        <f t="shared" si="9"/>
        <v>6.1990246001151519</v>
      </c>
      <c r="AT68">
        <v>3.7429999999999999</v>
      </c>
      <c r="AU68">
        <v>0.25</v>
      </c>
      <c r="AV68">
        <v>0</v>
      </c>
      <c r="AW68">
        <v>0</v>
      </c>
      <c r="AX68">
        <v>-2.56</v>
      </c>
      <c r="AY68">
        <v>0</v>
      </c>
      <c r="AZ68">
        <v>0</v>
      </c>
      <c r="BA68">
        <v>-2.4540000000000002</v>
      </c>
      <c r="BB68">
        <v>0</v>
      </c>
      <c r="BC68">
        <v>0</v>
      </c>
      <c r="BD68">
        <v>0.25744499999999998</v>
      </c>
      <c r="BE68">
        <v>1.095</v>
      </c>
      <c r="BF68">
        <v>5</v>
      </c>
      <c r="BG68">
        <v>-4.9910000000000004E-4</v>
      </c>
      <c r="BH68">
        <v>3</v>
      </c>
      <c r="BI68">
        <v>150</v>
      </c>
      <c r="BJ68">
        <v>0</v>
      </c>
      <c r="BK68">
        <v>0</v>
      </c>
      <c r="BL68">
        <v>0</v>
      </c>
      <c r="BM68">
        <v>0</v>
      </c>
      <c r="BN68">
        <v>0</v>
      </c>
      <c r="BP68" s="30">
        <v>2000</v>
      </c>
      <c r="BS68" s="30" t="str">
        <f t="shared" si="10"/>
        <v>WRR0347_CFLscw-Candle(15w)</v>
      </c>
      <c r="BT68" s="31">
        <f t="shared" si="5"/>
        <v>52</v>
      </c>
      <c r="BU68" s="35">
        <f t="shared" si="11"/>
        <v>2.0279367999999995</v>
      </c>
      <c r="BV68" s="29">
        <f t="shared" si="12"/>
        <v>4.4819367999999997</v>
      </c>
      <c r="BW68" s="29">
        <f t="shared" si="13"/>
        <v>1.9219367999999997</v>
      </c>
      <c r="BX68" s="29">
        <f t="shared" si="14"/>
        <v>1.9219367999999997</v>
      </c>
      <c r="BY68" s="29">
        <f t="shared" si="15"/>
        <v>1.9219367999999997</v>
      </c>
      <c r="BZ68" s="29"/>
      <c r="CA68" s="30" t="str">
        <f t="shared" si="16"/>
        <v/>
      </c>
      <c r="CB68" s="31">
        <f t="shared" si="28"/>
        <v>-1</v>
      </c>
      <c r="CC68" s="35" t="str">
        <f t="shared" si="17"/>
        <v/>
      </c>
      <c r="CD68" s="29" t="str">
        <f t="shared" si="18"/>
        <v/>
      </c>
      <c r="CE68" s="29" t="str">
        <f t="shared" si="19"/>
        <v/>
      </c>
      <c r="CF68" s="29" t="str">
        <f t="shared" si="20"/>
        <v/>
      </c>
      <c r="CG68" s="29" t="str">
        <f t="shared" si="21"/>
        <v/>
      </c>
      <c r="CI68" s="30" t="str">
        <f t="shared" si="22"/>
        <v>WRR0347_CFLscw-Candle(15w)</v>
      </c>
      <c r="CJ68" s="31">
        <f t="shared" si="7"/>
        <v>52</v>
      </c>
      <c r="CK68" s="35">
        <f t="shared" si="23"/>
        <v>2.0279367999999995</v>
      </c>
      <c r="CL68" s="29">
        <f t="shared" si="24"/>
        <v>4.4819367999999997</v>
      </c>
      <c r="CM68" s="29">
        <f t="shared" si="25"/>
        <v>1.9219367999999997</v>
      </c>
      <c r="CN68" s="29">
        <f t="shared" si="26"/>
        <v>1.9219367999999997</v>
      </c>
      <c r="CO68" s="29">
        <f t="shared" si="27"/>
        <v>1.9219367999999997</v>
      </c>
    </row>
    <row r="69" spans="1:93" hidden="1" x14ac:dyDescent="0.3">
      <c r="A69" t="s">
        <v>219</v>
      </c>
      <c r="B69" t="s">
        <v>105</v>
      </c>
      <c r="C69" t="s">
        <v>206</v>
      </c>
      <c r="D69" s="2" t="s">
        <v>84</v>
      </c>
      <c r="E69" s="2"/>
      <c r="F69" s="34">
        <v>8440</v>
      </c>
      <c r="G69" s="2" t="s">
        <v>106</v>
      </c>
      <c r="H69" s="2">
        <v>16</v>
      </c>
      <c r="I69" s="2"/>
      <c r="J69" s="2"/>
      <c r="K69" s="2"/>
      <c r="L69" s="2" t="s">
        <v>20</v>
      </c>
      <c r="M69" s="2">
        <v>16</v>
      </c>
      <c r="N69" s="2"/>
      <c r="O69" s="2"/>
      <c r="P69" s="2" t="s">
        <v>84</v>
      </c>
      <c r="Q69" s="2"/>
      <c r="R69" s="2"/>
      <c r="S69" s="2"/>
      <c r="T69" s="2" t="s">
        <v>86</v>
      </c>
      <c r="U69" t="s">
        <v>220</v>
      </c>
      <c r="V69" s="5" t="s">
        <v>88</v>
      </c>
      <c r="W69" t="s">
        <v>89</v>
      </c>
      <c r="X69">
        <v>0</v>
      </c>
      <c r="Z69" t="s">
        <v>88</v>
      </c>
      <c r="AA69" t="s">
        <v>88</v>
      </c>
      <c r="AB69" t="s">
        <v>88</v>
      </c>
      <c r="AC69" t="s">
        <v>88</v>
      </c>
      <c r="AD69" t="s">
        <v>88</v>
      </c>
      <c r="AE69" t="s">
        <v>88</v>
      </c>
      <c r="AF69" t="s">
        <v>88</v>
      </c>
      <c r="AG69" t="s">
        <v>88</v>
      </c>
      <c r="AH69" t="s">
        <v>88</v>
      </c>
      <c r="AI69" t="s">
        <v>88</v>
      </c>
      <c r="AJ69" t="s">
        <v>88</v>
      </c>
      <c r="AK69" t="s">
        <v>88</v>
      </c>
      <c r="AM69" s="29" t="str">
        <f t="shared" si="0"/>
        <v/>
      </c>
      <c r="AN69" s="29" t="str">
        <f t="shared" si="1"/>
        <v/>
      </c>
      <c r="AO69" s="29" t="str">
        <f t="shared" si="2"/>
        <v/>
      </c>
      <c r="AP69" s="29" t="str">
        <f t="shared" si="8"/>
        <v/>
      </c>
      <c r="AQ69" s="29" t="str">
        <f t="shared" si="9"/>
        <v/>
      </c>
      <c r="AT69" t="s">
        <v>88</v>
      </c>
      <c r="AU69" t="s">
        <v>88</v>
      </c>
      <c r="AV69" t="s">
        <v>88</v>
      </c>
      <c r="AW69" t="s">
        <v>88</v>
      </c>
      <c r="AX69" t="s">
        <v>88</v>
      </c>
      <c r="AY69" t="s">
        <v>88</v>
      </c>
      <c r="AZ69" t="s">
        <v>88</v>
      </c>
      <c r="BA69" t="s">
        <v>88</v>
      </c>
      <c r="BB69" t="s">
        <v>88</v>
      </c>
      <c r="BC69" t="s">
        <v>88</v>
      </c>
      <c r="BD69" t="s">
        <v>88</v>
      </c>
      <c r="BE69" t="s">
        <v>88</v>
      </c>
      <c r="BF69" t="s">
        <v>88</v>
      </c>
      <c r="BG69" t="s">
        <v>88</v>
      </c>
      <c r="BH69" t="s">
        <v>88</v>
      </c>
      <c r="BI69" t="s">
        <v>88</v>
      </c>
      <c r="BJ69" t="s">
        <v>88</v>
      </c>
      <c r="BK69" t="s">
        <v>88</v>
      </c>
      <c r="BL69" t="s">
        <v>88</v>
      </c>
      <c r="BM69" t="s">
        <v>88</v>
      </c>
      <c r="BN69" t="s">
        <v>88</v>
      </c>
      <c r="BP69" s="30">
        <v>2000</v>
      </c>
      <c r="BS69" s="30" t="str">
        <f t="shared" si="10"/>
        <v/>
      </c>
      <c r="BT69" s="31">
        <f t="shared" si="5"/>
        <v>-1</v>
      </c>
      <c r="BU69" s="35" t="str">
        <f t="shared" si="11"/>
        <v>OOS</v>
      </c>
      <c r="BV69" s="29" t="str">
        <f t="shared" si="12"/>
        <v>OOS</v>
      </c>
      <c r="BW69" s="29" t="str">
        <f t="shared" si="13"/>
        <v>OOS</v>
      </c>
      <c r="BX69" s="29" t="str">
        <f t="shared" si="14"/>
        <v>OOS</v>
      </c>
      <c r="BY69" s="29" t="str">
        <f t="shared" si="15"/>
        <v>OOS</v>
      </c>
      <c r="BZ69" s="29"/>
      <c r="CA69" s="30" t="str">
        <f t="shared" si="16"/>
        <v/>
      </c>
      <c r="CB69" s="31">
        <f t="shared" si="28"/>
        <v>-1</v>
      </c>
      <c r="CC69" s="35" t="str">
        <f t="shared" si="17"/>
        <v/>
      </c>
      <c r="CD69" s="29" t="str">
        <f t="shared" si="18"/>
        <v/>
      </c>
      <c r="CE69" s="29" t="str">
        <f t="shared" si="19"/>
        <v/>
      </c>
      <c r="CF69" s="29" t="str">
        <f t="shared" si="20"/>
        <v/>
      </c>
      <c r="CG69" s="29" t="str">
        <f t="shared" si="21"/>
        <v/>
      </c>
      <c r="CI69" s="30" t="str">
        <f t="shared" si="22"/>
        <v/>
      </c>
      <c r="CJ69" s="31">
        <f t="shared" si="7"/>
        <v>-1</v>
      </c>
      <c r="CK69" s="35" t="str">
        <f t="shared" si="23"/>
        <v/>
      </c>
      <c r="CL69" s="29" t="str">
        <f t="shared" si="24"/>
        <v/>
      </c>
      <c r="CM69" s="29" t="str">
        <f t="shared" si="25"/>
        <v/>
      </c>
      <c r="CN69" s="29" t="str">
        <f t="shared" si="26"/>
        <v/>
      </c>
      <c r="CO69" s="29" t="str">
        <f t="shared" si="27"/>
        <v/>
      </c>
    </row>
    <row r="70" spans="1:93" hidden="1" x14ac:dyDescent="0.3">
      <c r="A70" t="s">
        <v>221</v>
      </c>
      <c r="B70" t="s">
        <v>105</v>
      </c>
      <c r="C70" t="s">
        <v>206</v>
      </c>
      <c r="D70" s="2" t="s">
        <v>84</v>
      </c>
      <c r="E70" s="2"/>
      <c r="F70" s="34">
        <v>8440</v>
      </c>
      <c r="G70" s="2" t="s">
        <v>106</v>
      </c>
      <c r="H70" s="2">
        <v>18</v>
      </c>
      <c r="I70" s="2"/>
      <c r="J70" s="2"/>
      <c r="K70" s="2"/>
      <c r="L70" s="2" t="s">
        <v>20</v>
      </c>
      <c r="M70" s="2">
        <v>18</v>
      </c>
      <c r="N70" s="2"/>
      <c r="O70" s="2"/>
      <c r="P70" s="2" t="s">
        <v>84</v>
      </c>
      <c r="Q70" s="2"/>
      <c r="R70" s="2"/>
      <c r="S70" s="2"/>
      <c r="T70" s="2" t="s">
        <v>86</v>
      </c>
      <c r="U70" t="s">
        <v>222</v>
      </c>
      <c r="V70" s="5" t="s">
        <v>88</v>
      </c>
      <c r="W70" t="s">
        <v>89</v>
      </c>
      <c r="X70">
        <v>0</v>
      </c>
      <c r="Z70" t="s">
        <v>88</v>
      </c>
      <c r="AA70" t="s">
        <v>88</v>
      </c>
      <c r="AB70" t="s">
        <v>88</v>
      </c>
      <c r="AC70" t="s">
        <v>88</v>
      </c>
      <c r="AD70" t="s">
        <v>88</v>
      </c>
      <c r="AE70" t="s">
        <v>88</v>
      </c>
      <c r="AF70" t="s">
        <v>88</v>
      </c>
      <c r="AG70" t="s">
        <v>88</v>
      </c>
      <c r="AH70" t="s">
        <v>88</v>
      </c>
      <c r="AI70" t="s">
        <v>88</v>
      </c>
      <c r="AJ70" t="s">
        <v>88</v>
      </c>
      <c r="AK70" t="s">
        <v>88</v>
      </c>
      <c r="AM70" s="29" t="str">
        <f t="shared" si="0"/>
        <v/>
      </c>
      <c r="AN70" s="29" t="str">
        <f t="shared" si="1"/>
        <v/>
      </c>
      <c r="AO70" s="29" t="str">
        <f t="shared" si="2"/>
        <v/>
      </c>
      <c r="AP70" s="29" t="str">
        <f t="shared" si="8"/>
        <v/>
      </c>
      <c r="AQ70" s="29" t="str">
        <f t="shared" si="9"/>
        <v/>
      </c>
      <c r="AT70" t="s">
        <v>88</v>
      </c>
      <c r="AU70" t="s">
        <v>88</v>
      </c>
      <c r="AV70" t="s">
        <v>88</v>
      </c>
      <c r="AW70" t="s">
        <v>88</v>
      </c>
      <c r="AX70" t="s">
        <v>88</v>
      </c>
      <c r="AY70" t="s">
        <v>88</v>
      </c>
      <c r="AZ70" t="s">
        <v>88</v>
      </c>
      <c r="BA70" t="s">
        <v>88</v>
      </c>
      <c r="BB70" t="s">
        <v>88</v>
      </c>
      <c r="BC70" t="s">
        <v>88</v>
      </c>
      <c r="BD70" t="s">
        <v>88</v>
      </c>
      <c r="BE70" t="s">
        <v>88</v>
      </c>
      <c r="BF70" t="s">
        <v>88</v>
      </c>
      <c r="BG70" t="s">
        <v>88</v>
      </c>
      <c r="BH70" t="s">
        <v>88</v>
      </c>
      <c r="BI70" t="s">
        <v>88</v>
      </c>
      <c r="BJ70" t="s">
        <v>88</v>
      </c>
      <c r="BK70" t="s">
        <v>88</v>
      </c>
      <c r="BL70" t="s">
        <v>88</v>
      </c>
      <c r="BM70" t="s">
        <v>88</v>
      </c>
      <c r="BN70" t="s">
        <v>88</v>
      </c>
      <c r="BP70" s="30">
        <v>2000</v>
      </c>
      <c r="BS70" s="30" t="str">
        <f t="shared" si="10"/>
        <v/>
      </c>
      <c r="BT70" s="31">
        <f t="shared" si="5"/>
        <v>-1</v>
      </c>
      <c r="BU70" s="35" t="str">
        <f t="shared" si="11"/>
        <v>OOS</v>
      </c>
      <c r="BV70" s="29" t="str">
        <f t="shared" si="12"/>
        <v>OOS</v>
      </c>
      <c r="BW70" s="29" t="str">
        <f t="shared" si="13"/>
        <v>OOS</v>
      </c>
      <c r="BX70" s="29" t="str">
        <f t="shared" si="14"/>
        <v>OOS</v>
      </c>
      <c r="BY70" s="29" t="str">
        <f t="shared" si="15"/>
        <v>OOS</v>
      </c>
      <c r="BZ70" s="29"/>
      <c r="CA70" s="30" t="str">
        <f t="shared" si="16"/>
        <v/>
      </c>
      <c r="CB70" s="31">
        <f t="shared" si="28"/>
        <v>-1</v>
      </c>
      <c r="CC70" s="35" t="str">
        <f t="shared" si="17"/>
        <v/>
      </c>
      <c r="CD70" s="29" t="str">
        <f t="shared" si="18"/>
        <v/>
      </c>
      <c r="CE70" s="29" t="str">
        <f t="shared" si="19"/>
        <v/>
      </c>
      <c r="CF70" s="29" t="str">
        <f t="shared" si="20"/>
        <v/>
      </c>
      <c r="CG70" s="29" t="str">
        <f t="shared" si="21"/>
        <v/>
      </c>
      <c r="CI70" s="30" t="str">
        <f t="shared" si="22"/>
        <v/>
      </c>
      <c r="CJ70" s="31">
        <f t="shared" si="7"/>
        <v>-1</v>
      </c>
      <c r="CK70" s="35" t="str">
        <f t="shared" si="23"/>
        <v/>
      </c>
      <c r="CL70" s="29" t="str">
        <f t="shared" si="24"/>
        <v/>
      </c>
      <c r="CM70" s="29" t="str">
        <f t="shared" si="25"/>
        <v/>
      </c>
      <c r="CN70" s="29" t="str">
        <f t="shared" si="26"/>
        <v/>
      </c>
      <c r="CO70" s="29" t="str">
        <f t="shared" si="27"/>
        <v/>
      </c>
    </row>
    <row r="71" spans="1:93" hidden="1" x14ac:dyDescent="0.3">
      <c r="A71" t="s">
        <v>223</v>
      </c>
      <c r="B71" t="s">
        <v>105</v>
      </c>
      <c r="C71" t="s">
        <v>206</v>
      </c>
      <c r="D71" s="2" t="s">
        <v>84</v>
      </c>
      <c r="E71" s="2"/>
      <c r="F71" s="34">
        <v>8440</v>
      </c>
      <c r="G71" s="2" t="s">
        <v>106</v>
      </c>
      <c r="H71" s="2">
        <v>19</v>
      </c>
      <c r="I71" s="2"/>
      <c r="J71" s="2"/>
      <c r="K71" s="2"/>
      <c r="L71" s="2" t="s">
        <v>20</v>
      </c>
      <c r="M71" s="2">
        <v>19</v>
      </c>
      <c r="N71" s="2"/>
      <c r="O71" s="2"/>
      <c r="P71" s="2" t="s">
        <v>84</v>
      </c>
      <c r="Q71" s="2"/>
      <c r="R71" s="2"/>
      <c r="S71" s="2"/>
      <c r="T71" s="2" t="s">
        <v>86</v>
      </c>
      <c r="U71" t="s">
        <v>224</v>
      </c>
      <c r="V71" s="5" t="s">
        <v>88</v>
      </c>
      <c r="W71" t="s">
        <v>89</v>
      </c>
      <c r="X71">
        <v>0</v>
      </c>
      <c r="Z71" t="s">
        <v>88</v>
      </c>
      <c r="AA71" t="s">
        <v>88</v>
      </c>
      <c r="AB71" t="s">
        <v>88</v>
      </c>
      <c r="AC71" t="s">
        <v>88</v>
      </c>
      <c r="AD71" t="s">
        <v>88</v>
      </c>
      <c r="AE71" t="s">
        <v>88</v>
      </c>
      <c r="AF71" t="s">
        <v>88</v>
      </c>
      <c r="AG71" t="s">
        <v>88</v>
      </c>
      <c r="AH71" t="s">
        <v>88</v>
      </c>
      <c r="AI71" t="s">
        <v>88</v>
      </c>
      <c r="AJ71" t="s">
        <v>88</v>
      </c>
      <c r="AK71" t="s">
        <v>88</v>
      </c>
      <c r="AM71" s="29" t="str">
        <f t="shared" si="0"/>
        <v/>
      </c>
      <c r="AN71" s="29" t="str">
        <f t="shared" si="1"/>
        <v/>
      </c>
      <c r="AO71" s="29" t="str">
        <f t="shared" si="2"/>
        <v/>
      </c>
      <c r="AP71" s="29" t="str">
        <f t="shared" si="8"/>
        <v/>
      </c>
      <c r="AQ71" s="29" t="str">
        <f t="shared" si="9"/>
        <v/>
      </c>
      <c r="AT71" t="s">
        <v>88</v>
      </c>
      <c r="AU71" t="s">
        <v>88</v>
      </c>
      <c r="AV71" t="s">
        <v>88</v>
      </c>
      <c r="AW71" t="s">
        <v>88</v>
      </c>
      <c r="AX71" t="s">
        <v>88</v>
      </c>
      <c r="AY71" t="s">
        <v>88</v>
      </c>
      <c r="AZ71" t="s">
        <v>88</v>
      </c>
      <c r="BA71" t="s">
        <v>88</v>
      </c>
      <c r="BB71" t="s">
        <v>88</v>
      </c>
      <c r="BC71" t="s">
        <v>88</v>
      </c>
      <c r="BD71" t="s">
        <v>88</v>
      </c>
      <c r="BE71" t="s">
        <v>88</v>
      </c>
      <c r="BF71" t="s">
        <v>88</v>
      </c>
      <c r="BG71" t="s">
        <v>88</v>
      </c>
      <c r="BH71" t="s">
        <v>88</v>
      </c>
      <c r="BI71" t="s">
        <v>88</v>
      </c>
      <c r="BJ71" t="s">
        <v>88</v>
      </c>
      <c r="BK71" t="s">
        <v>88</v>
      </c>
      <c r="BL71" t="s">
        <v>88</v>
      </c>
      <c r="BM71" t="s">
        <v>88</v>
      </c>
      <c r="BN71" t="s">
        <v>88</v>
      </c>
      <c r="BP71" s="30">
        <v>2000</v>
      </c>
      <c r="BS71" s="30" t="str">
        <f t="shared" si="10"/>
        <v/>
      </c>
      <c r="BT71" s="31">
        <f t="shared" si="5"/>
        <v>-1</v>
      </c>
      <c r="BU71" s="35" t="str">
        <f t="shared" si="11"/>
        <v>OOS</v>
      </c>
      <c r="BV71" s="29" t="str">
        <f t="shared" si="12"/>
        <v>OOS</v>
      </c>
      <c r="BW71" s="29" t="str">
        <f t="shared" si="13"/>
        <v>OOS</v>
      </c>
      <c r="BX71" s="29" t="str">
        <f t="shared" si="14"/>
        <v>OOS</v>
      </c>
      <c r="BY71" s="29" t="str">
        <f t="shared" si="15"/>
        <v>OOS</v>
      </c>
      <c r="BZ71" s="29"/>
      <c r="CA71" s="30" t="str">
        <f t="shared" si="16"/>
        <v/>
      </c>
      <c r="CB71" s="31">
        <f t="shared" si="28"/>
        <v>-1</v>
      </c>
      <c r="CC71" s="35" t="str">
        <f t="shared" si="17"/>
        <v/>
      </c>
      <c r="CD71" s="29" t="str">
        <f t="shared" si="18"/>
        <v/>
      </c>
      <c r="CE71" s="29" t="str">
        <f t="shared" si="19"/>
        <v/>
      </c>
      <c r="CF71" s="29" t="str">
        <f t="shared" si="20"/>
        <v/>
      </c>
      <c r="CG71" s="29" t="str">
        <f t="shared" si="21"/>
        <v/>
      </c>
      <c r="CI71" s="30" t="str">
        <f t="shared" si="22"/>
        <v/>
      </c>
      <c r="CJ71" s="31">
        <f t="shared" si="7"/>
        <v>-1</v>
      </c>
      <c r="CK71" s="35" t="str">
        <f t="shared" si="23"/>
        <v/>
      </c>
      <c r="CL71" s="29" t="str">
        <f t="shared" si="24"/>
        <v/>
      </c>
      <c r="CM71" s="29" t="str">
        <f t="shared" si="25"/>
        <v/>
      </c>
      <c r="CN71" s="29" t="str">
        <f t="shared" si="26"/>
        <v/>
      </c>
      <c r="CO71" s="29" t="str">
        <f t="shared" si="27"/>
        <v/>
      </c>
    </row>
    <row r="72" spans="1:93" hidden="1" x14ac:dyDescent="0.3">
      <c r="A72" t="s">
        <v>225</v>
      </c>
      <c r="B72" t="s">
        <v>105</v>
      </c>
      <c r="C72" t="s">
        <v>206</v>
      </c>
      <c r="D72" s="2" t="s">
        <v>84</v>
      </c>
      <c r="E72" s="2"/>
      <c r="F72" s="34">
        <v>8440</v>
      </c>
      <c r="G72" s="2" t="s">
        <v>106</v>
      </c>
      <c r="H72" s="2">
        <v>20</v>
      </c>
      <c r="I72" s="2"/>
      <c r="J72" s="2"/>
      <c r="K72" s="2"/>
      <c r="L72" s="2" t="s">
        <v>20</v>
      </c>
      <c r="M72" s="2">
        <v>20</v>
      </c>
      <c r="N72" s="2"/>
      <c r="O72" s="2"/>
      <c r="P72" s="2" t="s">
        <v>84</v>
      </c>
      <c r="Q72" s="2"/>
      <c r="R72" s="2"/>
      <c r="S72" s="2"/>
      <c r="T72" s="2" t="s">
        <v>86</v>
      </c>
      <c r="U72" t="s">
        <v>226</v>
      </c>
      <c r="V72" s="5" t="s">
        <v>88</v>
      </c>
      <c r="W72" t="s">
        <v>89</v>
      </c>
      <c r="X72">
        <v>0</v>
      </c>
      <c r="Z72" t="s">
        <v>88</v>
      </c>
      <c r="AA72" t="s">
        <v>88</v>
      </c>
      <c r="AB72" t="s">
        <v>88</v>
      </c>
      <c r="AC72" t="s">
        <v>88</v>
      </c>
      <c r="AD72" t="s">
        <v>88</v>
      </c>
      <c r="AE72" t="s">
        <v>88</v>
      </c>
      <c r="AF72" t="s">
        <v>88</v>
      </c>
      <c r="AG72" t="s">
        <v>88</v>
      </c>
      <c r="AH72" t="s">
        <v>88</v>
      </c>
      <c r="AI72" t="s">
        <v>88</v>
      </c>
      <c r="AJ72" t="s">
        <v>88</v>
      </c>
      <c r="AK72" t="s">
        <v>88</v>
      </c>
      <c r="AM72" s="29" t="str">
        <f t="shared" ref="AM72:AM135" si="29">IF($X72&gt;0,SUM(Z72,AA72,AB72,IF(C72="A",AC72,0),IF(Q72="Y",AG72,0),IF(OR(G72="Yes",G72="Cont"),AH72,0),F72/1000*AI72,H72*AJ72,IF(H72&gt;25,(H72-25)*AK72)+AF72),"")</f>
        <v/>
      </c>
      <c r="AN72" s="29" t="str">
        <f t="shared" ref="AN72:AN135" si="30">IF($X72&gt;0,SUM(Z72,AA72,AB72,IF(C72="A",AC72,0),IF(Q72="Y",AG72,0),IF(OR(G72="Yes",G72="Cont"),AH72,0),F72/1000*AI72,H72*AJ72,IF(H72&gt;25,(H72-25)*AK72)),"")</f>
        <v/>
      </c>
      <c r="AO72" s="29" t="str">
        <f t="shared" ref="AO72:AO135" si="31">IF($X72&gt;0,SUM(Z72,AA72,AB72,IF(C72="A",AC72,0),IF(Q72="Y",AG72,0),IF(OR(G79="Yes",G79="Cont"),AH72,0),F72/1000*AI72,H72*AJ72,IF(H72&gt;25,(H72-25)*AK72)+AD72),"")</f>
        <v/>
      </c>
      <c r="AP72" s="29" t="str">
        <f t="shared" si="8"/>
        <v/>
      </c>
      <c r="AQ72" s="29" t="str">
        <f t="shared" si="9"/>
        <v/>
      </c>
      <c r="AT72" t="s">
        <v>88</v>
      </c>
      <c r="AU72" t="s">
        <v>88</v>
      </c>
      <c r="AV72" t="s">
        <v>88</v>
      </c>
      <c r="AW72" t="s">
        <v>88</v>
      </c>
      <c r="AX72" t="s">
        <v>88</v>
      </c>
      <c r="AY72" t="s">
        <v>88</v>
      </c>
      <c r="AZ72" t="s">
        <v>88</v>
      </c>
      <c r="BA72" t="s">
        <v>88</v>
      </c>
      <c r="BB72" t="s">
        <v>88</v>
      </c>
      <c r="BC72" t="s">
        <v>88</v>
      </c>
      <c r="BD72" t="s">
        <v>88</v>
      </c>
      <c r="BE72" t="s">
        <v>88</v>
      </c>
      <c r="BF72" t="s">
        <v>88</v>
      </c>
      <c r="BG72" t="s">
        <v>88</v>
      </c>
      <c r="BH72" t="s">
        <v>88</v>
      </c>
      <c r="BI72" t="s">
        <v>88</v>
      </c>
      <c r="BJ72" t="s">
        <v>88</v>
      </c>
      <c r="BK72" t="s">
        <v>88</v>
      </c>
      <c r="BL72" t="s">
        <v>88</v>
      </c>
      <c r="BM72" t="s">
        <v>88</v>
      </c>
      <c r="BN72" t="s">
        <v>88</v>
      </c>
      <c r="BP72" s="30">
        <v>2000</v>
      </c>
      <c r="BS72" s="30" t="str">
        <f t="shared" si="10"/>
        <v/>
      </c>
      <c r="BT72" s="31">
        <f t="shared" ref="BT72:BT135" si="32">IF(X72=2,ROUND(M72*$BX$4,0),IF(OR(X72=1,X72=3,X72=4),ROUND(M72*$BX$5,0),-1))</f>
        <v>-1</v>
      </c>
      <c r="BU72" s="35" t="str">
        <f t="shared" si="11"/>
        <v>OOS</v>
      </c>
      <c r="BV72" s="29" t="str">
        <f t="shared" si="12"/>
        <v>OOS</v>
      </c>
      <c r="BW72" s="29" t="str">
        <f t="shared" si="13"/>
        <v>OOS</v>
      </c>
      <c r="BX72" s="29" t="str">
        <f t="shared" si="14"/>
        <v>OOS</v>
      </c>
      <c r="BY72" s="29" t="str">
        <f t="shared" si="15"/>
        <v>OOS</v>
      </c>
      <c r="BZ72" s="29"/>
      <c r="CA72" s="30" t="str">
        <f t="shared" si="16"/>
        <v/>
      </c>
      <c r="CB72" s="31">
        <f t="shared" si="28"/>
        <v>-1</v>
      </c>
      <c r="CC72" s="35" t="str">
        <f t="shared" si="17"/>
        <v/>
      </c>
      <c r="CD72" s="29" t="str">
        <f t="shared" si="18"/>
        <v/>
      </c>
      <c r="CE72" s="29" t="str">
        <f t="shared" si="19"/>
        <v/>
      </c>
      <c r="CF72" s="29" t="str">
        <f t="shared" si="20"/>
        <v/>
      </c>
      <c r="CG72" s="29" t="str">
        <f t="shared" si="21"/>
        <v/>
      </c>
      <c r="CI72" s="30" t="str">
        <f t="shared" si="22"/>
        <v/>
      </c>
      <c r="CJ72" s="31">
        <f t="shared" ref="CJ72:CJ135" si="33">IF(OR(X72=1,X72=3,X72=4),ROUND(M72*3.47,0),-1)</f>
        <v>-1</v>
      </c>
      <c r="CK72" s="35" t="str">
        <f t="shared" si="23"/>
        <v/>
      </c>
      <c r="CL72" s="29" t="str">
        <f t="shared" si="24"/>
        <v/>
      </c>
      <c r="CM72" s="29" t="str">
        <f t="shared" si="25"/>
        <v/>
      </c>
      <c r="CN72" s="29" t="str">
        <f t="shared" si="26"/>
        <v/>
      </c>
      <c r="CO72" s="29" t="str">
        <f t="shared" si="27"/>
        <v/>
      </c>
    </row>
    <row r="73" spans="1:93" hidden="1" x14ac:dyDescent="0.3">
      <c r="A73" t="s">
        <v>227</v>
      </c>
      <c r="B73" t="s">
        <v>105</v>
      </c>
      <c r="C73" t="s">
        <v>206</v>
      </c>
      <c r="D73" s="2" t="s">
        <v>84</v>
      </c>
      <c r="E73" s="2"/>
      <c r="F73" s="34">
        <v>8440</v>
      </c>
      <c r="G73" s="2" t="s">
        <v>106</v>
      </c>
      <c r="H73" s="2">
        <v>22</v>
      </c>
      <c r="I73" s="2"/>
      <c r="J73" s="2"/>
      <c r="K73" s="2"/>
      <c r="L73" s="2" t="s">
        <v>20</v>
      </c>
      <c r="M73" s="2">
        <v>22</v>
      </c>
      <c r="N73" s="2"/>
      <c r="O73" s="2"/>
      <c r="P73" s="2" t="s">
        <v>84</v>
      </c>
      <c r="Q73" s="2"/>
      <c r="R73" s="2"/>
      <c r="S73" s="2"/>
      <c r="T73" s="2" t="s">
        <v>86</v>
      </c>
      <c r="U73" t="s">
        <v>228</v>
      </c>
      <c r="V73" s="5" t="s">
        <v>88</v>
      </c>
      <c r="W73" t="s">
        <v>89</v>
      </c>
      <c r="X73">
        <v>0</v>
      </c>
      <c r="Z73" t="s">
        <v>88</v>
      </c>
      <c r="AA73" t="s">
        <v>88</v>
      </c>
      <c r="AB73" t="s">
        <v>88</v>
      </c>
      <c r="AC73" t="s">
        <v>88</v>
      </c>
      <c r="AD73" t="s">
        <v>88</v>
      </c>
      <c r="AE73" t="s">
        <v>88</v>
      </c>
      <c r="AF73" t="s">
        <v>88</v>
      </c>
      <c r="AG73" t="s">
        <v>88</v>
      </c>
      <c r="AH73" t="s">
        <v>88</v>
      </c>
      <c r="AI73" t="s">
        <v>88</v>
      </c>
      <c r="AJ73" t="s">
        <v>88</v>
      </c>
      <c r="AK73" t="s">
        <v>88</v>
      </c>
      <c r="AM73" s="29" t="str">
        <f t="shared" si="29"/>
        <v/>
      </c>
      <c r="AN73" s="29" t="str">
        <f t="shared" si="30"/>
        <v/>
      </c>
      <c r="AO73" s="29" t="str">
        <f t="shared" si="31"/>
        <v/>
      </c>
      <c r="AP73" s="29" t="str">
        <f t="shared" si="8"/>
        <v/>
      </c>
      <c r="AQ73" s="29" t="str">
        <f t="shared" si="9"/>
        <v/>
      </c>
      <c r="AT73" t="s">
        <v>88</v>
      </c>
      <c r="AU73" t="s">
        <v>88</v>
      </c>
      <c r="AV73" t="s">
        <v>88</v>
      </c>
      <c r="AW73" t="s">
        <v>88</v>
      </c>
      <c r="AX73" t="s">
        <v>88</v>
      </c>
      <c r="AY73" t="s">
        <v>88</v>
      </c>
      <c r="AZ73" t="s">
        <v>88</v>
      </c>
      <c r="BA73" t="s">
        <v>88</v>
      </c>
      <c r="BB73" t="s">
        <v>88</v>
      </c>
      <c r="BC73" t="s">
        <v>88</v>
      </c>
      <c r="BD73" t="s">
        <v>88</v>
      </c>
      <c r="BE73" t="s">
        <v>88</v>
      </c>
      <c r="BF73" t="s">
        <v>88</v>
      </c>
      <c r="BG73" t="s">
        <v>88</v>
      </c>
      <c r="BH73" t="s">
        <v>88</v>
      </c>
      <c r="BI73" t="s">
        <v>88</v>
      </c>
      <c r="BJ73" t="s">
        <v>88</v>
      </c>
      <c r="BK73" t="s">
        <v>88</v>
      </c>
      <c r="BL73" t="s">
        <v>88</v>
      </c>
      <c r="BM73" t="s">
        <v>88</v>
      </c>
      <c r="BN73" t="s">
        <v>88</v>
      </c>
      <c r="BP73" s="30">
        <v>2000</v>
      </c>
      <c r="BS73" s="30" t="str">
        <f t="shared" si="10"/>
        <v/>
      </c>
      <c r="BT73" s="31">
        <f t="shared" si="32"/>
        <v>-1</v>
      </c>
      <c r="BU73" s="35" t="str">
        <f t="shared" si="11"/>
        <v>OOS</v>
      </c>
      <c r="BV73" s="29" t="str">
        <f t="shared" si="12"/>
        <v>OOS</v>
      </c>
      <c r="BW73" s="29" t="str">
        <f t="shared" si="13"/>
        <v>OOS</v>
      </c>
      <c r="BX73" s="29" t="str">
        <f t="shared" si="14"/>
        <v>OOS</v>
      </c>
      <c r="BY73" s="29" t="str">
        <f t="shared" si="15"/>
        <v>OOS</v>
      </c>
      <c r="BZ73" s="29"/>
      <c r="CA73" s="30" t="str">
        <f t="shared" si="16"/>
        <v/>
      </c>
      <c r="CB73" s="31">
        <f t="shared" si="28"/>
        <v>-1</v>
      </c>
      <c r="CC73" s="35" t="str">
        <f t="shared" si="17"/>
        <v/>
      </c>
      <c r="CD73" s="29" t="str">
        <f t="shared" si="18"/>
        <v/>
      </c>
      <c r="CE73" s="29" t="str">
        <f t="shared" si="19"/>
        <v/>
      </c>
      <c r="CF73" s="29" t="str">
        <f t="shared" si="20"/>
        <v/>
      </c>
      <c r="CG73" s="29" t="str">
        <f t="shared" si="21"/>
        <v/>
      </c>
      <c r="CI73" s="30" t="str">
        <f t="shared" si="22"/>
        <v/>
      </c>
      <c r="CJ73" s="31">
        <f t="shared" si="33"/>
        <v>-1</v>
      </c>
      <c r="CK73" s="35" t="str">
        <f t="shared" si="23"/>
        <v/>
      </c>
      <c r="CL73" s="29" t="str">
        <f t="shared" si="24"/>
        <v/>
      </c>
      <c r="CM73" s="29" t="str">
        <f t="shared" si="25"/>
        <v/>
      </c>
      <c r="CN73" s="29" t="str">
        <f t="shared" si="26"/>
        <v/>
      </c>
      <c r="CO73" s="29" t="str">
        <f t="shared" si="27"/>
        <v/>
      </c>
    </row>
    <row r="74" spans="1:93" hidden="1" x14ac:dyDescent="0.3">
      <c r="A74" t="s">
        <v>229</v>
      </c>
      <c r="B74" t="s">
        <v>105</v>
      </c>
      <c r="C74" t="s">
        <v>206</v>
      </c>
      <c r="D74" s="2" t="s">
        <v>84</v>
      </c>
      <c r="E74" s="2"/>
      <c r="F74" s="34">
        <v>8440</v>
      </c>
      <c r="G74" s="2" t="s">
        <v>106</v>
      </c>
      <c r="H74" s="2">
        <v>23</v>
      </c>
      <c r="I74" s="2"/>
      <c r="J74" s="2"/>
      <c r="K74" s="2"/>
      <c r="L74" s="2" t="s">
        <v>20</v>
      </c>
      <c r="M74" s="2">
        <v>23</v>
      </c>
      <c r="N74" s="2"/>
      <c r="O74" s="2"/>
      <c r="P74" s="2" t="s">
        <v>84</v>
      </c>
      <c r="Q74" s="2"/>
      <c r="R74" s="2"/>
      <c r="S74" s="2"/>
      <c r="T74" s="2" t="s">
        <v>86</v>
      </c>
      <c r="U74" t="s">
        <v>230</v>
      </c>
      <c r="V74" s="5" t="s">
        <v>88</v>
      </c>
      <c r="W74" t="s">
        <v>89</v>
      </c>
      <c r="X74">
        <v>0</v>
      </c>
      <c r="Z74" t="s">
        <v>88</v>
      </c>
      <c r="AA74" t="s">
        <v>88</v>
      </c>
      <c r="AB74" t="s">
        <v>88</v>
      </c>
      <c r="AC74" t="s">
        <v>88</v>
      </c>
      <c r="AD74" t="s">
        <v>88</v>
      </c>
      <c r="AE74" t="s">
        <v>88</v>
      </c>
      <c r="AF74" t="s">
        <v>88</v>
      </c>
      <c r="AG74" t="s">
        <v>88</v>
      </c>
      <c r="AH74" t="s">
        <v>88</v>
      </c>
      <c r="AI74" t="s">
        <v>88</v>
      </c>
      <c r="AJ74" t="s">
        <v>88</v>
      </c>
      <c r="AK74" t="s">
        <v>88</v>
      </c>
      <c r="AM74" s="29" t="str">
        <f t="shared" si="29"/>
        <v/>
      </c>
      <c r="AN74" s="29" t="str">
        <f t="shared" si="30"/>
        <v/>
      </c>
      <c r="AO74" s="29" t="str">
        <f t="shared" si="31"/>
        <v/>
      </c>
      <c r="AP74" s="29" t="str">
        <f t="shared" si="8"/>
        <v/>
      </c>
      <c r="AQ74" s="29" t="str">
        <f t="shared" si="9"/>
        <v/>
      </c>
      <c r="AT74" t="s">
        <v>88</v>
      </c>
      <c r="AU74" t="s">
        <v>88</v>
      </c>
      <c r="AV74" t="s">
        <v>88</v>
      </c>
      <c r="AW74" t="s">
        <v>88</v>
      </c>
      <c r="AX74" t="s">
        <v>88</v>
      </c>
      <c r="AY74" t="s">
        <v>88</v>
      </c>
      <c r="AZ74" t="s">
        <v>88</v>
      </c>
      <c r="BA74" t="s">
        <v>88</v>
      </c>
      <c r="BB74" t="s">
        <v>88</v>
      </c>
      <c r="BC74" t="s">
        <v>88</v>
      </c>
      <c r="BD74" t="s">
        <v>88</v>
      </c>
      <c r="BE74" t="s">
        <v>88</v>
      </c>
      <c r="BF74" t="s">
        <v>88</v>
      </c>
      <c r="BG74" t="s">
        <v>88</v>
      </c>
      <c r="BH74" t="s">
        <v>88</v>
      </c>
      <c r="BI74" t="s">
        <v>88</v>
      </c>
      <c r="BJ74" t="s">
        <v>88</v>
      </c>
      <c r="BK74" t="s">
        <v>88</v>
      </c>
      <c r="BL74" t="s">
        <v>88</v>
      </c>
      <c r="BM74" t="s">
        <v>88</v>
      </c>
      <c r="BN74" t="s">
        <v>88</v>
      </c>
      <c r="BP74" s="30">
        <v>2000</v>
      </c>
      <c r="BS74" s="30" t="str">
        <f t="shared" si="10"/>
        <v/>
      </c>
      <c r="BT74" s="31">
        <f t="shared" si="32"/>
        <v>-1</v>
      </c>
      <c r="BU74" s="35" t="str">
        <f t="shared" si="11"/>
        <v>OOS</v>
      </c>
      <c r="BV74" s="29" t="str">
        <f t="shared" si="12"/>
        <v>OOS</v>
      </c>
      <c r="BW74" s="29" t="str">
        <f t="shared" si="13"/>
        <v>OOS</v>
      </c>
      <c r="BX74" s="29" t="str">
        <f t="shared" si="14"/>
        <v>OOS</v>
      </c>
      <c r="BY74" s="29" t="str">
        <f t="shared" si="15"/>
        <v>OOS</v>
      </c>
      <c r="BZ74" s="29"/>
      <c r="CA74" s="30" t="str">
        <f t="shared" si="16"/>
        <v/>
      </c>
      <c r="CB74" s="31">
        <f t="shared" si="28"/>
        <v>-1</v>
      </c>
      <c r="CC74" s="35" t="str">
        <f t="shared" si="17"/>
        <v/>
      </c>
      <c r="CD74" s="29" t="str">
        <f t="shared" si="18"/>
        <v/>
      </c>
      <c r="CE74" s="29" t="str">
        <f t="shared" si="19"/>
        <v/>
      </c>
      <c r="CF74" s="29" t="str">
        <f t="shared" si="20"/>
        <v/>
      </c>
      <c r="CG74" s="29" t="str">
        <f t="shared" si="21"/>
        <v/>
      </c>
      <c r="CI74" s="30" t="str">
        <f t="shared" si="22"/>
        <v/>
      </c>
      <c r="CJ74" s="31">
        <f t="shared" si="33"/>
        <v>-1</v>
      </c>
      <c r="CK74" s="35" t="str">
        <f t="shared" si="23"/>
        <v/>
      </c>
      <c r="CL74" s="29" t="str">
        <f t="shared" si="24"/>
        <v/>
      </c>
      <c r="CM74" s="29" t="str">
        <f t="shared" si="25"/>
        <v/>
      </c>
      <c r="CN74" s="29" t="str">
        <f t="shared" si="26"/>
        <v/>
      </c>
      <c r="CO74" s="29" t="str">
        <f t="shared" si="27"/>
        <v/>
      </c>
    </row>
    <row r="75" spans="1:93" hidden="1" x14ac:dyDescent="0.3">
      <c r="A75" t="s">
        <v>231</v>
      </c>
      <c r="B75" t="s">
        <v>105</v>
      </c>
      <c r="C75" t="s">
        <v>206</v>
      </c>
      <c r="D75" s="2" t="s">
        <v>84</v>
      </c>
      <c r="E75" s="2"/>
      <c r="F75" s="34">
        <v>8440</v>
      </c>
      <c r="G75" s="2" t="s">
        <v>106</v>
      </c>
      <c r="H75" s="2">
        <v>24</v>
      </c>
      <c r="I75" s="2"/>
      <c r="J75" s="2"/>
      <c r="K75" s="2"/>
      <c r="L75" s="2" t="s">
        <v>20</v>
      </c>
      <c r="M75" s="2">
        <v>24</v>
      </c>
      <c r="N75" s="2"/>
      <c r="O75" s="2"/>
      <c r="P75" s="2" t="s">
        <v>84</v>
      </c>
      <c r="Q75" s="2"/>
      <c r="R75" s="2"/>
      <c r="S75" s="2"/>
      <c r="T75" s="2" t="s">
        <v>86</v>
      </c>
      <c r="U75" t="s">
        <v>232</v>
      </c>
      <c r="V75" s="5" t="s">
        <v>88</v>
      </c>
      <c r="W75" t="s">
        <v>89</v>
      </c>
      <c r="X75">
        <v>0</v>
      </c>
      <c r="Z75" t="s">
        <v>88</v>
      </c>
      <c r="AA75" t="s">
        <v>88</v>
      </c>
      <c r="AB75" t="s">
        <v>88</v>
      </c>
      <c r="AC75" t="s">
        <v>88</v>
      </c>
      <c r="AD75" t="s">
        <v>88</v>
      </c>
      <c r="AE75" t="s">
        <v>88</v>
      </c>
      <c r="AF75" t="s">
        <v>88</v>
      </c>
      <c r="AG75" t="s">
        <v>88</v>
      </c>
      <c r="AH75" t="s">
        <v>88</v>
      </c>
      <c r="AI75" t="s">
        <v>88</v>
      </c>
      <c r="AJ75" t="s">
        <v>88</v>
      </c>
      <c r="AK75" t="s">
        <v>88</v>
      </c>
      <c r="AM75" s="29" t="str">
        <f t="shared" si="29"/>
        <v/>
      </c>
      <c r="AN75" s="29" t="str">
        <f t="shared" si="30"/>
        <v/>
      </c>
      <c r="AO75" s="29" t="str">
        <f t="shared" si="31"/>
        <v/>
      </c>
      <c r="AP75" s="29" t="str">
        <f t="shared" si="8"/>
        <v/>
      </c>
      <c r="AQ75" s="29" t="str">
        <f t="shared" si="9"/>
        <v/>
      </c>
      <c r="AT75" t="s">
        <v>88</v>
      </c>
      <c r="AU75" t="s">
        <v>88</v>
      </c>
      <c r="AV75" t="s">
        <v>88</v>
      </c>
      <c r="AW75" t="s">
        <v>88</v>
      </c>
      <c r="AX75" t="s">
        <v>88</v>
      </c>
      <c r="AY75" t="s">
        <v>88</v>
      </c>
      <c r="AZ75" t="s">
        <v>88</v>
      </c>
      <c r="BA75" t="s">
        <v>88</v>
      </c>
      <c r="BB75" t="s">
        <v>88</v>
      </c>
      <c r="BC75" t="s">
        <v>88</v>
      </c>
      <c r="BD75" t="s">
        <v>88</v>
      </c>
      <c r="BE75" t="s">
        <v>88</v>
      </c>
      <c r="BF75" t="s">
        <v>88</v>
      </c>
      <c r="BG75" t="s">
        <v>88</v>
      </c>
      <c r="BH75" t="s">
        <v>88</v>
      </c>
      <c r="BI75" t="s">
        <v>88</v>
      </c>
      <c r="BJ75" t="s">
        <v>88</v>
      </c>
      <c r="BK75" t="s">
        <v>88</v>
      </c>
      <c r="BL75" t="s">
        <v>88</v>
      </c>
      <c r="BM75" t="s">
        <v>88</v>
      </c>
      <c r="BN75" t="s">
        <v>88</v>
      </c>
      <c r="BP75" s="30">
        <v>2000</v>
      </c>
      <c r="BS75" s="30" t="str">
        <f t="shared" si="10"/>
        <v/>
      </c>
      <c r="BT75" s="31">
        <f t="shared" si="32"/>
        <v>-1</v>
      </c>
      <c r="BU75" s="35" t="str">
        <f t="shared" si="11"/>
        <v>OOS</v>
      </c>
      <c r="BV75" s="29" t="str">
        <f t="shared" si="12"/>
        <v>OOS</v>
      </c>
      <c r="BW75" s="29" t="str">
        <f t="shared" si="13"/>
        <v>OOS</v>
      </c>
      <c r="BX75" s="29" t="str">
        <f t="shared" si="14"/>
        <v>OOS</v>
      </c>
      <c r="BY75" s="29" t="str">
        <f t="shared" si="15"/>
        <v>OOS</v>
      </c>
      <c r="BZ75" s="29"/>
      <c r="CA75" s="30" t="str">
        <f t="shared" si="16"/>
        <v/>
      </c>
      <c r="CB75" s="31">
        <f t="shared" si="28"/>
        <v>-1</v>
      </c>
      <c r="CC75" s="35" t="str">
        <f t="shared" si="17"/>
        <v/>
      </c>
      <c r="CD75" s="29" t="str">
        <f t="shared" si="18"/>
        <v/>
      </c>
      <c r="CE75" s="29" t="str">
        <f t="shared" si="19"/>
        <v/>
      </c>
      <c r="CF75" s="29" t="str">
        <f t="shared" si="20"/>
        <v/>
      </c>
      <c r="CG75" s="29" t="str">
        <f t="shared" si="21"/>
        <v/>
      </c>
      <c r="CI75" s="30" t="str">
        <f t="shared" si="22"/>
        <v/>
      </c>
      <c r="CJ75" s="31">
        <f t="shared" si="33"/>
        <v>-1</v>
      </c>
      <c r="CK75" s="35" t="str">
        <f t="shared" si="23"/>
        <v/>
      </c>
      <c r="CL75" s="29" t="str">
        <f t="shared" si="24"/>
        <v/>
      </c>
      <c r="CM75" s="29" t="str">
        <f t="shared" si="25"/>
        <v/>
      </c>
      <c r="CN75" s="29" t="str">
        <f t="shared" si="26"/>
        <v/>
      </c>
      <c r="CO75" s="29" t="str">
        <f t="shared" si="27"/>
        <v/>
      </c>
    </row>
    <row r="76" spans="1:93" hidden="1" x14ac:dyDescent="0.3">
      <c r="A76" t="s">
        <v>233</v>
      </c>
      <c r="B76" t="s">
        <v>105</v>
      </c>
      <c r="C76" t="s">
        <v>206</v>
      </c>
      <c r="D76" s="2" t="s">
        <v>84</v>
      </c>
      <c r="E76" s="2"/>
      <c r="F76" s="34">
        <v>8440</v>
      </c>
      <c r="G76" s="2" t="s">
        <v>106</v>
      </c>
      <c r="H76" s="2">
        <v>25</v>
      </c>
      <c r="I76" s="2"/>
      <c r="J76" s="2"/>
      <c r="K76" s="2"/>
      <c r="L76" s="2" t="s">
        <v>20</v>
      </c>
      <c r="M76" s="2">
        <v>25</v>
      </c>
      <c r="N76" s="2"/>
      <c r="O76" s="2"/>
      <c r="P76" s="2" t="s">
        <v>84</v>
      </c>
      <c r="Q76" s="2"/>
      <c r="R76" s="2"/>
      <c r="S76" s="2"/>
      <c r="T76" s="2" t="s">
        <v>86</v>
      </c>
      <c r="U76" t="s">
        <v>234</v>
      </c>
      <c r="V76" s="5" t="s">
        <v>88</v>
      </c>
      <c r="W76" t="s">
        <v>89</v>
      </c>
      <c r="X76">
        <v>0</v>
      </c>
      <c r="Z76" t="s">
        <v>88</v>
      </c>
      <c r="AA76" t="s">
        <v>88</v>
      </c>
      <c r="AB76" t="s">
        <v>88</v>
      </c>
      <c r="AC76" t="s">
        <v>88</v>
      </c>
      <c r="AD76" t="s">
        <v>88</v>
      </c>
      <c r="AE76" t="s">
        <v>88</v>
      </c>
      <c r="AF76" t="s">
        <v>88</v>
      </c>
      <c r="AG76" t="s">
        <v>88</v>
      </c>
      <c r="AH76" t="s">
        <v>88</v>
      </c>
      <c r="AI76" t="s">
        <v>88</v>
      </c>
      <c r="AJ76" t="s">
        <v>88</v>
      </c>
      <c r="AK76" t="s">
        <v>88</v>
      </c>
      <c r="AM76" s="29" t="str">
        <f t="shared" si="29"/>
        <v/>
      </c>
      <c r="AN76" s="29" t="str">
        <f t="shared" si="30"/>
        <v/>
      </c>
      <c r="AO76" s="29" t="str">
        <f t="shared" si="31"/>
        <v/>
      </c>
      <c r="AP76" s="29" t="str">
        <f t="shared" si="8"/>
        <v/>
      </c>
      <c r="AQ76" s="29" t="str">
        <f t="shared" si="9"/>
        <v/>
      </c>
      <c r="AT76" t="s">
        <v>88</v>
      </c>
      <c r="AU76" t="s">
        <v>88</v>
      </c>
      <c r="AV76" t="s">
        <v>88</v>
      </c>
      <c r="AW76" t="s">
        <v>88</v>
      </c>
      <c r="AX76" t="s">
        <v>88</v>
      </c>
      <c r="AY76" t="s">
        <v>88</v>
      </c>
      <c r="AZ76" t="s">
        <v>88</v>
      </c>
      <c r="BA76" t="s">
        <v>88</v>
      </c>
      <c r="BB76" t="s">
        <v>88</v>
      </c>
      <c r="BC76" t="s">
        <v>88</v>
      </c>
      <c r="BD76" t="s">
        <v>88</v>
      </c>
      <c r="BE76" t="s">
        <v>88</v>
      </c>
      <c r="BF76" t="s">
        <v>88</v>
      </c>
      <c r="BG76" t="s">
        <v>88</v>
      </c>
      <c r="BH76" t="s">
        <v>88</v>
      </c>
      <c r="BI76" t="s">
        <v>88</v>
      </c>
      <c r="BJ76" t="s">
        <v>88</v>
      </c>
      <c r="BK76" t="s">
        <v>88</v>
      </c>
      <c r="BL76" t="s">
        <v>88</v>
      </c>
      <c r="BM76" t="s">
        <v>88</v>
      </c>
      <c r="BN76" t="s">
        <v>88</v>
      </c>
      <c r="BP76" s="30">
        <v>2000</v>
      </c>
      <c r="BS76" s="30" t="str">
        <f t="shared" si="10"/>
        <v/>
      </c>
      <c r="BT76" s="31">
        <f t="shared" si="32"/>
        <v>-1</v>
      </c>
      <c r="BU76" s="35" t="str">
        <f t="shared" si="11"/>
        <v>OOS</v>
      </c>
      <c r="BV76" s="29" t="str">
        <f t="shared" si="12"/>
        <v>OOS</v>
      </c>
      <c r="BW76" s="29" t="str">
        <f t="shared" si="13"/>
        <v>OOS</v>
      </c>
      <c r="BX76" s="29" t="str">
        <f t="shared" si="14"/>
        <v>OOS</v>
      </c>
      <c r="BY76" s="29" t="str">
        <f t="shared" si="15"/>
        <v>OOS</v>
      </c>
      <c r="BZ76" s="29"/>
      <c r="CA76" s="30" t="str">
        <f t="shared" si="16"/>
        <v/>
      </c>
      <c r="CB76" s="31">
        <f t="shared" si="28"/>
        <v>-1</v>
      </c>
      <c r="CC76" s="35" t="str">
        <f t="shared" si="17"/>
        <v/>
      </c>
      <c r="CD76" s="29" t="str">
        <f t="shared" si="18"/>
        <v/>
      </c>
      <c r="CE76" s="29" t="str">
        <f t="shared" si="19"/>
        <v/>
      </c>
      <c r="CF76" s="29" t="str">
        <f t="shared" si="20"/>
        <v/>
      </c>
      <c r="CG76" s="29" t="str">
        <f t="shared" si="21"/>
        <v/>
      </c>
      <c r="CI76" s="30" t="str">
        <f t="shared" si="22"/>
        <v/>
      </c>
      <c r="CJ76" s="31">
        <f t="shared" si="33"/>
        <v>-1</v>
      </c>
      <c r="CK76" s="35" t="str">
        <f t="shared" si="23"/>
        <v/>
      </c>
      <c r="CL76" s="29" t="str">
        <f t="shared" si="24"/>
        <v/>
      </c>
      <c r="CM76" s="29" t="str">
        <f t="shared" si="25"/>
        <v/>
      </c>
      <c r="CN76" s="29" t="str">
        <f t="shared" si="26"/>
        <v/>
      </c>
      <c r="CO76" s="29" t="str">
        <f t="shared" si="27"/>
        <v/>
      </c>
    </row>
    <row r="77" spans="1:93" hidden="1" x14ac:dyDescent="0.3">
      <c r="A77" t="s">
        <v>235</v>
      </c>
      <c r="B77" t="s">
        <v>105</v>
      </c>
      <c r="C77" t="s">
        <v>206</v>
      </c>
      <c r="D77" s="2" t="s">
        <v>84</v>
      </c>
      <c r="E77" s="2"/>
      <c r="F77" s="34">
        <v>8440</v>
      </c>
      <c r="G77" s="2" t="s">
        <v>106</v>
      </c>
      <c r="H77" s="2">
        <v>26</v>
      </c>
      <c r="I77" s="2"/>
      <c r="J77" s="2"/>
      <c r="K77" s="2"/>
      <c r="L77" s="2" t="s">
        <v>20</v>
      </c>
      <c r="M77" s="2">
        <v>26</v>
      </c>
      <c r="N77" s="2"/>
      <c r="O77" s="2"/>
      <c r="P77" s="2" t="s">
        <v>84</v>
      </c>
      <c r="Q77" s="2"/>
      <c r="R77" s="2"/>
      <c r="S77" s="2"/>
      <c r="T77" s="2" t="s">
        <v>86</v>
      </c>
      <c r="U77" t="s">
        <v>236</v>
      </c>
      <c r="V77" s="5" t="s">
        <v>88</v>
      </c>
      <c r="W77" t="s">
        <v>89</v>
      </c>
      <c r="X77">
        <v>0</v>
      </c>
      <c r="Z77" t="s">
        <v>88</v>
      </c>
      <c r="AA77" t="s">
        <v>88</v>
      </c>
      <c r="AB77" t="s">
        <v>88</v>
      </c>
      <c r="AC77" t="s">
        <v>88</v>
      </c>
      <c r="AD77" t="s">
        <v>88</v>
      </c>
      <c r="AE77" t="s">
        <v>88</v>
      </c>
      <c r="AF77" t="s">
        <v>88</v>
      </c>
      <c r="AG77" t="s">
        <v>88</v>
      </c>
      <c r="AH77" t="s">
        <v>88</v>
      </c>
      <c r="AI77" t="s">
        <v>88</v>
      </c>
      <c r="AJ77" t="s">
        <v>88</v>
      </c>
      <c r="AK77" t="s">
        <v>88</v>
      </c>
      <c r="AM77" s="29" t="str">
        <f t="shared" si="29"/>
        <v/>
      </c>
      <c r="AN77" s="29" t="str">
        <f t="shared" si="30"/>
        <v/>
      </c>
      <c r="AO77" s="29" t="str">
        <f t="shared" si="31"/>
        <v/>
      </c>
      <c r="AP77" s="29" t="str">
        <f t="shared" si="8"/>
        <v/>
      </c>
      <c r="AQ77" s="29" t="str">
        <f t="shared" si="9"/>
        <v/>
      </c>
      <c r="AT77" t="s">
        <v>88</v>
      </c>
      <c r="AU77" t="s">
        <v>88</v>
      </c>
      <c r="AV77" t="s">
        <v>88</v>
      </c>
      <c r="AW77" t="s">
        <v>88</v>
      </c>
      <c r="AX77" t="s">
        <v>88</v>
      </c>
      <c r="AY77" t="s">
        <v>88</v>
      </c>
      <c r="AZ77" t="s">
        <v>88</v>
      </c>
      <c r="BA77" t="s">
        <v>88</v>
      </c>
      <c r="BB77" t="s">
        <v>88</v>
      </c>
      <c r="BC77" t="s">
        <v>88</v>
      </c>
      <c r="BD77" t="s">
        <v>88</v>
      </c>
      <c r="BE77" t="s">
        <v>88</v>
      </c>
      <c r="BF77" t="s">
        <v>88</v>
      </c>
      <c r="BG77" t="s">
        <v>88</v>
      </c>
      <c r="BH77" t="s">
        <v>88</v>
      </c>
      <c r="BI77" t="s">
        <v>88</v>
      </c>
      <c r="BJ77" t="s">
        <v>88</v>
      </c>
      <c r="BK77" t="s">
        <v>88</v>
      </c>
      <c r="BL77" t="s">
        <v>88</v>
      </c>
      <c r="BM77" t="s">
        <v>88</v>
      </c>
      <c r="BN77" t="s">
        <v>88</v>
      </c>
      <c r="BP77" s="30">
        <v>2000</v>
      </c>
      <c r="BS77" s="30" t="str">
        <f t="shared" si="10"/>
        <v/>
      </c>
      <c r="BT77" s="31">
        <f t="shared" si="32"/>
        <v>-1</v>
      </c>
      <c r="BU77" s="35" t="str">
        <f t="shared" si="11"/>
        <v>OOS</v>
      </c>
      <c r="BV77" s="29" t="str">
        <f t="shared" si="12"/>
        <v>OOS</v>
      </c>
      <c r="BW77" s="29" t="str">
        <f t="shared" si="13"/>
        <v>OOS</v>
      </c>
      <c r="BX77" s="29" t="str">
        <f t="shared" si="14"/>
        <v>OOS</v>
      </c>
      <c r="BY77" s="29" t="str">
        <f t="shared" si="15"/>
        <v>OOS</v>
      </c>
      <c r="BZ77" s="29"/>
      <c r="CA77" s="30" t="str">
        <f t="shared" si="16"/>
        <v/>
      </c>
      <c r="CB77" s="31">
        <f t="shared" si="28"/>
        <v>-1</v>
      </c>
      <c r="CC77" s="35" t="str">
        <f t="shared" si="17"/>
        <v/>
      </c>
      <c r="CD77" s="29" t="str">
        <f t="shared" si="18"/>
        <v/>
      </c>
      <c r="CE77" s="29" t="str">
        <f t="shared" si="19"/>
        <v/>
      </c>
      <c r="CF77" s="29" t="str">
        <f t="shared" si="20"/>
        <v/>
      </c>
      <c r="CG77" s="29" t="str">
        <f t="shared" si="21"/>
        <v/>
      </c>
      <c r="CI77" s="30" t="str">
        <f t="shared" si="22"/>
        <v/>
      </c>
      <c r="CJ77" s="31">
        <f t="shared" si="33"/>
        <v>-1</v>
      </c>
      <c r="CK77" s="35" t="str">
        <f t="shared" si="23"/>
        <v/>
      </c>
      <c r="CL77" s="29" t="str">
        <f t="shared" si="24"/>
        <v/>
      </c>
      <c r="CM77" s="29" t="str">
        <f t="shared" si="25"/>
        <v/>
      </c>
      <c r="CN77" s="29" t="str">
        <f t="shared" si="26"/>
        <v/>
      </c>
      <c r="CO77" s="29" t="str">
        <f t="shared" si="27"/>
        <v/>
      </c>
    </row>
    <row r="78" spans="1:93" hidden="1" x14ac:dyDescent="0.3">
      <c r="A78" t="s">
        <v>237</v>
      </c>
      <c r="B78" t="s">
        <v>105</v>
      </c>
      <c r="C78" t="s">
        <v>206</v>
      </c>
      <c r="D78" s="2" t="s">
        <v>84</v>
      </c>
      <c r="E78" s="2"/>
      <c r="F78" s="34">
        <v>8440</v>
      </c>
      <c r="G78" s="2" t="s">
        <v>106</v>
      </c>
      <c r="H78" s="2">
        <v>27</v>
      </c>
      <c r="I78" s="2"/>
      <c r="J78" s="2"/>
      <c r="K78" s="2"/>
      <c r="L78" s="2" t="s">
        <v>20</v>
      </c>
      <c r="M78" s="2">
        <v>27</v>
      </c>
      <c r="N78" s="2"/>
      <c r="O78" s="2"/>
      <c r="P78" s="2" t="s">
        <v>84</v>
      </c>
      <c r="Q78" s="2"/>
      <c r="R78" s="2"/>
      <c r="S78" s="2"/>
      <c r="T78" s="2" t="s">
        <v>86</v>
      </c>
      <c r="U78" t="s">
        <v>238</v>
      </c>
      <c r="V78" s="5" t="s">
        <v>88</v>
      </c>
      <c r="W78" t="s">
        <v>89</v>
      </c>
      <c r="X78">
        <v>0</v>
      </c>
      <c r="Z78" t="s">
        <v>88</v>
      </c>
      <c r="AA78" t="s">
        <v>88</v>
      </c>
      <c r="AB78" t="s">
        <v>88</v>
      </c>
      <c r="AC78" t="s">
        <v>88</v>
      </c>
      <c r="AD78" t="s">
        <v>88</v>
      </c>
      <c r="AE78" t="s">
        <v>88</v>
      </c>
      <c r="AF78" t="s">
        <v>88</v>
      </c>
      <c r="AG78" t="s">
        <v>88</v>
      </c>
      <c r="AH78" t="s">
        <v>88</v>
      </c>
      <c r="AI78" t="s">
        <v>88</v>
      </c>
      <c r="AJ78" t="s">
        <v>88</v>
      </c>
      <c r="AK78" t="s">
        <v>88</v>
      </c>
      <c r="AM78" s="29" t="str">
        <f t="shared" si="29"/>
        <v/>
      </c>
      <c r="AN78" s="29" t="str">
        <f t="shared" si="30"/>
        <v/>
      </c>
      <c r="AO78" s="29" t="str">
        <f t="shared" si="31"/>
        <v/>
      </c>
      <c r="AP78" s="29" t="str">
        <f t="shared" si="8"/>
        <v/>
      </c>
      <c r="AQ78" s="29" t="str">
        <f t="shared" si="9"/>
        <v/>
      </c>
      <c r="AT78" t="s">
        <v>88</v>
      </c>
      <c r="AU78" t="s">
        <v>88</v>
      </c>
      <c r="AV78" t="s">
        <v>88</v>
      </c>
      <c r="AW78" t="s">
        <v>88</v>
      </c>
      <c r="AX78" t="s">
        <v>88</v>
      </c>
      <c r="AY78" t="s">
        <v>88</v>
      </c>
      <c r="AZ78" t="s">
        <v>88</v>
      </c>
      <c r="BA78" t="s">
        <v>88</v>
      </c>
      <c r="BB78" t="s">
        <v>88</v>
      </c>
      <c r="BC78" t="s">
        <v>88</v>
      </c>
      <c r="BD78" t="s">
        <v>88</v>
      </c>
      <c r="BE78" t="s">
        <v>88</v>
      </c>
      <c r="BF78" t="s">
        <v>88</v>
      </c>
      <c r="BG78" t="s">
        <v>88</v>
      </c>
      <c r="BH78" t="s">
        <v>88</v>
      </c>
      <c r="BI78" t="s">
        <v>88</v>
      </c>
      <c r="BJ78" t="s">
        <v>88</v>
      </c>
      <c r="BK78" t="s">
        <v>88</v>
      </c>
      <c r="BL78" t="s">
        <v>88</v>
      </c>
      <c r="BM78" t="s">
        <v>88</v>
      </c>
      <c r="BN78" t="s">
        <v>88</v>
      </c>
      <c r="BP78" s="30">
        <v>2000</v>
      </c>
      <c r="BS78" s="30" t="str">
        <f t="shared" si="10"/>
        <v/>
      </c>
      <c r="BT78" s="31">
        <f t="shared" si="32"/>
        <v>-1</v>
      </c>
      <c r="BU78" s="35" t="str">
        <f t="shared" si="11"/>
        <v>OOS</v>
      </c>
      <c r="BV78" s="29" t="str">
        <f t="shared" si="12"/>
        <v>OOS</v>
      </c>
      <c r="BW78" s="29" t="str">
        <f t="shared" si="13"/>
        <v>OOS</v>
      </c>
      <c r="BX78" s="29" t="str">
        <f t="shared" si="14"/>
        <v>OOS</v>
      </c>
      <c r="BY78" s="29" t="str">
        <f t="shared" si="15"/>
        <v>OOS</v>
      </c>
      <c r="BZ78" s="29"/>
      <c r="CA78" s="30" t="str">
        <f t="shared" si="16"/>
        <v/>
      </c>
      <c r="CB78" s="31">
        <f t="shared" si="28"/>
        <v>-1</v>
      </c>
      <c r="CC78" s="35" t="str">
        <f t="shared" si="17"/>
        <v/>
      </c>
      <c r="CD78" s="29" t="str">
        <f t="shared" si="18"/>
        <v/>
      </c>
      <c r="CE78" s="29" t="str">
        <f t="shared" si="19"/>
        <v/>
      </c>
      <c r="CF78" s="29" t="str">
        <f t="shared" si="20"/>
        <v/>
      </c>
      <c r="CG78" s="29" t="str">
        <f t="shared" si="21"/>
        <v/>
      </c>
      <c r="CI78" s="30" t="str">
        <f t="shared" si="22"/>
        <v/>
      </c>
      <c r="CJ78" s="31">
        <f t="shared" si="33"/>
        <v>-1</v>
      </c>
      <c r="CK78" s="35" t="str">
        <f t="shared" si="23"/>
        <v/>
      </c>
      <c r="CL78" s="29" t="str">
        <f t="shared" si="24"/>
        <v/>
      </c>
      <c r="CM78" s="29" t="str">
        <f t="shared" si="25"/>
        <v/>
      </c>
      <c r="CN78" s="29" t="str">
        <f t="shared" si="26"/>
        <v/>
      </c>
      <c r="CO78" s="29" t="str">
        <f t="shared" si="27"/>
        <v/>
      </c>
    </row>
    <row r="79" spans="1:93" hidden="1" x14ac:dyDescent="0.3">
      <c r="A79" t="s">
        <v>239</v>
      </c>
      <c r="B79" t="s">
        <v>105</v>
      </c>
      <c r="C79" t="s">
        <v>206</v>
      </c>
      <c r="D79" s="2" t="s">
        <v>84</v>
      </c>
      <c r="E79" s="2"/>
      <c r="F79" s="34">
        <v>8440</v>
      </c>
      <c r="G79" s="2" t="s">
        <v>106</v>
      </c>
      <c r="H79" s="2">
        <v>28</v>
      </c>
      <c r="I79" s="2"/>
      <c r="J79" s="2"/>
      <c r="K79" s="2"/>
      <c r="L79" s="2" t="s">
        <v>20</v>
      </c>
      <c r="M79" s="2">
        <v>28</v>
      </c>
      <c r="N79" s="2"/>
      <c r="O79" s="2"/>
      <c r="P79" s="2" t="s">
        <v>84</v>
      </c>
      <c r="Q79" s="2"/>
      <c r="R79" s="2"/>
      <c r="S79" s="2"/>
      <c r="T79" s="2" t="s">
        <v>86</v>
      </c>
      <c r="U79" t="s">
        <v>240</v>
      </c>
      <c r="V79" s="5" t="s">
        <v>88</v>
      </c>
      <c r="W79" t="s">
        <v>89</v>
      </c>
      <c r="X79">
        <v>0</v>
      </c>
      <c r="Z79" t="s">
        <v>88</v>
      </c>
      <c r="AA79" t="s">
        <v>88</v>
      </c>
      <c r="AB79" t="s">
        <v>88</v>
      </c>
      <c r="AC79" t="s">
        <v>88</v>
      </c>
      <c r="AD79" t="s">
        <v>88</v>
      </c>
      <c r="AE79" t="s">
        <v>88</v>
      </c>
      <c r="AF79" t="s">
        <v>88</v>
      </c>
      <c r="AG79" t="s">
        <v>88</v>
      </c>
      <c r="AH79" t="s">
        <v>88</v>
      </c>
      <c r="AI79" t="s">
        <v>88</v>
      </c>
      <c r="AJ79" t="s">
        <v>88</v>
      </c>
      <c r="AK79" t="s">
        <v>88</v>
      </c>
      <c r="AM79" s="29" t="str">
        <f t="shared" si="29"/>
        <v/>
      </c>
      <c r="AN79" s="29" t="str">
        <f t="shared" si="30"/>
        <v/>
      </c>
      <c r="AO79" s="29" t="str">
        <f t="shared" si="31"/>
        <v/>
      </c>
      <c r="AP79" s="29" t="str">
        <f t="shared" ref="AP79:AP142" si="34">IF($X79&gt;0,SUM(Z79,AA79,AB79,IF(C79="A",AC79,0),IF(Q79="Y",AG79,0),IF(OR(G86="Yes",G86="Cont"),AH79,0),F79/1000*AI79,H79*AJ79,IF(H79&gt;25,(H79-25)*AK79)+AD79),"")</f>
        <v/>
      </c>
      <c r="AQ79" s="29" t="str">
        <f t="shared" ref="AQ79:AQ142" si="35">IF($X79&gt;0,SUM(Z79,AA79,AB79,IF(C79="A",AC79,0),IF(Q79="Y",AG79,0),IF(OR(G86="Yes",G86="Cont"),AH79,0),F79/1000*AI79,H79*AJ79,IF(H79&gt;25,(H79-25)*AK79)+AD79+AE79),"")</f>
        <v/>
      </c>
      <c r="AT79" t="s">
        <v>88</v>
      </c>
      <c r="AU79" t="s">
        <v>88</v>
      </c>
      <c r="AV79" t="s">
        <v>88</v>
      </c>
      <c r="AW79" t="s">
        <v>88</v>
      </c>
      <c r="AX79" t="s">
        <v>88</v>
      </c>
      <c r="AY79" t="s">
        <v>88</v>
      </c>
      <c r="AZ79" t="s">
        <v>88</v>
      </c>
      <c r="BA79" t="s">
        <v>88</v>
      </c>
      <c r="BB79" t="s">
        <v>88</v>
      </c>
      <c r="BC79" t="s">
        <v>88</v>
      </c>
      <c r="BD79" t="s">
        <v>88</v>
      </c>
      <c r="BE79" t="s">
        <v>88</v>
      </c>
      <c r="BF79" t="s">
        <v>88</v>
      </c>
      <c r="BG79" t="s">
        <v>88</v>
      </c>
      <c r="BH79" t="s">
        <v>88</v>
      </c>
      <c r="BI79" t="s">
        <v>88</v>
      </c>
      <c r="BJ79" t="s">
        <v>88</v>
      </c>
      <c r="BK79" t="s">
        <v>88</v>
      </c>
      <c r="BL79" t="s">
        <v>88</v>
      </c>
      <c r="BM79" t="s">
        <v>88</v>
      </c>
      <c r="BN79" t="s">
        <v>88</v>
      </c>
      <c r="BP79" s="30">
        <v>2000</v>
      </c>
      <c r="BS79" s="30" t="str">
        <f t="shared" ref="BS79:BS142" si="36">IF(BT79&gt;0,IF(X79=2,$BW$4,$BW$5)&amp;"_"&amp;$A79,"")</f>
        <v/>
      </c>
      <c r="BT79" s="31">
        <f t="shared" si="32"/>
        <v>-1</v>
      </c>
      <c r="BU79" s="35" t="str">
        <f t="shared" ref="BU79:BU142" si="37">IF(AND(BT79&gt;=BH79,BT79&lt;=BI79),SUM($AT79,$AU79,$AV79,IF($Q79="Y",$BB79,0),$BP79/1000*$BD79,BT79*$BG79,IF(BT79&gt;30,(BT79-30)*$BK79,0),IF(BT79&gt;75,(BT79-75)*$BL79,0),IF(BT79&lt;35,$BM79,0),$BA79),"OOS")</f>
        <v>OOS</v>
      </c>
      <c r="BV79" s="29" t="str">
        <f t="shared" ref="BV79:BV142" si="38">IF(AND(BT79&gt;=BH79,BT79&lt;=BI79),SUM($AT79,$AU79,$AV79,IF($Q79="Y",$BB79,0),$BP79/1000*$BD79,BT79*$BG79,IF(BT79&gt;30,(BT79-30)*$BK79,0),IF(BT79&gt;75,(BT79-75)*$BL79,0),IF(BT79&lt;35,$BM79,0)),"OOS")</f>
        <v>OOS</v>
      </c>
      <c r="BW79" s="29" t="str">
        <f t="shared" ref="BW79:BW142" si="39">IF(AND(BT79&gt;=BH79,BT79&lt;=BI79),SUM($AT79,$AU79,$AV79,IF($Q79="Y",$BB79,0),$BP79/1000*$BD79,BT79*$BG79,IF(BT79&gt;30,(BT79-30)*$BK79,0),IF(BT79&gt;75,(BT79-75)*$BL79,0),IF(BT79&lt;35,$BM79,0),$AX79),"OOS")</f>
        <v>OOS</v>
      </c>
      <c r="BX79" s="29" t="str">
        <f t="shared" ref="BX79:BX142" si="40">IF(AND(BT79&gt;=BH79,BT79&lt;=BI79),SUM($AT79,$AU79,$AV79,IF($Q79="Y",$BB79,0),$BP79/1000*$BD79,BT79*$BG79,IF(BT79&gt;30,(BT79-30)*$BK79,0),IF(BT79&gt;75,(BT79-75)*$BL79,0),IF(BT79&lt;35,$BM79,0),$AX79,$AY79),"OOS")</f>
        <v>OOS</v>
      </c>
      <c r="BY79" s="29" t="str">
        <f t="shared" ref="BY79:BY142" si="41">IF(AND(BT79&gt;=BH79,BT79&lt;=BI79),SUM($AT79,$AU79,$AV79,IF($Q79="Y",$BB79,0),$BP79/1000*$BD79,BT79*$BG79,IF(BT79&gt;30,(BT79-30)*$BK79,0),IF(BT79&gt;75,(BT79-75)*$BL79,0),IF(BT79&lt;35,$BM79,0),$AX79,$AY79),"OOS")</f>
        <v>OOS</v>
      </c>
      <c r="BZ79" s="29"/>
      <c r="CA79" s="30" t="str">
        <f t="shared" ref="CA79:CA142" si="42">IF(CB79&gt;0,CD$5&amp;"_"&amp;$A79,"")</f>
        <v/>
      </c>
      <c r="CB79" s="31">
        <f t="shared" si="28"/>
        <v>-1</v>
      </c>
      <c r="CC79" s="35" t="str">
        <f t="shared" ref="CC79:CC142" si="43">IF(AND(CB79&gt;=BH79,CB79&lt;=BI79),SUM($AT79,$AU79,$AV79,IF($Q79="Y",$BB79,0),$BP79/1000*$BD79,CB79*$BG79,IF(CB79&gt;30,(CB79-30)*$BK79,0),IF(CB79&gt;75,(CB79-75)*$BL79,0),IF(CB79&lt;35,$BM79,0),$BA79),"")</f>
        <v/>
      </c>
      <c r="CD79" s="29" t="str">
        <f t="shared" ref="CD79:CD142" si="44">IF(AND(CB79&gt;=BH79,CB79&lt;=BI79),SUM($AT79,$AU79,$AV79,IF($Q79="Y",$BB79,0),$BP79/1000*$BD79,CB79*$BG79,IF(CB79&gt;30,(CB79-30)*$BK79,0),IF(CB79&gt;75,(CB79-75)*$BL79,0),IF(CB79&lt;35,$BM79,0)),"")</f>
        <v/>
      </c>
      <c r="CE79" s="29" t="str">
        <f t="shared" ref="CE79:CE142" si="45">IF(AND(CB79&gt;=BH79,CB79&lt;=BI79),SUM($AT79,$AU79,$AV79,IF($Q79="Y",$BB79,0),$BP79/1000*$BD79,CB79*$BG79,IF(CB79&gt;30,(CB79-30)*$BK79,0),IF(CB79&gt;75,(CB79-75)*$BL79,0),IF(CB79&lt;35,$BM79,0),$AX79),"")</f>
        <v/>
      </c>
      <c r="CF79" s="29" t="str">
        <f t="shared" ref="CF79:CF142" si="46">IF(AND(CB79&gt;=BH79,CB79&lt;=BI79),SUM($AT79,$AU79,$AV79,IF($Q79="Y",$BB79,0),$BP79/1000*$BD79,CB79*$BG79,IF(CB79&gt;30,(CB79-30)*$BK79,0),IF(CB79&gt;75,(CB79-75)*$BL79,0),IF(CB79&lt;35,$BM79,0),$AX79,$AY79),"")</f>
        <v/>
      </c>
      <c r="CG79" s="29" t="str">
        <f t="shared" ref="CG79:CG142" si="47">IF(AND(CB79&gt;=BH79,CB79&lt;=BI79),SUM($AT79,$AU79,$AV79,IF($Q79="Y",$BB79,0),$BP79/1000*$BD79,CB79*$BG79,IF(CB79&gt;30,(CB79-30)*$BK79,0),IF(CB79&gt;75,(CB79-75)*$BL79,0),IF(CB79&lt;35,$BM79,0),$AX79,$AY79),"")</f>
        <v/>
      </c>
      <c r="CI79" s="30" t="str">
        <f t="shared" ref="CI79:CI142" si="48">IF(CJ79&gt;0,BW$5&amp;"_"&amp;$A79,"")</f>
        <v/>
      </c>
      <c r="CJ79" s="31">
        <f t="shared" si="33"/>
        <v>-1</v>
      </c>
      <c r="CK79" s="35" t="str">
        <f t="shared" ref="CK79:CK142" si="49">IF(AND(CJ79&gt;=BH79,CJ79&lt;=BI79),SUM($AT79,$AU79,$AV79,IF($Q79="Y",$BB79,0),$BP79/1000*$BD79,CJ79*$BG79,IF(CJ79&gt;30,(CJ79-30)*$BK79,0),IF(CJ79&gt;75,(CJ79-75)*$BL79,0),IF(CJ79&lt;35,$BM79,0),$BA79),"")</f>
        <v/>
      </c>
      <c r="CL79" s="29" t="str">
        <f t="shared" ref="CL79:CL142" si="50">IF(AND(CJ79&gt;=BH79,CJ79&lt;=BI79),SUM($AT79,$AU79,$AV79,IF($Q79="Y",$BB79,0),$BP79/1000*$BD79,CJ79*$BG79,IF(CJ79&gt;30,(CJ79-30)*$BK79,0),IF(CJ79&gt;75,(CJ79-75)*$BL79,0),IF(CJ79&lt;35,$BM79,0)),"")</f>
        <v/>
      </c>
      <c r="CM79" s="29" t="str">
        <f t="shared" ref="CM79:CM142" si="51">IF(AND(CJ79&gt;=BH79,CJ79&lt;=BI79),SUM($AT79,$AU79,$AV79,IF($Q79="Y",$BB79,0),$BP79/1000*$BD79,CJ79*$BG79,IF(CJ79&gt;30,(CJ79-30)*$BK79,0),IF(CJ79&gt;75,(CJ79-75)*$BL79,0),IF(CJ79&lt;35,$BM79,0),$AX79),"")</f>
        <v/>
      </c>
      <c r="CN79" s="29" t="str">
        <f t="shared" ref="CN79:CN142" si="52">IF(AND(CJ79&gt;=BH79,CJ79&lt;=BI79),SUM($AT79,$AU79,$AV79,IF($Q79="Y",$BB79,0),$BP79/1000*$BD79,CJ79*$BG79,IF(CJ79&gt;30,(CJ79-30)*$BK79,0),IF(CJ79&gt;75,(CJ79-75)*$BL79,0),IF(CJ79&lt;35,$BM79,0),$AX79,$AY79),"")</f>
        <v/>
      </c>
      <c r="CO79" s="29" t="str">
        <f t="shared" ref="CO79:CO142" si="53">IF(AND(CJ79&gt;=BH79,CJ79&lt;=BI79),SUM($AT79,$AU79,$AV79,IF($Q79="Y",$BB79,0),$BP79/1000*$BD79,CJ79*$BG79,IF(CJ79&gt;30,(CJ79-30)*$BK79,0),IF(CJ79&gt;75,(CJ79-75)*$BL79,0),IF(CJ79&lt;35,$BM79,0),$AX79,$AY79),"")</f>
        <v/>
      </c>
    </row>
    <row r="80" spans="1:93" hidden="1" x14ac:dyDescent="0.3">
      <c r="A80" t="s">
        <v>241</v>
      </c>
      <c r="B80" t="s">
        <v>105</v>
      </c>
      <c r="C80" t="s">
        <v>206</v>
      </c>
      <c r="D80" s="2" t="s">
        <v>84</v>
      </c>
      <c r="E80" s="2"/>
      <c r="F80" s="34">
        <v>8440</v>
      </c>
      <c r="G80" s="2" t="s">
        <v>106</v>
      </c>
      <c r="H80" s="2">
        <v>30</v>
      </c>
      <c r="I80" s="2"/>
      <c r="J80" s="2"/>
      <c r="K80" s="2"/>
      <c r="L80" s="2" t="s">
        <v>20</v>
      </c>
      <c r="M80" s="2">
        <v>30</v>
      </c>
      <c r="N80" s="2"/>
      <c r="O80" s="2"/>
      <c r="P80" s="2" t="s">
        <v>84</v>
      </c>
      <c r="Q80" s="2"/>
      <c r="R80" s="2"/>
      <c r="S80" s="2"/>
      <c r="T80" s="2" t="s">
        <v>86</v>
      </c>
      <c r="U80" t="s">
        <v>242</v>
      </c>
      <c r="V80" s="5" t="s">
        <v>88</v>
      </c>
      <c r="W80" t="s">
        <v>89</v>
      </c>
      <c r="X80">
        <v>0</v>
      </c>
      <c r="Z80" t="s">
        <v>88</v>
      </c>
      <c r="AA80" t="s">
        <v>88</v>
      </c>
      <c r="AB80" t="s">
        <v>88</v>
      </c>
      <c r="AC80" t="s">
        <v>88</v>
      </c>
      <c r="AD80" t="s">
        <v>88</v>
      </c>
      <c r="AE80" t="s">
        <v>88</v>
      </c>
      <c r="AF80" t="s">
        <v>88</v>
      </c>
      <c r="AG80" t="s">
        <v>88</v>
      </c>
      <c r="AH80" t="s">
        <v>88</v>
      </c>
      <c r="AI80" t="s">
        <v>88</v>
      </c>
      <c r="AJ80" t="s">
        <v>88</v>
      </c>
      <c r="AK80" t="s">
        <v>88</v>
      </c>
      <c r="AM80" s="29" t="str">
        <f t="shared" si="29"/>
        <v/>
      </c>
      <c r="AN80" s="29" t="str">
        <f t="shared" si="30"/>
        <v/>
      </c>
      <c r="AO80" s="29" t="str">
        <f t="shared" si="31"/>
        <v/>
      </c>
      <c r="AP80" s="29" t="str">
        <f t="shared" si="34"/>
        <v/>
      </c>
      <c r="AQ80" s="29" t="str">
        <f t="shared" si="35"/>
        <v/>
      </c>
      <c r="AT80" t="s">
        <v>88</v>
      </c>
      <c r="AU80" t="s">
        <v>88</v>
      </c>
      <c r="AV80" t="s">
        <v>88</v>
      </c>
      <c r="AW80" t="s">
        <v>88</v>
      </c>
      <c r="AX80" t="s">
        <v>88</v>
      </c>
      <c r="AY80" t="s">
        <v>88</v>
      </c>
      <c r="AZ80" t="s">
        <v>88</v>
      </c>
      <c r="BA80" t="s">
        <v>88</v>
      </c>
      <c r="BB80" t="s">
        <v>88</v>
      </c>
      <c r="BC80" t="s">
        <v>88</v>
      </c>
      <c r="BD80" t="s">
        <v>88</v>
      </c>
      <c r="BE80" t="s">
        <v>88</v>
      </c>
      <c r="BF80" t="s">
        <v>88</v>
      </c>
      <c r="BG80" t="s">
        <v>88</v>
      </c>
      <c r="BH80" t="s">
        <v>88</v>
      </c>
      <c r="BI80" t="s">
        <v>88</v>
      </c>
      <c r="BJ80" t="s">
        <v>88</v>
      </c>
      <c r="BK80" t="s">
        <v>88</v>
      </c>
      <c r="BL80" t="s">
        <v>88</v>
      </c>
      <c r="BM80" t="s">
        <v>88</v>
      </c>
      <c r="BN80" t="s">
        <v>88</v>
      </c>
      <c r="BP80" s="30">
        <v>2000</v>
      </c>
      <c r="BS80" s="30" t="str">
        <f t="shared" si="36"/>
        <v/>
      </c>
      <c r="BT80" s="31">
        <f t="shared" si="32"/>
        <v>-1</v>
      </c>
      <c r="BU80" s="35" t="str">
        <f t="shared" si="37"/>
        <v>OOS</v>
      </c>
      <c r="BV80" s="29" t="str">
        <f t="shared" si="38"/>
        <v>OOS</v>
      </c>
      <c r="BW80" s="29" t="str">
        <f t="shared" si="39"/>
        <v>OOS</v>
      </c>
      <c r="BX80" s="29" t="str">
        <f t="shared" si="40"/>
        <v>OOS</v>
      </c>
      <c r="BY80" s="29" t="str">
        <f t="shared" si="41"/>
        <v>OOS</v>
      </c>
      <c r="BZ80" s="29"/>
      <c r="CA80" s="30" t="str">
        <f t="shared" si="42"/>
        <v/>
      </c>
      <c r="CB80" s="31">
        <f t="shared" si="28"/>
        <v>-1</v>
      </c>
      <c r="CC80" s="35" t="str">
        <f t="shared" si="43"/>
        <v/>
      </c>
      <c r="CD80" s="29" t="str">
        <f t="shared" si="44"/>
        <v/>
      </c>
      <c r="CE80" s="29" t="str">
        <f t="shared" si="45"/>
        <v/>
      </c>
      <c r="CF80" s="29" t="str">
        <f t="shared" si="46"/>
        <v/>
      </c>
      <c r="CG80" s="29" t="str">
        <f t="shared" si="47"/>
        <v/>
      </c>
      <c r="CI80" s="30" t="str">
        <f t="shared" si="48"/>
        <v/>
      </c>
      <c r="CJ80" s="31">
        <f t="shared" si="33"/>
        <v>-1</v>
      </c>
      <c r="CK80" s="35" t="str">
        <f t="shared" si="49"/>
        <v/>
      </c>
      <c r="CL80" s="29" t="str">
        <f t="shared" si="50"/>
        <v/>
      </c>
      <c r="CM80" s="29" t="str">
        <f t="shared" si="51"/>
        <v/>
      </c>
      <c r="CN80" s="29" t="str">
        <f t="shared" si="52"/>
        <v/>
      </c>
      <c r="CO80" s="29" t="str">
        <f t="shared" si="53"/>
        <v/>
      </c>
    </row>
    <row r="81" spans="1:93" hidden="1" x14ac:dyDescent="0.3">
      <c r="A81" t="s">
        <v>243</v>
      </c>
      <c r="B81" t="s">
        <v>105</v>
      </c>
      <c r="C81" t="s">
        <v>206</v>
      </c>
      <c r="D81" s="2" t="s">
        <v>84</v>
      </c>
      <c r="E81" s="2"/>
      <c r="F81" s="34">
        <v>8440</v>
      </c>
      <c r="G81" s="2" t="s">
        <v>106</v>
      </c>
      <c r="H81" s="2">
        <v>32</v>
      </c>
      <c r="I81" s="2"/>
      <c r="J81" s="2"/>
      <c r="K81" s="2"/>
      <c r="L81" s="2" t="s">
        <v>20</v>
      </c>
      <c r="M81" s="2">
        <v>32</v>
      </c>
      <c r="N81" s="2"/>
      <c r="O81" s="2"/>
      <c r="P81" s="2" t="s">
        <v>84</v>
      </c>
      <c r="Q81" s="2"/>
      <c r="R81" s="2"/>
      <c r="S81" s="2"/>
      <c r="T81" s="2" t="s">
        <v>86</v>
      </c>
      <c r="U81" t="s">
        <v>244</v>
      </c>
      <c r="V81" s="5" t="s">
        <v>88</v>
      </c>
      <c r="W81" t="s">
        <v>89</v>
      </c>
      <c r="X81">
        <v>0</v>
      </c>
      <c r="Z81" t="s">
        <v>88</v>
      </c>
      <c r="AA81" t="s">
        <v>88</v>
      </c>
      <c r="AB81" t="s">
        <v>88</v>
      </c>
      <c r="AC81" t="s">
        <v>88</v>
      </c>
      <c r="AD81" t="s">
        <v>88</v>
      </c>
      <c r="AE81" t="s">
        <v>88</v>
      </c>
      <c r="AF81" t="s">
        <v>88</v>
      </c>
      <c r="AG81" t="s">
        <v>88</v>
      </c>
      <c r="AH81" t="s">
        <v>88</v>
      </c>
      <c r="AI81" t="s">
        <v>88</v>
      </c>
      <c r="AJ81" t="s">
        <v>88</v>
      </c>
      <c r="AK81" t="s">
        <v>88</v>
      </c>
      <c r="AM81" s="29" t="str">
        <f t="shared" si="29"/>
        <v/>
      </c>
      <c r="AN81" s="29" t="str">
        <f t="shared" si="30"/>
        <v/>
      </c>
      <c r="AO81" s="29" t="str">
        <f t="shared" si="31"/>
        <v/>
      </c>
      <c r="AP81" s="29" t="str">
        <f t="shared" si="34"/>
        <v/>
      </c>
      <c r="AQ81" s="29" t="str">
        <f t="shared" si="35"/>
        <v/>
      </c>
      <c r="AT81" t="s">
        <v>88</v>
      </c>
      <c r="AU81" t="s">
        <v>88</v>
      </c>
      <c r="AV81" t="s">
        <v>88</v>
      </c>
      <c r="AW81" t="s">
        <v>88</v>
      </c>
      <c r="AX81" t="s">
        <v>88</v>
      </c>
      <c r="AY81" t="s">
        <v>88</v>
      </c>
      <c r="AZ81" t="s">
        <v>88</v>
      </c>
      <c r="BA81" t="s">
        <v>88</v>
      </c>
      <c r="BB81" t="s">
        <v>88</v>
      </c>
      <c r="BC81" t="s">
        <v>88</v>
      </c>
      <c r="BD81" t="s">
        <v>88</v>
      </c>
      <c r="BE81" t="s">
        <v>88</v>
      </c>
      <c r="BF81" t="s">
        <v>88</v>
      </c>
      <c r="BG81" t="s">
        <v>88</v>
      </c>
      <c r="BH81" t="s">
        <v>88</v>
      </c>
      <c r="BI81" t="s">
        <v>88</v>
      </c>
      <c r="BJ81" t="s">
        <v>88</v>
      </c>
      <c r="BK81" t="s">
        <v>88</v>
      </c>
      <c r="BL81" t="s">
        <v>88</v>
      </c>
      <c r="BM81" t="s">
        <v>88</v>
      </c>
      <c r="BN81" t="s">
        <v>88</v>
      </c>
      <c r="BP81" s="30">
        <v>2000</v>
      </c>
      <c r="BS81" s="30" t="str">
        <f t="shared" si="36"/>
        <v/>
      </c>
      <c r="BT81" s="31">
        <f t="shared" si="32"/>
        <v>-1</v>
      </c>
      <c r="BU81" s="35" t="str">
        <f t="shared" si="37"/>
        <v>OOS</v>
      </c>
      <c r="BV81" s="29" t="str">
        <f t="shared" si="38"/>
        <v>OOS</v>
      </c>
      <c r="BW81" s="29" t="str">
        <f t="shared" si="39"/>
        <v>OOS</v>
      </c>
      <c r="BX81" s="29" t="str">
        <f t="shared" si="40"/>
        <v>OOS</v>
      </c>
      <c r="BY81" s="29" t="str">
        <f t="shared" si="41"/>
        <v>OOS</v>
      </c>
      <c r="BZ81" s="29"/>
      <c r="CA81" s="30" t="str">
        <f t="shared" si="42"/>
        <v/>
      </c>
      <c r="CB81" s="31">
        <f t="shared" si="28"/>
        <v>-1</v>
      </c>
      <c r="CC81" s="35" t="str">
        <f t="shared" si="43"/>
        <v/>
      </c>
      <c r="CD81" s="29" t="str">
        <f t="shared" si="44"/>
        <v/>
      </c>
      <c r="CE81" s="29" t="str">
        <f t="shared" si="45"/>
        <v/>
      </c>
      <c r="CF81" s="29" t="str">
        <f t="shared" si="46"/>
        <v/>
      </c>
      <c r="CG81" s="29" t="str">
        <f t="shared" si="47"/>
        <v/>
      </c>
      <c r="CI81" s="30" t="str">
        <f t="shared" si="48"/>
        <v/>
      </c>
      <c r="CJ81" s="31">
        <f t="shared" si="33"/>
        <v>-1</v>
      </c>
      <c r="CK81" s="35" t="str">
        <f t="shared" si="49"/>
        <v/>
      </c>
      <c r="CL81" s="29" t="str">
        <f t="shared" si="50"/>
        <v/>
      </c>
      <c r="CM81" s="29" t="str">
        <f t="shared" si="51"/>
        <v/>
      </c>
      <c r="CN81" s="29" t="str">
        <f t="shared" si="52"/>
        <v/>
      </c>
      <c r="CO81" s="29" t="str">
        <f t="shared" si="53"/>
        <v/>
      </c>
    </row>
    <row r="82" spans="1:93" hidden="1" x14ac:dyDescent="0.3">
      <c r="A82" t="s">
        <v>245</v>
      </c>
      <c r="B82" t="s">
        <v>105</v>
      </c>
      <c r="C82" t="s">
        <v>206</v>
      </c>
      <c r="D82" s="2" t="s">
        <v>84</v>
      </c>
      <c r="E82" s="2"/>
      <c r="F82" s="34">
        <v>8440</v>
      </c>
      <c r="G82" s="2" t="s">
        <v>106</v>
      </c>
      <c r="H82" s="2">
        <v>40</v>
      </c>
      <c r="I82" s="2"/>
      <c r="J82" s="2"/>
      <c r="K82" s="2"/>
      <c r="L82" s="2" t="s">
        <v>20</v>
      </c>
      <c r="M82" s="2">
        <v>40</v>
      </c>
      <c r="N82" s="2"/>
      <c r="O82" s="2"/>
      <c r="P82" s="2" t="s">
        <v>84</v>
      </c>
      <c r="Q82" s="2"/>
      <c r="R82" s="2"/>
      <c r="S82" s="2"/>
      <c r="T82" s="2" t="s">
        <v>86</v>
      </c>
      <c r="U82" t="s">
        <v>246</v>
      </c>
      <c r="V82" s="5" t="s">
        <v>88</v>
      </c>
      <c r="W82" t="s">
        <v>89</v>
      </c>
      <c r="X82">
        <v>0</v>
      </c>
      <c r="Z82" t="s">
        <v>88</v>
      </c>
      <c r="AA82" t="s">
        <v>88</v>
      </c>
      <c r="AB82" t="s">
        <v>88</v>
      </c>
      <c r="AC82" t="s">
        <v>88</v>
      </c>
      <c r="AD82" t="s">
        <v>88</v>
      </c>
      <c r="AE82" t="s">
        <v>88</v>
      </c>
      <c r="AF82" t="s">
        <v>88</v>
      </c>
      <c r="AG82" t="s">
        <v>88</v>
      </c>
      <c r="AH82" t="s">
        <v>88</v>
      </c>
      <c r="AI82" t="s">
        <v>88</v>
      </c>
      <c r="AJ82" t="s">
        <v>88</v>
      </c>
      <c r="AK82" t="s">
        <v>88</v>
      </c>
      <c r="AM82" s="29" t="str">
        <f t="shared" si="29"/>
        <v/>
      </c>
      <c r="AN82" s="29" t="str">
        <f t="shared" si="30"/>
        <v/>
      </c>
      <c r="AO82" s="29" t="str">
        <f t="shared" si="31"/>
        <v/>
      </c>
      <c r="AP82" s="29" t="str">
        <f t="shared" si="34"/>
        <v/>
      </c>
      <c r="AQ82" s="29" t="str">
        <f t="shared" si="35"/>
        <v/>
      </c>
      <c r="AT82" t="s">
        <v>88</v>
      </c>
      <c r="AU82" t="s">
        <v>88</v>
      </c>
      <c r="AV82" t="s">
        <v>88</v>
      </c>
      <c r="AW82" t="s">
        <v>88</v>
      </c>
      <c r="AX82" t="s">
        <v>88</v>
      </c>
      <c r="AY82" t="s">
        <v>88</v>
      </c>
      <c r="AZ82" t="s">
        <v>88</v>
      </c>
      <c r="BA82" t="s">
        <v>88</v>
      </c>
      <c r="BB82" t="s">
        <v>88</v>
      </c>
      <c r="BC82" t="s">
        <v>88</v>
      </c>
      <c r="BD82" t="s">
        <v>88</v>
      </c>
      <c r="BE82" t="s">
        <v>88</v>
      </c>
      <c r="BF82" t="s">
        <v>88</v>
      </c>
      <c r="BG82" t="s">
        <v>88</v>
      </c>
      <c r="BH82" t="s">
        <v>88</v>
      </c>
      <c r="BI82" t="s">
        <v>88</v>
      </c>
      <c r="BJ82" t="s">
        <v>88</v>
      </c>
      <c r="BK82" t="s">
        <v>88</v>
      </c>
      <c r="BL82" t="s">
        <v>88</v>
      </c>
      <c r="BM82" t="s">
        <v>88</v>
      </c>
      <c r="BN82" t="s">
        <v>88</v>
      </c>
      <c r="BP82" s="30">
        <v>2000</v>
      </c>
      <c r="BS82" s="30" t="str">
        <f t="shared" si="36"/>
        <v/>
      </c>
      <c r="BT82" s="31">
        <f t="shared" si="32"/>
        <v>-1</v>
      </c>
      <c r="BU82" s="35" t="str">
        <f t="shared" si="37"/>
        <v>OOS</v>
      </c>
      <c r="BV82" s="29" t="str">
        <f t="shared" si="38"/>
        <v>OOS</v>
      </c>
      <c r="BW82" s="29" t="str">
        <f t="shared" si="39"/>
        <v>OOS</v>
      </c>
      <c r="BX82" s="29" t="str">
        <f t="shared" si="40"/>
        <v>OOS</v>
      </c>
      <c r="BY82" s="29" t="str">
        <f t="shared" si="41"/>
        <v>OOS</v>
      </c>
      <c r="BZ82" s="29"/>
      <c r="CA82" s="30" t="str">
        <f t="shared" si="42"/>
        <v/>
      </c>
      <c r="CB82" s="31">
        <f t="shared" si="28"/>
        <v>-1</v>
      </c>
      <c r="CC82" s="35" t="str">
        <f t="shared" si="43"/>
        <v/>
      </c>
      <c r="CD82" s="29" t="str">
        <f t="shared" si="44"/>
        <v/>
      </c>
      <c r="CE82" s="29" t="str">
        <f t="shared" si="45"/>
        <v/>
      </c>
      <c r="CF82" s="29" t="str">
        <f t="shared" si="46"/>
        <v/>
      </c>
      <c r="CG82" s="29" t="str">
        <f t="shared" si="47"/>
        <v/>
      </c>
      <c r="CI82" s="30" t="str">
        <f t="shared" si="48"/>
        <v/>
      </c>
      <c r="CJ82" s="31">
        <f t="shared" si="33"/>
        <v>-1</v>
      </c>
      <c r="CK82" s="35" t="str">
        <f t="shared" si="49"/>
        <v/>
      </c>
      <c r="CL82" s="29" t="str">
        <f t="shared" si="50"/>
        <v/>
      </c>
      <c r="CM82" s="29" t="str">
        <f t="shared" si="51"/>
        <v/>
      </c>
      <c r="CN82" s="29" t="str">
        <f t="shared" si="52"/>
        <v/>
      </c>
      <c r="CO82" s="29" t="str">
        <f t="shared" si="53"/>
        <v/>
      </c>
    </row>
    <row r="83" spans="1:93" hidden="1" x14ac:dyDescent="0.3">
      <c r="A83" t="s">
        <v>247</v>
      </c>
      <c r="B83" t="s">
        <v>105</v>
      </c>
      <c r="C83" t="s">
        <v>206</v>
      </c>
      <c r="D83" s="2" t="s">
        <v>84</v>
      </c>
      <c r="E83" s="2"/>
      <c r="F83" s="34">
        <v>8440</v>
      </c>
      <c r="G83" s="2" t="s">
        <v>106</v>
      </c>
      <c r="H83" s="2">
        <v>42</v>
      </c>
      <c r="I83" s="2"/>
      <c r="J83" s="2"/>
      <c r="K83" s="2"/>
      <c r="L83" s="2" t="s">
        <v>20</v>
      </c>
      <c r="M83" s="2">
        <v>42</v>
      </c>
      <c r="N83" s="2"/>
      <c r="O83" s="2"/>
      <c r="P83" s="2" t="s">
        <v>84</v>
      </c>
      <c r="Q83" s="2"/>
      <c r="R83" s="2"/>
      <c r="S83" s="2"/>
      <c r="T83" s="2" t="s">
        <v>86</v>
      </c>
      <c r="U83" t="s">
        <v>248</v>
      </c>
      <c r="V83" s="5" t="s">
        <v>88</v>
      </c>
      <c r="W83" t="s">
        <v>89</v>
      </c>
      <c r="X83">
        <v>0</v>
      </c>
      <c r="Z83" t="s">
        <v>88</v>
      </c>
      <c r="AA83" t="s">
        <v>88</v>
      </c>
      <c r="AB83" t="s">
        <v>88</v>
      </c>
      <c r="AC83" t="s">
        <v>88</v>
      </c>
      <c r="AD83" t="s">
        <v>88</v>
      </c>
      <c r="AE83" t="s">
        <v>88</v>
      </c>
      <c r="AF83" t="s">
        <v>88</v>
      </c>
      <c r="AG83" t="s">
        <v>88</v>
      </c>
      <c r="AH83" t="s">
        <v>88</v>
      </c>
      <c r="AI83" t="s">
        <v>88</v>
      </c>
      <c r="AJ83" t="s">
        <v>88</v>
      </c>
      <c r="AK83" t="s">
        <v>88</v>
      </c>
      <c r="AM83" s="29" t="str">
        <f t="shared" si="29"/>
        <v/>
      </c>
      <c r="AN83" s="29" t="str">
        <f t="shared" si="30"/>
        <v/>
      </c>
      <c r="AO83" s="29" t="str">
        <f t="shared" si="31"/>
        <v/>
      </c>
      <c r="AP83" s="29" t="str">
        <f t="shared" si="34"/>
        <v/>
      </c>
      <c r="AQ83" s="29" t="str">
        <f t="shared" si="35"/>
        <v/>
      </c>
      <c r="AT83" t="s">
        <v>88</v>
      </c>
      <c r="AU83" t="s">
        <v>88</v>
      </c>
      <c r="AV83" t="s">
        <v>88</v>
      </c>
      <c r="AW83" t="s">
        <v>88</v>
      </c>
      <c r="AX83" t="s">
        <v>88</v>
      </c>
      <c r="AY83" t="s">
        <v>88</v>
      </c>
      <c r="AZ83" t="s">
        <v>88</v>
      </c>
      <c r="BA83" t="s">
        <v>88</v>
      </c>
      <c r="BB83" t="s">
        <v>88</v>
      </c>
      <c r="BC83" t="s">
        <v>88</v>
      </c>
      <c r="BD83" t="s">
        <v>88</v>
      </c>
      <c r="BE83" t="s">
        <v>88</v>
      </c>
      <c r="BF83" t="s">
        <v>88</v>
      </c>
      <c r="BG83" t="s">
        <v>88</v>
      </c>
      <c r="BH83" t="s">
        <v>88</v>
      </c>
      <c r="BI83" t="s">
        <v>88</v>
      </c>
      <c r="BJ83" t="s">
        <v>88</v>
      </c>
      <c r="BK83" t="s">
        <v>88</v>
      </c>
      <c r="BL83" t="s">
        <v>88</v>
      </c>
      <c r="BM83" t="s">
        <v>88</v>
      </c>
      <c r="BN83" t="s">
        <v>88</v>
      </c>
      <c r="BP83" s="30">
        <v>2000</v>
      </c>
      <c r="BS83" s="30" t="str">
        <f t="shared" si="36"/>
        <v/>
      </c>
      <c r="BT83" s="31">
        <f t="shared" si="32"/>
        <v>-1</v>
      </c>
      <c r="BU83" s="35" t="str">
        <f t="shared" si="37"/>
        <v>OOS</v>
      </c>
      <c r="BV83" s="29" t="str">
        <f t="shared" si="38"/>
        <v>OOS</v>
      </c>
      <c r="BW83" s="29" t="str">
        <f t="shared" si="39"/>
        <v>OOS</v>
      </c>
      <c r="BX83" s="29" t="str">
        <f t="shared" si="40"/>
        <v>OOS</v>
      </c>
      <c r="BY83" s="29" t="str">
        <f t="shared" si="41"/>
        <v>OOS</v>
      </c>
      <c r="BZ83" s="29"/>
      <c r="CA83" s="30" t="str">
        <f t="shared" si="42"/>
        <v/>
      </c>
      <c r="CB83" s="31">
        <f t="shared" si="28"/>
        <v>-1</v>
      </c>
      <c r="CC83" s="35" t="str">
        <f t="shared" si="43"/>
        <v/>
      </c>
      <c r="CD83" s="29" t="str">
        <f t="shared" si="44"/>
        <v/>
      </c>
      <c r="CE83" s="29" t="str">
        <f t="shared" si="45"/>
        <v/>
      </c>
      <c r="CF83" s="29" t="str">
        <f t="shared" si="46"/>
        <v/>
      </c>
      <c r="CG83" s="29" t="str">
        <f t="shared" si="47"/>
        <v/>
      </c>
      <c r="CI83" s="30" t="str">
        <f t="shared" si="48"/>
        <v/>
      </c>
      <c r="CJ83" s="31">
        <f t="shared" si="33"/>
        <v>-1</v>
      </c>
      <c r="CK83" s="35" t="str">
        <f t="shared" si="49"/>
        <v/>
      </c>
      <c r="CL83" s="29" t="str">
        <f t="shared" si="50"/>
        <v/>
      </c>
      <c r="CM83" s="29" t="str">
        <f t="shared" si="51"/>
        <v/>
      </c>
      <c r="CN83" s="29" t="str">
        <f t="shared" si="52"/>
        <v/>
      </c>
      <c r="CO83" s="29" t="str">
        <f t="shared" si="53"/>
        <v/>
      </c>
    </row>
    <row r="84" spans="1:93" hidden="1" x14ac:dyDescent="0.3">
      <c r="A84" t="s">
        <v>249</v>
      </c>
      <c r="B84" t="s">
        <v>105</v>
      </c>
      <c r="C84" t="s">
        <v>206</v>
      </c>
      <c r="D84" s="2" t="s">
        <v>84</v>
      </c>
      <c r="E84" s="2"/>
      <c r="F84" s="34">
        <v>8440</v>
      </c>
      <c r="G84" s="2" t="s">
        <v>106</v>
      </c>
      <c r="H84" s="2">
        <v>45</v>
      </c>
      <c r="I84" s="2"/>
      <c r="J84" s="2"/>
      <c r="K84" s="2"/>
      <c r="L84" s="2" t="s">
        <v>20</v>
      </c>
      <c r="M84" s="2">
        <v>45</v>
      </c>
      <c r="N84" s="2"/>
      <c r="O84" s="2"/>
      <c r="P84" s="2" t="s">
        <v>84</v>
      </c>
      <c r="Q84" s="2"/>
      <c r="R84" s="2"/>
      <c r="S84" s="2"/>
      <c r="T84" s="2" t="s">
        <v>86</v>
      </c>
      <c r="U84" t="s">
        <v>250</v>
      </c>
      <c r="V84" s="5" t="s">
        <v>88</v>
      </c>
      <c r="W84" t="s">
        <v>89</v>
      </c>
      <c r="X84">
        <v>0</v>
      </c>
      <c r="Z84" t="s">
        <v>88</v>
      </c>
      <c r="AA84" t="s">
        <v>88</v>
      </c>
      <c r="AB84" t="s">
        <v>88</v>
      </c>
      <c r="AC84" t="s">
        <v>88</v>
      </c>
      <c r="AD84" t="s">
        <v>88</v>
      </c>
      <c r="AE84" t="s">
        <v>88</v>
      </c>
      <c r="AF84" t="s">
        <v>88</v>
      </c>
      <c r="AG84" t="s">
        <v>88</v>
      </c>
      <c r="AH84" t="s">
        <v>88</v>
      </c>
      <c r="AI84" t="s">
        <v>88</v>
      </c>
      <c r="AJ84" t="s">
        <v>88</v>
      </c>
      <c r="AK84" t="s">
        <v>88</v>
      </c>
      <c r="AM84" s="29" t="str">
        <f t="shared" si="29"/>
        <v/>
      </c>
      <c r="AN84" s="29" t="str">
        <f t="shared" si="30"/>
        <v/>
      </c>
      <c r="AO84" s="29" t="str">
        <f t="shared" si="31"/>
        <v/>
      </c>
      <c r="AP84" s="29" t="str">
        <f t="shared" si="34"/>
        <v/>
      </c>
      <c r="AQ84" s="29" t="str">
        <f t="shared" si="35"/>
        <v/>
      </c>
      <c r="AT84" t="s">
        <v>88</v>
      </c>
      <c r="AU84" t="s">
        <v>88</v>
      </c>
      <c r="AV84" t="s">
        <v>88</v>
      </c>
      <c r="AW84" t="s">
        <v>88</v>
      </c>
      <c r="AX84" t="s">
        <v>88</v>
      </c>
      <c r="AY84" t="s">
        <v>88</v>
      </c>
      <c r="AZ84" t="s">
        <v>88</v>
      </c>
      <c r="BA84" t="s">
        <v>88</v>
      </c>
      <c r="BB84" t="s">
        <v>88</v>
      </c>
      <c r="BC84" t="s">
        <v>88</v>
      </c>
      <c r="BD84" t="s">
        <v>88</v>
      </c>
      <c r="BE84" t="s">
        <v>88</v>
      </c>
      <c r="BF84" t="s">
        <v>88</v>
      </c>
      <c r="BG84" t="s">
        <v>88</v>
      </c>
      <c r="BH84" t="s">
        <v>88</v>
      </c>
      <c r="BI84" t="s">
        <v>88</v>
      </c>
      <c r="BJ84" t="s">
        <v>88</v>
      </c>
      <c r="BK84" t="s">
        <v>88</v>
      </c>
      <c r="BL84" t="s">
        <v>88</v>
      </c>
      <c r="BM84" t="s">
        <v>88</v>
      </c>
      <c r="BN84" t="s">
        <v>88</v>
      </c>
      <c r="BP84" s="30">
        <v>2000</v>
      </c>
      <c r="BS84" s="30" t="str">
        <f t="shared" si="36"/>
        <v/>
      </c>
      <c r="BT84" s="31">
        <f t="shared" si="32"/>
        <v>-1</v>
      </c>
      <c r="BU84" s="35" t="str">
        <f t="shared" si="37"/>
        <v>OOS</v>
      </c>
      <c r="BV84" s="29" t="str">
        <f t="shared" si="38"/>
        <v>OOS</v>
      </c>
      <c r="BW84" s="29" t="str">
        <f t="shared" si="39"/>
        <v>OOS</v>
      </c>
      <c r="BX84" s="29" t="str">
        <f t="shared" si="40"/>
        <v>OOS</v>
      </c>
      <c r="BY84" s="29" t="str">
        <f t="shared" si="41"/>
        <v>OOS</v>
      </c>
      <c r="BZ84" s="29"/>
      <c r="CA84" s="30" t="str">
        <f t="shared" si="42"/>
        <v/>
      </c>
      <c r="CB84" s="31">
        <f t="shared" si="28"/>
        <v>-1</v>
      </c>
      <c r="CC84" s="35" t="str">
        <f t="shared" si="43"/>
        <v/>
      </c>
      <c r="CD84" s="29" t="str">
        <f t="shared" si="44"/>
        <v/>
      </c>
      <c r="CE84" s="29" t="str">
        <f t="shared" si="45"/>
        <v/>
      </c>
      <c r="CF84" s="29" t="str">
        <f t="shared" si="46"/>
        <v/>
      </c>
      <c r="CG84" s="29" t="str">
        <f t="shared" si="47"/>
        <v/>
      </c>
      <c r="CI84" s="30" t="str">
        <f t="shared" si="48"/>
        <v/>
      </c>
      <c r="CJ84" s="31">
        <f t="shared" si="33"/>
        <v>-1</v>
      </c>
      <c r="CK84" s="35" t="str">
        <f t="shared" si="49"/>
        <v/>
      </c>
      <c r="CL84" s="29" t="str">
        <f t="shared" si="50"/>
        <v/>
      </c>
      <c r="CM84" s="29" t="str">
        <f t="shared" si="51"/>
        <v/>
      </c>
      <c r="CN84" s="29" t="str">
        <f t="shared" si="52"/>
        <v/>
      </c>
      <c r="CO84" s="29" t="str">
        <f t="shared" si="53"/>
        <v/>
      </c>
    </row>
    <row r="85" spans="1:93" hidden="1" x14ac:dyDescent="0.3">
      <c r="A85" t="s">
        <v>251</v>
      </c>
      <c r="B85" t="s">
        <v>105</v>
      </c>
      <c r="C85" t="s">
        <v>206</v>
      </c>
      <c r="D85" s="2" t="s">
        <v>84</v>
      </c>
      <c r="E85" s="2"/>
      <c r="F85" s="34">
        <v>8440</v>
      </c>
      <c r="G85" s="2" t="s">
        <v>106</v>
      </c>
      <c r="H85" s="2">
        <v>55</v>
      </c>
      <c r="I85" s="2"/>
      <c r="J85" s="2"/>
      <c r="K85" s="2"/>
      <c r="L85" s="2" t="s">
        <v>20</v>
      </c>
      <c r="M85" s="2">
        <v>55</v>
      </c>
      <c r="N85" s="2"/>
      <c r="O85" s="2"/>
      <c r="P85" s="2" t="s">
        <v>84</v>
      </c>
      <c r="Q85" s="2"/>
      <c r="R85" s="2"/>
      <c r="S85" s="2"/>
      <c r="T85" s="2" t="s">
        <v>86</v>
      </c>
      <c r="U85" t="s">
        <v>252</v>
      </c>
      <c r="V85" s="5" t="s">
        <v>88</v>
      </c>
      <c r="W85" t="s">
        <v>89</v>
      </c>
      <c r="X85">
        <v>0</v>
      </c>
      <c r="Z85" t="s">
        <v>88</v>
      </c>
      <c r="AA85" t="s">
        <v>88</v>
      </c>
      <c r="AB85" t="s">
        <v>88</v>
      </c>
      <c r="AC85" t="s">
        <v>88</v>
      </c>
      <c r="AD85" t="s">
        <v>88</v>
      </c>
      <c r="AE85" t="s">
        <v>88</v>
      </c>
      <c r="AF85" t="s">
        <v>88</v>
      </c>
      <c r="AG85" t="s">
        <v>88</v>
      </c>
      <c r="AH85" t="s">
        <v>88</v>
      </c>
      <c r="AI85" t="s">
        <v>88</v>
      </c>
      <c r="AJ85" t="s">
        <v>88</v>
      </c>
      <c r="AK85" t="s">
        <v>88</v>
      </c>
      <c r="AM85" s="29" t="str">
        <f t="shared" si="29"/>
        <v/>
      </c>
      <c r="AN85" s="29" t="str">
        <f t="shared" si="30"/>
        <v/>
      </c>
      <c r="AO85" s="29" t="str">
        <f t="shared" si="31"/>
        <v/>
      </c>
      <c r="AP85" s="29" t="str">
        <f t="shared" si="34"/>
        <v/>
      </c>
      <c r="AQ85" s="29" t="str">
        <f t="shared" si="35"/>
        <v/>
      </c>
      <c r="AT85" t="s">
        <v>88</v>
      </c>
      <c r="AU85" t="s">
        <v>88</v>
      </c>
      <c r="AV85" t="s">
        <v>88</v>
      </c>
      <c r="AW85" t="s">
        <v>88</v>
      </c>
      <c r="AX85" t="s">
        <v>88</v>
      </c>
      <c r="AY85" t="s">
        <v>88</v>
      </c>
      <c r="AZ85" t="s">
        <v>88</v>
      </c>
      <c r="BA85" t="s">
        <v>88</v>
      </c>
      <c r="BB85" t="s">
        <v>88</v>
      </c>
      <c r="BC85" t="s">
        <v>88</v>
      </c>
      <c r="BD85" t="s">
        <v>88</v>
      </c>
      <c r="BE85" t="s">
        <v>88</v>
      </c>
      <c r="BF85" t="s">
        <v>88</v>
      </c>
      <c r="BG85" t="s">
        <v>88</v>
      </c>
      <c r="BH85" t="s">
        <v>88</v>
      </c>
      <c r="BI85" t="s">
        <v>88</v>
      </c>
      <c r="BJ85" t="s">
        <v>88</v>
      </c>
      <c r="BK85" t="s">
        <v>88</v>
      </c>
      <c r="BL85" t="s">
        <v>88</v>
      </c>
      <c r="BM85" t="s">
        <v>88</v>
      </c>
      <c r="BN85" t="s">
        <v>88</v>
      </c>
      <c r="BP85" s="30">
        <v>2000</v>
      </c>
      <c r="BS85" s="30" t="str">
        <f t="shared" si="36"/>
        <v/>
      </c>
      <c r="BT85" s="31">
        <f t="shared" si="32"/>
        <v>-1</v>
      </c>
      <c r="BU85" s="35" t="str">
        <f t="shared" si="37"/>
        <v>OOS</v>
      </c>
      <c r="BV85" s="29" t="str">
        <f t="shared" si="38"/>
        <v>OOS</v>
      </c>
      <c r="BW85" s="29" t="str">
        <f t="shared" si="39"/>
        <v>OOS</v>
      </c>
      <c r="BX85" s="29" t="str">
        <f t="shared" si="40"/>
        <v>OOS</v>
      </c>
      <c r="BY85" s="29" t="str">
        <f t="shared" si="41"/>
        <v>OOS</v>
      </c>
      <c r="BZ85" s="29"/>
      <c r="CA85" s="30" t="str">
        <f t="shared" si="42"/>
        <v/>
      </c>
      <c r="CB85" s="31">
        <f t="shared" si="28"/>
        <v>-1</v>
      </c>
      <c r="CC85" s="35" t="str">
        <f t="shared" si="43"/>
        <v/>
      </c>
      <c r="CD85" s="29" t="str">
        <f t="shared" si="44"/>
        <v/>
      </c>
      <c r="CE85" s="29" t="str">
        <f t="shared" si="45"/>
        <v/>
      </c>
      <c r="CF85" s="29" t="str">
        <f t="shared" si="46"/>
        <v/>
      </c>
      <c r="CG85" s="29" t="str">
        <f t="shared" si="47"/>
        <v/>
      </c>
      <c r="CI85" s="30" t="str">
        <f t="shared" si="48"/>
        <v/>
      </c>
      <c r="CJ85" s="31">
        <f t="shared" si="33"/>
        <v>-1</v>
      </c>
      <c r="CK85" s="35" t="str">
        <f t="shared" si="49"/>
        <v/>
      </c>
      <c r="CL85" s="29" t="str">
        <f t="shared" si="50"/>
        <v/>
      </c>
      <c r="CM85" s="29" t="str">
        <f t="shared" si="51"/>
        <v/>
      </c>
      <c r="CN85" s="29" t="str">
        <f t="shared" si="52"/>
        <v/>
      </c>
      <c r="CO85" s="29" t="str">
        <f t="shared" si="53"/>
        <v/>
      </c>
    </row>
    <row r="86" spans="1:93" hidden="1" x14ac:dyDescent="0.3">
      <c r="A86" t="s">
        <v>253</v>
      </c>
      <c r="B86" t="s">
        <v>105</v>
      </c>
      <c r="C86" t="s">
        <v>206</v>
      </c>
      <c r="D86" s="2" t="s">
        <v>84</v>
      </c>
      <c r="E86" s="2"/>
      <c r="F86" s="34">
        <v>8440</v>
      </c>
      <c r="G86" s="2" t="s">
        <v>106</v>
      </c>
      <c r="H86" s="2">
        <v>7</v>
      </c>
      <c r="I86" s="2"/>
      <c r="J86" s="2"/>
      <c r="K86" s="2"/>
      <c r="L86" s="2" t="s">
        <v>20</v>
      </c>
      <c r="M86" s="2">
        <v>7</v>
      </c>
      <c r="N86" s="2"/>
      <c r="O86" s="2"/>
      <c r="P86" s="2" t="s">
        <v>84</v>
      </c>
      <c r="Q86" s="2"/>
      <c r="R86" s="2"/>
      <c r="S86" s="2"/>
      <c r="T86" s="2" t="s">
        <v>86</v>
      </c>
      <c r="U86" t="s">
        <v>254</v>
      </c>
      <c r="V86" s="5" t="s">
        <v>88</v>
      </c>
      <c r="W86" t="s">
        <v>208</v>
      </c>
      <c r="X86">
        <v>4</v>
      </c>
      <c r="Z86">
        <v>4.92</v>
      </c>
      <c r="AA86">
        <v>0.40973260011515322</v>
      </c>
      <c r="AB86">
        <v>0</v>
      </c>
      <c r="AC86">
        <v>0</v>
      </c>
      <c r="AD86">
        <v>-2.0082</v>
      </c>
      <c r="AE86">
        <v>-0.86070000000000002</v>
      </c>
      <c r="AF86">
        <v>-0.11899999999999999</v>
      </c>
      <c r="AG86">
        <v>0</v>
      </c>
      <c r="AH86">
        <v>0</v>
      </c>
      <c r="AI86">
        <v>7.6799999999999993E-2</v>
      </c>
      <c r="AJ86">
        <v>0.20599999999999999</v>
      </c>
      <c r="AK86">
        <v>0</v>
      </c>
      <c r="AM86" s="29">
        <f t="shared" si="29"/>
        <v>7.3009246001151533</v>
      </c>
      <c r="AN86" s="29">
        <f t="shared" si="30"/>
        <v>7.4199246001151531</v>
      </c>
      <c r="AO86" s="29">
        <f t="shared" si="31"/>
        <v>5.4117246001151535</v>
      </c>
      <c r="AP86" s="29">
        <f t="shared" si="34"/>
        <v>5.4117246001151535</v>
      </c>
      <c r="AQ86" s="29">
        <f t="shared" si="35"/>
        <v>4.5510246001151531</v>
      </c>
      <c r="AT86">
        <v>3.7429999999999999</v>
      </c>
      <c r="AU86">
        <v>0.25</v>
      </c>
      <c r="AV86">
        <v>0</v>
      </c>
      <c r="AW86">
        <v>0</v>
      </c>
      <c r="AX86">
        <v>-2.56</v>
      </c>
      <c r="AY86">
        <v>0</v>
      </c>
      <c r="AZ86">
        <v>0</v>
      </c>
      <c r="BA86">
        <v>-2.4540000000000002</v>
      </c>
      <c r="BB86">
        <v>0</v>
      </c>
      <c r="BC86">
        <v>0</v>
      </c>
      <c r="BD86">
        <v>0.25744499999999998</v>
      </c>
      <c r="BE86">
        <v>1.095</v>
      </c>
      <c r="BF86">
        <v>5</v>
      </c>
      <c r="BG86">
        <v>-4.9910000000000004E-4</v>
      </c>
      <c r="BH86">
        <v>3</v>
      </c>
      <c r="BI86">
        <v>150</v>
      </c>
      <c r="BJ86">
        <v>0</v>
      </c>
      <c r="BK86">
        <v>0</v>
      </c>
      <c r="BL86">
        <v>0</v>
      </c>
      <c r="BM86">
        <v>0</v>
      </c>
      <c r="BN86">
        <v>0</v>
      </c>
      <c r="BP86" s="30">
        <v>2000</v>
      </c>
      <c r="BS86" s="30" t="str">
        <f t="shared" si="36"/>
        <v>WRR0347_CFLscw-Candle(7w)</v>
      </c>
      <c r="BT86" s="31">
        <f t="shared" si="32"/>
        <v>24</v>
      </c>
      <c r="BU86" s="35">
        <f t="shared" si="37"/>
        <v>2.0419115999999993</v>
      </c>
      <c r="BV86" s="29">
        <f t="shared" si="38"/>
        <v>4.4959115999999995</v>
      </c>
      <c r="BW86" s="29">
        <f t="shared" si="39"/>
        <v>1.9359115999999994</v>
      </c>
      <c r="BX86" s="29">
        <f t="shared" si="40"/>
        <v>1.9359115999999994</v>
      </c>
      <c r="BY86" s="29">
        <f t="shared" si="41"/>
        <v>1.9359115999999994</v>
      </c>
      <c r="BZ86" s="29"/>
      <c r="CA86" s="30" t="str">
        <f t="shared" si="42"/>
        <v/>
      </c>
      <c r="CB86" s="31">
        <f t="shared" si="28"/>
        <v>-1</v>
      </c>
      <c r="CC86" s="35" t="str">
        <f t="shared" si="43"/>
        <v/>
      </c>
      <c r="CD86" s="29" t="str">
        <f t="shared" si="44"/>
        <v/>
      </c>
      <c r="CE86" s="29" t="str">
        <f t="shared" si="45"/>
        <v/>
      </c>
      <c r="CF86" s="29" t="str">
        <f t="shared" si="46"/>
        <v/>
      </c>
      <c r="CG86" s="29" t="str">
        <f t="shared" si="47"/>
        <v/>
      </c>
      <c r="CI86" s="30" t="str">
        <f t="shared" si="48"/>
        <v>WRR0347_CFLscw-Candle(7w)</v>
      </c>
      <c r="CJ86" s="31">
        <f t="shared" si="33"/>
        <v>24</v>
      </c>
      <c r="CK86" s="35">
        <f t="shared" si="49"/>
        <v>2.0419115999999993</v>
      </c>
      <c r="CL86" s="29">
        <f t="shared" si="50"/>
        <v>4.4959115999999995</v>
      </c>
      <c r="CM86" s="29">
        <f t="shared" si="51"/>
        <v>1.9359115999999994</v>
      </c>
      <c r="CN86" s="29">
        <f t="shared" si="52"/>
        <v>1.9359115999999994</v>
      </c>
      <c r="CO86" s="29">
        <f t="shared" si="53"/>
        <v>1.9359115999999994</v>
      </c>
    </row>
    <row r="87" spans="1:93" hidden="1" x14ac:dyDescent="0.3">
      <c r="A87" t="s">
        <v>255</v>
      </c>
      <c r="B87" t="s">
        <v>105</v>
      </c>
      <c r="C87" t="s">
        <v>206</v>
      </c>
      <c r="D87" s="2" t="s">
        <v>84</v>
      </c>
      <c r="E87" s="2"/>
      <c r="F87" s="34">
        <v>8440</v>
      </c>
      <c r="G87" s="2" t="s">
        <v>106</v>
      </c>
      <c r="H87" s="2">
        <v>8</v>
      </c>
      <c r="I87" s="2"/>
      <c r="J87" s="2"/>
      <c r="K87" s="2"/>
      <c r="L87" s="2" t="s">
        <v>20</v>
      </c>
      <c r="M87" s="2">
        <v>8</v>
      </c>
      <c r="N87" s="2"/>
      <c r="O87" s="2"/>
      <c r="P87" s="2" t="s">
        <v>84</v>
      </c>
      <c r="Q87" s="2"/>
      <c r="R87" s="2"/>
      <c r="S87" s="2"/>
      <c r="T87" s="2" t="s">
        <v>86</v>
      </c>
      <c r="U87" t="s">
        <v>256</v>
      </c>
      <c r="V87" s="5" t="s">
        <v>88</v>
      </c>
      <c r="W87" t="s">
        <v>208</v>
      </c>
      <c r="X87">
        <v>4</v>
      </c>
      <c r="Z87">
        <v>4.92</v>
      </c>
      <c r="AA87">
        <v>0.40973260011515322</v>
      </c>
      <c r="AB87">
        <v>0</v>
      </c>
      <c r="AC87">
        <v>0</v>
      </c>
      <c r="AD87">
        <v>-2.0082</v>
      </c>
      <c r="AE87">
        <v>-0.86070000000000002</v>
      </c>
      <c r="AF87">
        <v>-0.11899999999999999</v>
      </c>
      <c r="AG87">
        <v>0</v>
      </c>
      <c r="AH87">
        <v>0</v>
      </c>
      <c r="AI87">
        <v>7.6799999999999993E-2</v>
      </c>
      <c r="AJ87">
        <v>0.20599999999999999</v>
      </c>
      <c r="AK87">
        <v>0</v>
      </c>
      <c r="AM87" s="29">
        <f t="shared" si="29"/>
        <v>7.5069246001151528</v>
      </c>
      <c r="AN87" s="29">
        <f t="shared" si="30"/>
        <v>7.6259246001151526</v>
      </c>
      <c r="AO87" s="29">
        <f t="shared" si="31"/>
        <v>5.6177246001151531</v>
      </c>
      <c r="AP87" s="29">
        <f t="shared" si="34"/>
        <v>5.6177246001151531</v>
      </c>
      <c r="AQ87" s="29">
        <f t="shared" si="35"/>
        <v>4.7570246001151526</v>
      </c>
      <c r="AT87">
        <v>3.7429999999999999</v>
      </c>
      <c r="AU87">
        <v>0.25</v>
      </c>
      <c r="AV87">
        <v>0</v>
      </c>
      <c r="AW87">
        <v>0</v>
      </c>
      <c r="AX87">
        <v>-2.56</v>
      </c>
      <c r="AY87">
        <v>0</v>
      </c>
      <c r="AZ87">
        <v>0</v>
      </c>
      <c r="BA87">
        <v>-2.4540000000000002</v>
      </c>
      <c r="BB87">
        <v>0</v>
      </c>
      <c r="BC87">
        <v>0</v>
      </c>
      <c r="BD87">
        <v>0.25744499999999998</v>
      </c>
      <c r="BE87">
        <v>1.095</v>
      </c>
      <c r="BF87">
        <v>5</v>
      </c>
      <c r="BG87">
        <v>-4.9910000000000004E-4</v>
      </c>
      <c r="BH87">
        <v>3</v>
      </c>
      <c r="BI87">
        <v>150</v>
      </c>
      <c r="BJ87">
        <v>0</v>
      </c>
      <c r="BK87">
        <v>0</v>
      </c>
      <c r="BL87">
        <v>0</v>
      </c>
      <c r="BM87">
        <v>0</v>
      </c>
      <c r="BN87">
        <v>0</v>
      </c>
      <c r="BP87" s="30">
        <v>2000</v>
      </c>
      <c r="BS87" s="30" t="str">
        <f t="shared" si="36"/>
        <v>WRR0347_CFLscw-Candle(8w)</v>
      </c>
      <c r="BT87" s="31">
        <f t="shared" si="32"/>
        <v>28</v>
      </c>
      <c r="BU87" s="35">
        <f t="shared" si="37"/>
        <v>2.0399151999999998</v>
      </c>
      <c r="BV87" s="29">
        <f t="shared" si="38"/>
        <v>4.4939152</v>
      </c>
      <c r="BW87" s="29">
        <f t="shared" si="39"/>
        <v>1.9339151999999999</v>
      </c>
      <c r="BX87" s="29">
        <f t="shared" si="40"/>
        <v>1.9339151999999999</v>
      </c>
      <c r="BY87" s="29">
        <f t="shared" si="41"/>
        <v>1.9339151999999999</v>
      </c>
      <c r="BZ87" s="29"/>
      <c r="CA87" s="30" t="str">
        <f t="shared" si="42"/>
        <v/>
      </c>
      <c r="CB87" s="31">
        <f t="shared" si="28"/>
        <v>-1</v>
      </c>
      <c r="CC87" s="35" t="str">
        <f t="shared" si="43"/>
        <v/>
      </c>
      <c r="CD87" s="29" t="str">
        <f t="shared" si="44"/>
        <v/>
      </c>
      <c r="CE87" s="29" t="str">
        <f t="shared" si="45"/>
        <v/>
      </c>
      <c r="CF87" s="29" t="str">
        <f t="shared" si="46"/>
        <v/>
      </c>
      <c r="CG87" s="29" t="str">
        <f t="shared" si="47"/>
        <v/>
      </c>
      <c r="CI87" s="30" t="str">
        <f t="shared" si="48"/>
        <v>WRR0347_CFLscw-Candle(8w)</v>
      </c>
      <c r="CJ87" s="31">
        <f t="shared" si="33"/>
        <v>28</v>
      </c>
      <c r="CK87" s="35">
        <f t="shared" si="49"/>
        <v>2.0399151999999998</v>
      </c>
      <c r="CL87" s="29">
        <f t="shared" si="50"/>
        <v>4.4939152</v>
      </c>
      <c r="CM87" s="29">
        <f t="shared" si="51"/>
        <v>1.9339151999999999</v>
      </c>
      <c r="CN87" s="29">
        <f t="shared" si="52"/>
        <v>1.9339151999999999</v>
      </c>
      <c r="CO87" s="29">
        <f t="shared" si="53"/>
        <v>1.9339151999999999</v>
      </c>
    </row>
    <row r="88" spans="1:93" hidden="1" x14ac:dyDescent="0.3">
      <c r="A88" t="s">
        <v>257</v>
      </c>
      <c r="B88" t="s">
        <v>105</v>
      </c>
      <c r="C88" t="s">
        <v>206</v>
      </c>
      <c r="D88" s="2" t="s">
        <v>84</v>
      </c>
      <c r="E88" s="2"/>
      <c r="F88" s="34">
        <v>8440</v>
      </c>
      <c r="G88" s="2" t="s">
        <v>106</v>
      </c>
      <c r="H88" s="2">
        <v>9</v>
      </c>
      <c r="I88" s="2"/>
      <c r="J88" s="2"/>
      <c r="K88" s="2"/>
      <c r="L88" s="2" t="s">
        <v>20</v>
      </c>
      <c r="M88" s="2">
        <v>9</v>
      </c>
      <c r="N88" s="2"/>
      <c r="O88" s="2"/>
      <c r="P88" s="2" t="s">
        <v>84</v>
      </c>
      <c r="Q88" s="2"/>
      <c r="R88" s="2"/>
      <c r="S88" s="2"/>
      <c r="T88" s="2" t="s">
        <v>86</v>
      </c>
      <c r="U88" t="s">
        <v>258</v>
      </c>
      <c r="V88" s="5" t="s">
        <v>88</v>
      </c>
      <c r="W88" t="s">
        <v>208</v>
      </c>
      <c r="X88">
        <v>4</v>
      </c>
      <c r="Z88">
        <v>4.92</v>
      </c>
      <c r="AA88">
        <v>0.40973260011515322</v>
      </c>
      <c r="AB88">
        <v>0</v>
      </c>
      <c r="AC88">
        <v>0</v>
      </c>
      <c r="AD88">
        <v>-2.0082</v>
      </c>
      <c r="AE88">
        <v>-0.86070000000000002</v>
      </c>
      <c r="AF88">
        <v>-0.11899999999999999</v>
      </c>
      <c r="AG88">
        <v>0</v>
      </c>
      <c r="AH88">
        <v>0</v>
      </c>
      <c r="AI88">
        <v>7.6799999999999993E-2</v>
      </c>
      <c r="AJ88">
        <v>0.20599999999999999</v>
      </c>
      <c r="AK88">
        <v>0</v>
      </c>
      <c r="AM88" s="29">
        <f t="shared" si="29"/>
        <v>7.7129246001151532</v>
      </c>
      <c r="AN88" s="29">
        <f t="shared" si="30"/>
        <v>7.831924600115153</v>
      </c>
      <c r="AO88" s="29">
        <f t="shared" si="31"/>
        <v>5.8237246001151526</v>
      </c>
      <c r="AP88" s="29">
        <f t="shared" si="34"/>
        <v>5.8237246001151526</v>
      </c>
      <c r="AQ88" s="29">
        <f t="shared" si="35"/>
        <v>4.963024600115153</v>
      </c>
      <c r="AT88">
        <v>3.7429999999999999</v>
      </c>
      <c r="AU88">
        <v>0.25</v>
      </c>
      <c r="AV88">
        <v>0</v>
      </c>
      <c r="AW88">
        <v>0</v>
      </c>
      <c r="AX88">
        <v>-2.56</v>
      </c>
      <c r="AY88">
        <v>0</v>
      </c>
      <c r="AZ88">
        <v>0</v>
      </c>
      <c r="BA88">
        <v>-2.4540000000000002</v>
      </c>
      <c r="BB88">
        <v>0</v>
      </c>
      <c r="BC88">
        <v>0</v>
      </c>
      <c r="BD88">
        <v>0.25744499999999998</v>
      </c>
      <c r="BE88">
        <v>1.095</v>
      </c>
      <c r="BF88">
        <v>5</v>
      </c>
      <c r="BG88">
        <v>-4.9910000000000004E-4</v>
      </c>
      <c r="BH88">
        <v>3</v>
      </c>
      <c r="BI88">
        <v>150</v>
      </c>
      <c r="BJ88">
        <v>0</v>
      </c>
      <c r="BK88">
        <v>0</v>
      </c>
      <c r="BL88">
        <v>0</v>
      </c>
      <c r="BM88">
        <v>0</v>
      </c>
      <c r="BN88">
        <v>0</v>
      </c>
      <c r="BP88" s="30">
        <v>2000</v>
      </c>
      <c r="BS88" s="30" t="str">
        <f t="shared" si="36"/>
        <v>WRR0347_CFLscw-Candle(9w)</v>
      </c>
      <c r="BT88" s="31">
        <f t="shared" si="32"/>
        <v>31</v>
      </c>
      <c r="BU88" s="35">
        <f t="shared" si="37"/>
        <v>2.0384178999999993</v>
      </c>
      <c r="BV88" s="29">
        <f t="shared" si="38"/>
        <v>4.4924178999999995</v>
      </c>
      <c r="BW88" s="29">
        <f t="shared" si="39"/>
        <v>1.9324178999999995</v>
      </c>
      <c r="BX88" s="29">
        <f t="shared" si="40"/>
        <v>1.9324178999999995</v>
      </c>
      <c r="BY88" s="29">
        <f t="shared" si="41"/>
        <v>1.9324178999999995</v>
      </c>
      <c r="BZ88" s="29"/>
      <c r="CA88" s="30" t="str">
        <f t="shared" si="42"/>
        <v/>
      </c>
      <c r="CB88" s="31">
        <f t="shared" si="28"/>
        <v>-1</v>
      </c>
      <c r="CC88" s="35" t="str">
        <f t="shared" si="43"/>
        <v/>
      </c>
      <c r="CD88" s="29" t="str">
        <f t="shared" si="44"/>
        <v/>
      </c>
      <c r="CE88" s="29" t="str">
        <f t="shared" si="45"/>
        <v/>
      </c>
      <c r="CF88" s="29" t="str">
        <f t="shared" si="46"/>
        <v/>
      </c>
      <c r="CG88" s="29" t="str">
        <f t="shared" si="47"/>
        <v/>
      </c>
      <c r="CI88" s="30" t="str">
        <f t="shared" si="48"/>
        <v>WRR0347_CFLscw-Candle(9w)</v>
      </c>
      <c r="CJ88" s="31">
        <f t="shared" si="33"/>
        <v>31</v>
      </c>
      <c r="CK88" s="35">
        <f t="shared" si="49"/>
        <v>2.0384178999999993</v>
      </c>
      <c r="CL88" s="29">
        <f t="shared" si="50"/>
        <v>4.4924178999999995</v>
      </c>
      <c r="CM88" s="29">
        <f t="shared" si="51"/>
        <v>1.9324178999999995</v>
      </c>
      <c r="CN88" s="29">
        <f t="shared" si="52"/>
        <v>1.9324178999999995</v>
      </c>
      <c r="CO88" s="29">
        <f t="shared" si="53"/>
        <v>1.9324178999999995</v>
      </c>
    </row>
    <row r="89" spans="1:93" hidden="1" x14ac:dyDescent="0.3">
      <c r="A89" t="s">
        <v>259</v>
      </c>
      <c r="B89" t="s">
        <v>105</v>
      </c>
      <c r="C89" t="s">
        <v>84</v>
      </c>
      <c r="D89" s="2" t="s">
        <v>84</v>
      </c>
      <c r="E89" s="2"/>
      <c r="F89" s="34">
        <v>9020</v>
      </c>
      <c r="G89" s="2" t="s">
        <v>106</v>
      </c>
      <c r="H89" s="2">
        <v>3</v>
      </c>
      <c r="I89" s="2"/>
      <c r="J89" s="2"/>
      <c r="K89" s="2"/>
      <c r="L89" s="2" t="s">
        <v>20</v>
      </c>
      <c r="M89" s="2">
        <v>3</v>
      </c>
      <c r="N89" s="2"/>
      <c r="O89" s="2"/>
      <c r="P89" s="2" t="s">
        <v>84</v>
      </c>
      <c r="Q89" s="2"/>
      <c r="R89" s="2" t="s">
        <v>260</v>
      </c>
      <c r="S89" s="2"/>
      <c r="T89" s="2" t="s">
        <v>86</v>
      </c>
      <c r="U89" t="s">
        <v>261</v>
      </c>
      <c r="V89" s="5" t="s">
        <v>88</v>
      </c>
      <c r="W89" t="s">
        <v>89</v>
      </c>
      <c r="X89">
        <v>0</v>
      </c>
      <c r="Z89" t="s">
        <v>88</v>
      </c>
      <c r="AA89" t="s">
        <v>88</v>
      </c>
      <c r="AB89" t="s">
        <v>88</v>
      </c>
      <c r="AC89" t="s">
        <v>88</v>
      </c>
      <c r="AD89" t="s">
        <v>88</v>
      </c>
      <c r="AE89" t="s">
        <v>88</v>
      </c>
      <c r="AF89" t="s">
        <v>88</v>
      </c>
      <c r="AG89" t="s">
        <v>88</v>
      </c>
      <c r="AH89" t="s">
        <v>88</v>
      </c>
      <c r="AI89" t="s">
        <v>88</v>
      </c>
      <c r="AJ89" t="s">
        <v>88</v>
      </c>
      <c r="AK89" t="s">
        <v>88</v>
      </c>
      <c r="AM89" s="29" t="str">
        <f t="shared" si="29"/>
        <v/>
      </c>
      <c r="AN89" s="29" t="str">
        <f t="shared" si="30"/>
        <v/>
      </c>
      <c r="AO89" s="29" t="str">
        <f t="shared" si="31"/>
        <v/>
      </c>
      <c r="AP89" s="29" t="str">
        <f t="shared" si="34"/>
        <v/>
      </c>
      <c r="AQ89" s="29" t="str">
        <f t="shared" si="35"/>
        <v/>
      </c>
      <c r="AT89" t="s">
        <v>88</v>
      </c>
      <c r="AU89" t="s">
        <v>88</v>
      </c>
      <c r="AV89" t="s">
        <v>88</v>
      </c>
      <c r="AW89" t="s">
        <v>88</v>
      </c>
      <c r="AX89" t="s">
        <v>88</v>
      </c>
      <c r="AY89" t="s">
        <v>88</v>
      </c>
      <c r="AZ89" t="s">
        <v>88</v>
      </c>
      <c r="BA89" t="s">
        <v>88</v>
      </c>
      <c r="BB89" t="s">
        <v>88</v>
      </c>
      <c r="BC89" t="s">
        <v>88</v>
      </c>
      <c r="BD89" t="s">
        <v>88</v>
      </c>
      <c r="BE89" t="s">
        <v>88</v>
      </c>
      <c r="BF89" t="s">
        <v>88</v>
      </c>
      <c r="BG89" t="s">
        <v>88</v>
      </c>
      <c r="BH89" t="s">
        <v>88</v>
      </c>
      <c r="BI89" t="s">
        <v>88</v>
      </c>
      <c r="BJ89" t="s">
        <v>88</v>
      </c>
      <c r="BK89" t="s">
        <v>88</v>
      </c>
      <c r="BL89" t="s">
        <v>88</v>
      </c>
      <c r="BM89" t="s">
        <v>88</v>
      </c>
      <c r="BN89" t="s">
        <v>88</v>
      </c>
      <c r="BP89" s="30">
        <v>2000</v>
      </c>
      <c r="BS89" s="30" t="str">
        <f t="shared" si="36"/>
        <v/>
      </c>
      <c r="BT89" s="31">
        <f t="shared" si="32"/>
        <v>-1</v>
      </c>
      <c r="BU89" s="35" t="str">
        <f t="shared" si="37"/>
        <v>OOS</v>
      </c>
      <c r="BV89" s="29" t="str">
        <f t="shared" si="38"/>
        <v>OOS</v>
      </c>
      <c r="BW89" s="29" t="str">
        <f t="shared" si="39"/>
        <v>OOS</v>
      </c>
      <c r="BX89" s="29" t="str">
        <f t="shared" si="40"/>
        <v>OOS</v>
      </c>
      <c r="BY89" s="29" t="str">
        <f t="shared" si="41"/>
        <v>OOS</v>
      </c>
      <c r="BZ89" s="29"/>
      <c r="CA89" s="30" t="str">
        <f t="shared" si="42"/>
        <v/>
      </c>
      <c r="CB89" s="36">
        <v>-1</v>
      </c>
      <c r="CC89" s="35" t="str">
        <f t="shared" si="43"/>
        <v/>
      </c>
      <c r="CD89" s="29" t="str">
        <f t="shared" si="44"/>
        <v/>
      </c>
      <c r="CE89" s="29" t="str">
        <f t="shared" si="45"/>
        <v/>
      </c>
      <c r="CF89" s="29" t="str">
        <f t="shared" si="46"/>
        <v/>
      </c>
      <c r="CG89" s="29" t="str">
        <f t="shared" si="47"/>
        <v/>
      </c>
      <c r="CI89" s="30" t="str">
        <f t="shared" si="48"/>
        <v/>
      </c>
      <c r="CJ89" s="31">
        <f t="shared" si="33"/>
        <v>-1</v>
      </c>
      <c r="CK89" s="35" t="str">
        <f t="shared" si="49"/>
        <v/>
      </c>
      <c r="CL89" s="29" t="str">
        <f t="shared" si="50"/>
        <v/>
      </c>
      <c r="CM89" s="29" t="str">
        <f t="shared" si="51"/>
        <v/>
      </c>
      <c r="CN89" s="29" t="str">
        <f t="shared" si="52"/>
        <v/>
      </c>
      <c r="CO89" s="29" t="str">
        <f t="shared" si="53"/>
        <v/>
      </c>
    </row>
    <row r="90" spans="1:93" hidden="1" x14ac:dyDescent="0.3">
      <c r="A90" t="s">
        <v>262</v>
      </c>
      <c r="B90" t="s">
        <v>105</v>
      </c>
      <c r="C90" t="s">
        <v>84</v>
      </c>
      <c r="D90" s="2" t="s">
        <v>84</v>
      </c>
      <c r="E90" s="2"/>
      <c r="F90" s="34">
        <v>9020</v>
      </c>
      <c r="G90" s="2" t="s">
        <v>106</v>
      </c>
      <c r="H90" s="2">
        <v>5</v>
      </c>
      <c r="I90" s="2"/>
      <c r="J90" s="2"/>
      <c r="K90" s="2"/>
      <c r="L90" s="2" t="s">
        <v>20</v>
      </c>
      <c r="M90" s="2">
        <v>5</v>
      </c>
      <c r="N90" s="2"/>
      <c r="O90" s="2"/>
      <c r="P90" s="2" t="s">
        <v>84</v>
      </c>
      <c r="Q90" s="2"/>
      <c r="R90" s="2" t="s">
        <v>260</v>
      </c>
      <c r="S90" s="2"/>
      <c r="T90" s="2" t="s">
        <v>86</v>
      </c>
      <c r="U90" t="s">
        <v>263</v>
      </c>
      <c r="V90" s="5" t="s">
        <v>88</v>
      </c>
      <c r="W90" t="s">
        <v>89</v>
      </c>
      <c r="X90">
        <v>0</v>
      </c>
      <c r="Z90" t="s">
        <v>88</v>
      </c>
      <c r="AA90" t="s">
        <v>88</v>
      </c>
      <c r="AB90" t="s">
        <v>88</v>
      </c>
      <c r="AC90" t="s">
        <v>88</v>
      </c>
      <c r="AD90" t="s">
        <v>88</v>
      </c>
      <c r="AE90" t="s">
        <v>88</v>
      </c>
      <c r="AF90" t="s">
        <v>88</v>
      </c>
      <c r="AG90" t="s">
        <v>88</v>
      </c>
      <c r="AH90" t="s">
        <v>88</v>
      </c>
      <c r="AI90" t="s">
        <v>88</v>
      </c>
      <c r="AJ90" t="s">
        <v>88</v>
      </c>
      <c r="AK90" t="s">
        <v>88</v>
      </c>
      <c r="AM90" s="29" t="str">
        <f t="shared" si="29"/>
        <v/>
      </c>
      <c r="AN90" s="29" t="str">
        <f t="shared" si="30"/>
        <v/>
      </c>
      <c r="AO90" s="29" t="str">
        <f t="shared" si="31"/>
        <v/>
      </c>
      <c r="AP90" s="29" t="str">
        <f t="shared" si="34"/>
        <v/>
      </c>
      <c r="AQ90" s="29" t="str">
        <f t="shared" si="35"/>
        <v/>
      </c>
      <c r="AT90" t="s">
        <v>88</v>
      </c>
      <c r="AU90" t="s">
        <v>88</v>
      </c>
      <c r="AV90" t="s">
        <v>88</v>
      </c>
      <c r="AW90" t="s">
        <v>88</v>
      </c>
      <c r="AX90" t="s">
        <v>88</v>
      </c>
      <c r="AY90" t="s">
        <v>88</v>
      </c>
      <c r="AZ90" t="s">
        <v>88</v>
      </c>
      <c r="BA90" t="s">
        <v>88</v>
      </c>
      <c r="BB90" t="s">
        <v>88</v>
      </c>
      <c r="BC90" t="s">
        <v>88</v>
      </c>
      <c r="BD90" t="s">
        <v>88</v>
      </c>
      <c r="BE90" t="s">
        <v>88</v>
      </c>
      <c r="BF90" t="s">
        <v>88</v>
      </c>
      <c r="BG90" t="s">
        <v>88</v>
      </c>
      <c r="BH90" t="s">
        <v>88</v>
      </c>
      <c r="BI90" t="s">
        <v>88</v>
      </c>
      <c r="BJ90" t="s">
        <v>88</v>
      </c>
      <c r="BK90" t="s">
        <v>88</v>
      </c>
      <c r="BL90" t="s">
        <v>88</v>
      </c>
      <c r="BM90" t="s">
        <v>88</v>
      </c>
      <c r="BN90" t="s">
        <v>88</v>
      </c>
      <c r="BP90" s="30">
        <v>2000</v>
      </c>
      <c r="BS90" s="30" t="str">
        <f t="shared" si="36"/>
        <v/>
      </c>
      <c r="BT90" s="31">
        <f t="shared" si="32"/>
        <v>-1</v>
      </c>
      <c r="BU90" s="35" t="str">
        <f t="shared" si="37"/>
        <v>OOS</v>
      </c>
      <c r="BV90" s="29" t="str">
        <f t="shared" si="38"/>
        <v>OOS</v>
      </c>
      <c r="BW90" s="29" t="str">
        <f t="shared" si="39"/>
        <v>OOS</v>
      </c>
      <c r="BX90" s="29" t="str">
        <f t="shared" si="40"/>
        <v>OOS</v>
      </c>
      <c r="BY90" s="29" t="str">
        <f t="shared" si="41"/>
        <v>OOS</v>
      </c>
      <c r="BZ90" s="29"/>
      <c r="CA90" s="30" t="str">
        <f t="shared" si="42"/>
        <v/>
      </c>
      <c r="CB90" s="36">
        <v>-1</v>
      </c>
      <c r="CC90" s="35" t="str">
        <f t="shared" si="43"/>
        <v/>
      </c>
      <c r="CD90" s="29" t="str">
        <f t="shared" si="44"/>
        <v/>
      </c>
      <c r="CE90" s="29" t="str">
        <f t="shared" si="45"/>
        <v/>
      </c>
      <c r="CF90" s="29" t="str">
        <f t="shared" si="46"/>
        <v/>
      </c>
      <c r="CG90" s="29" t="str">
        <f t="shared" si="47"/>
        <v/>
      </c>
      <c r="CI90" s="30" t="str">
        <f t="shared" si="48"/>
        <v/>
      </c>
      <c r="CJ90" s="31">
        <f t="shared" si="33"/>
        <v>-1</v>
      </c>
      <c r="CK90" s="35" t="str">
        <f t="shared" si="49"/>
        <v/>
      </c>
      <c r="CL90" s="29" t="str">
        <f t="shared" si="50"/>
        <v/>
      </c>
      <c r="CM90" s="29" t="str">
        <f t="shared" si="51"/>
        <v/>
      </c>
      <c r="CN90" s="29" t="str">
        <f t="shared" si="52"/>
        <v/>
      </c>
      <c r="CO90" s="29" t="str">
        <f t="shared" si="53"/>
        <v/>
      </c>
    </row>
    <row r="91" spans="1:93" hidden="1" x14ac:dyDescent="0.3">
      <c r="A91" t="s">
        <v>264</v>
      </c>
      <c r="B91" t="s">
        <v>105</v>
      </c>
      <c r="C91" t="s">
        <v>84</v>
      </c>
      <c r="D91" s="2" t="s">
        <v>84</v>
      </c>
      <c r="E91" s="2"/>
      <c r="F91" s="34">
        <v>9020</v>
      </c>
      <c r="G91" s="2" t="s">
        <v>106</v>
      </c>
      <c r="H91" s="2">
        <v>8</v>
      </c>
      <c r="I91" s="2"/>
      <c r="J91" s="2"/>
      <c r="K91" s="2"/>
      <c r="L91" s="2" t="s">
        <v>20</v>
      </c>
      <c r="M91" s="2">
        <v>8</v>
      </c>
      <c r="N91" s="2"/>
      <c r="O91" s="2"/>
      <c r="P91" s="2" t="s">
        <v>84</v>
      </c>
      <c r="Q91" s="2"/>
      <c r="R91" s="2" t="s">
        <v>260</v>
      </c>
      <c r="S91" s="2"/>
      <c r="T91" s="2" t="s">
        <v>86</v>
      </c>
      <c r="U91" t="s">
        <v>265</v>
      </c>
      <c r="V91" s="5" t="s">
        <v>88</v>
      </c>
      <c r="W91" t="s">
        <v>89</v>
      </c>
      <c r="X91">
        <v>0</v>
      </c>
      <c r="Z91" t="s">
        <v>88</v>
      </c>
      <c r="AA91" t="s">
        <v>88</v>
      </c>
      <c r="AB91" t="s">
        <v>88</v>
      </c>
      <c r="AC91" t="s">
        <v>88</v>
      </c>
      <c r="AD91" t="s">
        <v>88</v>
      </c>
      <c r="AE91" t="s">
        <v>88</v>
      </c>
      <c r="AF91" t="s">
        <v>88</v>
      </c>
      <c r="AG91" t="s">
        <v>88</v>
      </c>
      <c r="AH91" t="s">
        <v>88</v>
      </c>
      <c r="AI91" t="s">
        <v>88</v>
      </c>
      <c r="AJ91" t="s">
        <v>88</v>
      </c>
      <c r="AK91" t="s">
        <v>88</v>
      </c>
      <c r="AM91" s="29" t="str">
        <f t="shared" si="29"/>
        <v/>
      </c>
      <c r="AN91" s="29" t="str">
        <f t="shared" si="30"/>
        <v/>
      </c>
      <c r="AO91" s="29" t="str">
        <f t="shared" si="31"/>
        <v/>
      </c>
      <c r="AP91" s="29" t="str">
        <f t="shared" si="34"/>
        <v/>
      </c>
      <c r="AQ91" s="29" t="str">
        <f t="shared" si="35"/>
        <v/>
      </c>
      <c r="AT91" t="s">
        <v>88</v>
      </c>
      <c r="AU91" t="s">
        <v>88</v>
      </c>
      <c r="AV91" t="s">
        <v>88</v>
      </c>
      <c r="AW91" t="s">
        <v>88</v>
      </c>
      <c r="AX91" t="s">
        <v>88</v>
      </c>
      <c r="AY91" t="s">
        <v>88</v>
      </c>
      <c r="AZ91" t="s">
        <v>88</v>
      </c>
      <c r="BA91" t="s">
        <v>88</v>
      </c>
      <c r="BB91" t="s">
        <v>88</v>
      </c>
      <c r="BC91" t="s">
        <v>88</v>
      </c>
      <c r="BD91" t="s">
        <v>88</v>
      </c>
      <c r="BE91" t="s">
        <v>88</v>
      </c>
      <c r="BF91" t="s">
        <v>88</v>
      </c>
      <c r="BG91" t="s">
        <v>88</v>
      </c>
      <c r="BH91" t="s">
        <v>88</v>
      </c>
      <c r="BI91" t="s">
        <v>88</v>
      </c>
      <c r="BJ91" t="s">
        <v>88</v>
      </c>
      <c r="BK91" t="s">
        <v>88</v>
      </c>
      <c r="BL91" t="s">
        <v>88</v>
      </c>
      <c r="BM91" t="s">
        <v>88</v>
      </c>
      <c r="BN91" t="s">
        <v>88</v>
      </c>
      <c r="BP91" s="30">
        <v>2000</v>
      </c>
      <c r="BS91" s="30" t="str">
        <f t="shared" si="36"/>
        <v/>
      </c>
      <c r="BT91" s="31">
        <f t="shared" si="32"/>
        <v>-1</v>
      </c>
      <c r="BU91" s="35" t="str">
        <f t="shared" si="37"/>
        <v>OOS</v>
      </c>
      <c r="BV91" s="29" t="str">
        <f t="shared" si="38"/>
        <v>OOS</v>
      </c>
      <c r="BW91" s="29" t="str">
        <f t="shared" si="39"/>
        <v>OOS</v>
      </c>
      <c r="BX91" s="29" t="str">
        <f t="shared" si="40"/>
        <v>OOS</v>
      </c>
      <c r="BY91" s="29" t="str">
        <f t="shared" si="41"/>
        <v>OOS</v>
      </c>
      <c r="BZ91" s="29"/>
      <c r="CA91" s="30" t="str">
        <f t="shared" si="42"/>
        <v/>
      </c>
      <c r="CB91" s="36">
        <v>-1</v>
      </c>
      <c r="CC91" s="35" t="str">
        <f t="shared" si="43"/>
        <v/>
      </c>
      <c r="CD91" s="29" t="str">
        <f t="shared" si="44"/>
        <v/>
      </c>
      <c r="CE91" s="29" t="str">
        <f t="shared" si="45"/>
        <v/>
      </c>
      <c r="CF91" s="29" t="str">
        <f t="shared" si="46"/>
        <v/>
      </c>
      <c r="CG91" s="29" t="str">
        <f t="shared" si="47"/>
        <v/>
      </c>
      <c r="CI91" s="30" t="str">
        <f t="shared" si="48"/>
        <v/>
      </c>
      <c r="CJ91" s="31">
        <f t="shared" si="33"/>
        <v>-1</v>
      </c>
      <c r="CK91" s="35" t="str">
        <f t="shared" si="49"/>
        <v/>
      </c>
      <c r="CL91" s="29" t="str">
        <f t="shared" si="50"/>
        <v/>
      </c>
      <c r="CM91" s="29" t="str">
        <f t="shared" si="51"/>
        <v/>
      </c>
      <c r="CN91" s="29" t="str">
        <f t="shared" si="52"/>
        <v/>
      </c>
      <c r="CO91" s="29" t="str">
        <f t="shared" si="53"/>
        <v/>
      </c>
    </row>
    <row r="92" spans="1:93" hidden="1" x14ac:dyDescent="0.3">
      <c r="A92" t="s">
        <v>266</v>
      </c>
      <c r="B92" t="s">
        <v>105</v>
      </c>
      <c r="C92" t="s">
        <v>267</v>
      </c>
      <c r="D92" s="2">
        <v>9</v>
      </c>
      <c r="E92" s="2"/>
      <c r="F92" s="34">
        <v>9020</v>
      </c>
      <c r="G92" s="2" t="s">
        <v>106</v>
      </c>
      <c r="H92" s="2">
        <v>22</v>
      </c>
      <c r="I92" s="2"/>
      <c r="J92" s="2"/>
      <c r="K92" s="2"/>
      <c r="L92" s="2" t="s">
        <v>20</v>
      </c>
      <c r="M92" s="2">
        <v>22</v>
      </c>
      <c r="N92" s="2" t="s">
        <v>107</v>
      </c>
      <c r="O92" s="2"/>
      <c r="P92" s="2" t="s">
        <v>84</v>
      </c>
      <c r="Q92" s="2"/>
      <c r="R92" s="2"/>
      <c r="S92" s="2"/>
      <c r="T92" s="2" t="s">
        <v>86</v>
      </c>
      <c r="U92" t="s">
        <v>268</v>
      </c>
      <c r="V92" s="5" t="s">
        <v>88</v>
      </c>
      <c r="W92" t="s">
        <v>89</v>
      </c>
      <c r="X92">
        <v>0</v>
      </c>
      <c r="Z92" t="s">
        <v>88</v>
      </c>
      <c r="AA92" t="s">
        <v>88</v>
      </c>
      <c r="AB92" t="s">
        <v>88</v>
      </c>
      <c r="AC92" t="s">
        <v>88</v>
      </c>
      <c r="AD92" t="s">
        <v>88</v>
      </c>
      <c r="AE92" t="s">
        <v>88</v>
      </c>
      <c r="AF92" t="s">
        <v>88</v>
      </c>
      <c r="AG92" t="s">
        <v>88</v>
      </c>
      <c r="AH92" t="s">
        <v>88</v>
      </c>
      <c r="AI92" t="s">
        <v>88</v>
      </c>
      <c r="AJ92" t="s">
        <v>88</v>
      </c>
      <c r="AK92" t="s">
        <v>88</v>
      </c>
      <c r="AM92" s="29" t="str">
        <f t="shared" si="29"/>
        <v/>
      </c>
      <c r="AN92" s="29" t="str">
        <f t="shared" si="30"/>
        <v/>
      </c>
      <c r="AO92" s="29" t="str">
        <f t="shared" si="31"/>
        <v/>
      </c>
      <c r="AP92" s="29" t="str">
        <f t="shared" si="34"/>
        <v/>
      </c>
      <c r="AQ92" s="29" t="str">
        <f t="shared" si="35"/>
        <v/>
      </c>
      <c r="AT92" t="s">
        <v>88</v>
      </c>
      <c r="AU92" t="s">
        <v>88</v>
      </c>
      <c r="AV92" t="s">
        <v>88</v>
      </c>
      <c r="AW92" t="s">
        <v>88</v>
      </c>
      <c r="AX92" t="s">
        <v>88</v>
      </c>
      <c r="AY92" t="s">
        <v>88</v>
      </c>
      <c r="AZ92" t="s">
        <v>88</v>
      </c>
      <c r="BA92" t="s">
        <v>88</v>
      </c>
      <c r="BB92" t="s">
        <v>88</v>
      </c>
      <c r="BC92" t="s">
        <v>88</v>
      </c>
      <c r="BD92" t="s">
        <v>88</v>
      </c>
      <c r="BE92" t="s">
        <v>88</v>
      </c>
      <c r="BF92" t="s">
        <v>88</v>
      </c>
      <c r="BG92" t="s">
        <v>88</v>
      </c>
      <c r="BH92" t="s">
        <v>88</v>
      </c>
      <c r="BI92" t="s">
        <v>88</v>
      </c>
      <c r="BJ92" t="s">
        <v>88</v>
      </c>
      <c r="BK92" t="s">
        <v>88</v>
      </c>
      <c r="BL92" t="s">
        <v>88</v>
      </c>
      <c r="BM92" t="s">
        <v>88</v>
      </c>
      <c r="BN92" t="s">
        <v>88</v>
      </c>
      <c r="BP92" s="30">
        <v>2000</v>
      </c>
      <c r="BS92" s="30" t="str">
        <f t="shared" si="36"/>
        <v/>
      </c>
      <c r="BT92" s="31">
        <f t="shared" si="32"/>
        <v>-1</v>
      </c>
      <c r="BU92" s="35" t="str">
        <f t="shared" si="37"/>
        <v>OOS</v>
      </c>
      <c r="BV92" s="29" t="str">
        <f t="shared" si="38"/>
        <v>OOS</v>
      </c>
      <c r="BW92" s="29" t="str">
        <f t="shared" si="39"/>
        <v>OOS</v>
      </c>
      <c r="BX92" s="29" t="str">
        <f t="shared" si="40"/>
        <v>OOS</v>
      </c>
      <c r="BY92" s="29" t="str">
        <f t="shared" si="41"/>
        <v>OOS</v>
      </c>
      <c r="BZ92" s="29"/>
      <c r="CA92" s="30" t="str">
        <f t="shared" si="42"/>
        <v/>
      </c>
      <c r="CB92" s="31">
        <f t="shared" ref="CB92:CB98" si="54">IF(OR(X92=1,X92=2,X92=3),ROUND(M92*4.07,0),-1)</f>
        <v>-1</v>
      </c>
      <c r="CC92" s="35" t="str">
        <f t="shared" si="43"/>
        <v/>
      </c>
      <c r="CD92" s="29" t="str">
        <f t="shared" si="44"/>
        <v/>
      </c>
      <c r="CE92" s="29" t="str">
        <f t="shared" si="45"/>
        <v/>
      </c>
      <c r="CF92" s="29" t="str">
        <f t="shared" si="46"/>
        <v/>
      </c>
      <c r="CG92" s="29" t="str">
        <f t="shared" si="47"/>
        <v/>
      </c>
      <c r="CI92" s="30" t="str">
        <f t="shared" si="48"/>
        <v/>
      </c>
      <c r="CJ92" s="31">
        <f t="shared" si="33"/>
        <v>-1</v>
      </c>
      <c r="CK92" s="35" t="str">
        <f t="shared" si="49"/>
        <v/>
      </c>
      <c r="CL92" s="29" t="str">
        <f t="shared" si="50"/>
        <v/>
      </c>
      <c r="CM92" s="29" t="str">
        <f t="shared" si="51"/>
        <v/>
      </c>
      <c r="CN92" s="29" t="str">
        <f t="shared" si="52"/>
        <v/>
      </c>
      <c r="CO92" s="29" t="str">
        <f t="shared" si="53"/>
        <v/>
      </c>
    </row>
    <row r="93" spans="1:93" hidden="1" x14ac:dyDescent="0.3">
      <c r="A93" t="s">
        <v>269</v>
      </c>
      <c r="B93" t="s">
        <v>105</v>
      </c>
      <c r="C93" t="s">
        <v>267</v>
      </c>
      <c r="D93" s="2">
        <v>9</v>
      </c>
      <c r="E93" s="2"/>
      <c r="F93" s="34">
        <v>9020</v>
      </c>
      <c r="G93" s="2" t="s">
        <v>106</v>
      </c>
      <c r="H93" s="2">
        <v>22</v>
      </c>
      <c r="I93" s="2"/>
      <c r="J93" s="2"/>
      <c r="K93" s="2"/>
      <c r="L93" s="2" t="s">
        <v>20</v>
      </c>
      <c r="M93" s="2">
        <v>22</v>
      </c>
      <c r="N93" s="2"/>
      <c r="O93" s="2"/>
      <c r="P93" s="2" t="s">
        <v>84</v>
      </c>
      <c r="Q93" s="2"/>
      <c r="R93" s="2"/>
      <c r="S93" s="2"/>
      <c r="T93" s="2" t="s">
        <v>86</v>
      </c>
      <c r="U93" t="s">
        <v>270</v>
      </c>
      <c r="V93" s="5" t="s">
        <v>88</v>
      </c>
      <c r="W93" t="s">
        <v>89</v>
      </c>
      <c r="X93">
        <v>0</v>
      </c>
      <c r="Z93" t="s">
        <v>88</v>
      </c>
      <c r="AA93" t="s">
        <v>88</v>
      </c>
      <c r="AB93" t="s">
        <v>88</v>
      </c>
      <c r="AC93" t="s">
        <v>88</v>
      </c>
      <c r="AD93" t="s">
        <v>88</v>
      </c>
      <c r="AE93" t="s">
        <v>88</v>
      </c>
      <c r="AF93" t="s">
        <v>88</v>
      </c>
      <c r="AG93" t="s">
        <v>88</v>
      </c>
      <c r="AH93" t="s">
        <v>88</v>
      </c>
      <c r="AI93" t="s">
        <v>88</v>
      </c>
      <c r="AJ93" t="s">
        <v>88</v>
      </c>
      <c r="AK93" t="s">
        <v>88</v>
      </c>
      <c r="AM93" s="29" t="str">
        <f t="shared" si="29"/>
        <v/>
      </c>
      <c r="AN93" s="29" t="str">
        <f t="shared" si="30"/>
        <v/>
      </c>
      <c r="AO93" s="29" t="str">
        <f t="shared" si="31"/>
        <v/>
      </c>
      <c r="AP93" s="29" t="str">
        <f t="shared" si="34"/>
        <v/>
      </c>
      <c r="AQ93" s="29" t="str">
        <f t="shared" si="35"/>
        <v/>
      </c>
      <c r="AT93" t="s">
        <v>88</v>
      </c>
      <c r="AU93" t="s">
        <v>88</v>
      </c>
      <c r="AV93" t="s">
        <v>88</v>
      </c>
      <c r="AW93" t="s">
        <v>88</v>
      </c>
      <c r="AX93" t="s">
        <v>88</v>
      </c>
      <c r="AY93" t="s">
        <v>88</v>
      </c>
      <c r="AZ93" t="s">
        <v>88</v>
      </c>
      <c r="BA93" t="s">
        <v>88</v>
      </c>
      <c r="BB93" t="s">
        <v>88</v>
      </c>
      <c r="BC93" t="s">
        <v>88</v>
      </c>
      <c r="BD93" t="s">
        <v>88</v>
      </c>
      <c r="BE93" t="s">
        <v>88</v>
      </c>
      <c r="BF93" t="s">
        <v>88</v>
      </c>
      <c r="BG93" t="s">
        <v>88</v>
      </c>
      <c r="BH93" t="s">
        <v>88</v>
      </c>
      <c r="BI93" t="s">
        <v>88</v>
      </c>
      <c r="BJ93" t="s">
        <v>88</v>
      </c>
      <c r="BK93" t="s">
        <v>88</v>
      </c>
      <c r="BL93" t="s">
        <v>88</v>
      </c>
      <c r="BM93" t="s">
        <v>88</v>
      </c>
      <c r="BN93" t="s">
        <v>88</v>
      </c>
      <c r="BP93" s="30">
        <v>2000</v>
      </c>
      <c r="BS93" s="30" t="str">
        <f t="shared" si="36"/>
        <v/>
      </c>
      <c r="BT93" s="31">
        <f t="shared" si="32"/>
        <v>-1</v>
      </c>
      <c r="BU93" s="35" t="str">
        <f t="shared" si="37"/>
        <v>OOS</v>
      </c>
      <c r="BV93" s="29" t="str">
        <f t="shared" si="38"/>
        <v>OOS</v>
      </c>
      <c r="BW93" s="29" t="str">
        <f t="shared" si="39"/>
        <v>OOS</v>
      </c>
      <c r="BX93" s="29" t="str">
        <f t="shared" si="40"/>
        <v>OOS</v>
      </c>
      <c r="BY93" s="29" t="str">
        <f t="shared" si="41"/>
        <v>OOS</v>
      </c>
      <c r="BZ93" s="29"/>
      <c r="CA93" s="30" t="str">
        <f t="shared" si="42"/>
        <v/>
      </c>
      <c r="CB93" s="31">
        <f t="shared" si="54"/>
        <v>-1</v>
      </c>
      <c r="CC93" s="35" t="str">
        <f t="shared" si="43"/>
        <v/>
      </c>
      <c r="CD93" s="29" t="str">
        <f t="shared" si="44"/>
        <v/>
      </c>
      <c r="CE93" s="29" t="str">
        <f t="shared" si="45"/>
        <v/>
      </c>
      <c r="CF93" s="29" t="str">
        <f t="shared" si="46"/>
        <v/>
      </c>
      <c r="CG93" s="29" t="str">
        <f t="shared" si="47"/>
        <v/>
      </c>
      <c r="CI93" s="30" t="str">
        <f t="shared" si="48"/>
        <v/>
      </c>
      <c r="CJ93" s="31">
        <f t="shared" si="33"/>
        <v>-1</v>
      </c>
      <c r="CK93" s="35" t="str">
        <f t="shared" si="49"/>
        <v/>
      </c>
      <c r="CL93" s="29" t="str">
        <f t="shared" si="50"/>
        <v/>
      </c>
      <c r="CM93" s="29" t="str">
        <f t="shared" si="51"/>
        <v/>
      </c>
      <c r="CN93" s="29" t="str">
        <f t="shared" si="52"/>
        <v/>
      </c>
      <c r="CO93" s="29" t="str">
        <f t="shared" si="53"/>
        <v/>
      </c>
    </row>
    <row r="94" spans="1:93" hidden="1" x14ac:dyDescent="0.3">
      <c r="A94" t="s">
        <v>271</v>
      </c>
      <c r="B94" t="s">
        <v>105</v>
      </c>
      <c r="C94" t="s">
        <v>267</v>
      </c>
      <c r="D94" s="2">
        <v>9</v>
      </c>
      <c r="E94" s="2"/>
      <c r="F94" s="34">
        <v>9020</v>
      </c>
      <c r="G94" s="2" t="s">
        <v>106</v>
      </c>
      <c r="H94" s="2">
        <v>26</v>
      </c>
      <c r="I94" s="2"/>
      <c r="J94" s="2"/>
      <c r="K94" s="2"/>
      <c r="L94" s="2" t="s">
        <v>20</v>
      </c>
      <c r="M94" s="2">
        <v>26</v>
      </c>
      <c r="N94" s="2"/>
      <c r="O94" s="2"/>
      <c r="P94" s="2" t="s">
        <v>84</v>
      </c>
      <c r="Q94" s="2"/>
      <c r="R94" s="2"/>
      <c r="S94" s="2"/>
      <c r="T94" s="2" t="s">
        <v>86</v>
      </c>
      <c r="U94" t="s">
        <v>272</v>
      </c>
      <c r="V94" s="5" t="s">
        <v>88</v>
      </c>
      <c r="W94" t="s">
        <v>89</v>
      </c>
      <c r="X94">
        <v>0</v>
      </c>
      <c r="Z94" t="s">
        <v>88</v>
      </c>
      <c r="AA94" t="s">
        <v>88</v>
      </c>
      <c r="AB94" t="s">
        <v>88</v>
      </c>
      <c r="AC94" t="s">
        <v>88</v>
      </c>
      <c r="AD94" t="s">
        <v>88</v>
      </c>
      <c r="AE94" t="s">
        <v>88</v>
      </c>
      <c r="AF94" t="s">
        <v>88</v>
      </c>
      <c r="AG94" t="s">
        <v>88</v>
      </c>
      <c r="AH94" t="s">
        <v>88</v>
      </c>
      <c r="AI94" t="s">
        <v>88</v>
      </c>
      <c r="AJ94" t="s">
        <v>88</v>
      </c>
      <c r="AK94" t="s">
        <v>88</v>
      </c>
      <c r="AM94" s="29" t="str">
        <f t="shared" si="29"/>
        <v/>
      </c>
      <c r="AN94" s="29" t="str">
        <f t="shared" si="30"/>
        <v/>
      </c>
      <c r="AO94" s="29" t="str">
        <f t="shared" si="31"/>
        <v/>
      </c>
      <c r="AP94" s="29" t="str">
        <f t="shared" si="34"/>
        <v/>
      </c>
      <c r="AQ94" s="29" t="str">
        <f t="shared" si="35"/>
        <v/>
      </c>
      <c r="AT94" t="s">
        <v>88</v>
      </c>
      <c r="AU94" t="s">
        <v>88</v>
      </c>
      <c r="AV94" t="s">
        <v>88</v>
      </c>
      <c r="AW94" t="s">
        <v>88</v>
      </c>
      <c r="AX94" t="s">
        <v>88</v>
      </c>
      <c r="AY94" t="s">
        <v>88</v>
      </c>
      <c r="AZ94" t="s">
        <v>88</v>
      </c>
      <c r="BA94" t="s">
        <v>88</v>
      </c>
      <c r="BB94" t="s">
        <v>88</v>
      </c>
      <c r="BC94" t="s">
        <v>88</v>
      </c>
      <c r="BD94" t="s">
        <v>88</v>
      </c>
      <c r="BE94" t="s">
        <v>88</v>
      </c>
      <c r="BF94" t="s">
        <v>88</v>
      </c>
      <c r="BG94" t="s">
        <v>88</v>
      </c>
      <c r="BH94" t="s">
        <v>88</v>
      </c>
      <c r="BI94" t="s">
        <v>88</v>
      </c>
      <c r="BJ94" t="s">
        <v>88</v>
      </c>
      <c r="BK94" t="s">
        <v>88</v>
      </c>
      <c r="BL94" t="s">
        <v>88</v>
      </c>
      <c r="BM94" t="s">
        <v>88</v>
      </c>
      <c r="BN94" t="s">
        <v>88</v>
      </c>
      <c r="BP94" s="30">
        <v>2000</v>
      </c>
      <c r="BS94" s="30" t="str">
        <f t="shared" si="36"/>
        <v/>
      </c>
      <c r="BT94" s="31">
        <f t="shared" si="32"/>
        <v>-1</v>
      </c>
      <c r="BU94" s="35" t="str">
        <f t="shared" si="37"/>
        <v>OOS</v>
      </c>
      <c r="BV94" s="29" t="str">
        <f t="shared" si="38"/>
        <v>OOS</v>
      </c>
      <c r="BW94" s="29" t="str">
        <f t="shared" si="39"/>
        <v>OOS</v>
      </c>
      <c r="BX94" s="29" t="str">
        <f t="shared" si="40"/>
        <v>OOS</v>
      </c>
      <c r="BY94" s="29" t="str">
        <f t="shared" si="41"/>
        <v>OOS</v>
      </c>
      <c r="BZ94" s="29"/>
      <c r="CA94" s="30" t="str">
        <f t="shared" si="42"/>
        <v/>
      </c>
      <c r="CB94" s="31">
        <f t="shared" si="54"/>
        <v>-1</v>
      </c>
      <c r="CC94" s="35" t="str">
        <f t="shared" si="43"/>
        <v/>
      </c>
      <c r="CD94" s="29" t="str">
        <f t="shared" si="44"/>
        <v/>
      </c>
      <c r="CE94" s="29" t="str">
        <f t="shared" si="45"/>
        <v/>
      </c>
      <c r="CF94" s="29" t="str">
        <f t="shared" si="46"/>
        <v/>
      </c>
      <c r="CG94" s="29" t="str">
        <f t="shared" si="47"/>
        <v/>
      </c>
      <c r="CI94" s="30" t="str">
        <f t="shared" si="48"/>
        <v/>
      </c>
      <c r="CJ94" s="31">
        <f t="shared" si="33"/>
        <v>-1</v>
      </c>
      <c r="CK94" s="35" t="str">
        <f t="shared" si="49"/>
        <v/>
      </c>
      <c r="CL94" s="29" t="str">
        <f t="shared" si="50"/>
        <v/>
      </c>
      <c r="CM94" s="29" t="str">
        <f t="shared" si="51"/>
        <v/>
      </c>
      <c r="CN94" s="29" t="str">
        <f t="shared" si="52"/>
        <v/>
      </c>
      <c r="CO94" s="29" t="str">
        <f t="shared" si="53"/>
        <v/>
      </c>
    </row>
    <row r="95" spans="1:93" hidden="1" x14ac:dyDescent="0.3">
      <c r="A95" t="s">
        <v>273</v>
      </c>
      <c r="B95" t="s">
        <v>105</v>
      </c>
      <c r="C95" t="s">
        <v>267</v>
      </c>
      <c r="D95" s="2">
        <v>9</v>
      </c>
      <c r="E95" s="2"/>
      <c r="F95" s="34">
        <v>9020</v>
      </c>
      <c r="G95" s="2" t="s">
        <v>106</v>
      </c>
      <c r="H95" s="2">
        <v>32</v>
      </c>
      <c r="I95" s="2"/>
      <c r="J95" s="2"/>
      <c r="K95" s="2"/>
      <c r="L95" s="2" t="s">
        <v>20</v>
      </c>
      <c r="M95" s="2">
        <v>32</v>
      </c>
      <c r="N95" s="2"/>
      <c r="O95" s="2"/>
      <c r="P95" s="2" t="s">
        <v>84</v>
      </c>
      <c r="Q95" s="2"/>
      <c r="R95" s="2"/>
      <c r="S95" s="2"/>
      <c r="T95" s="2" t="s">
        <v>86</v>
      </c>
      <c r="U95" t="s">
        <v>274</v>
      </c>
      <c r="V95" s="5" t="s">
        <v>88</v>
      </c>
      <c r="W95" t="s">
        <v>89</v>
      </c>
      <c r="X95">
        <v>0</v>
      </c>
      <c r="Z95" t="s">
        <v>88</v>
      </c>
      <c r="AA95" t="s">
        <v>88</v>
      </c>
      <c r="AB95" t="s">
        <v>88</v>
      </c>
      <c r="AC95" t="s">
        <v>88</v>
      </c>
      <c r="AD95" t="s">
        <v>88</v>
      </c>
      <c r="AE95" t="s">
        <v>88</v>
      </c>
      <c r="AF95" t="s">
        <v>88</v>
      </c>
      <c r="AG95" t="s">
        <v>88</v>
      </c>
      <c r="AH95" t="s">
        <v>88</v>
      </c>
      <c r="AI95" t="s">
        <v>88</v>
      </c>
      <c r="AJ95" t="s">
        <v>88</v>
      </c>
      <c r="AK95" t="s">
        <v>88</v>
      </c>
      <c r="AM95" s="29" t="str">
        <f t="shared" si="29"/>
        <v/>
      </c>
      <c r="AN95" s="29" t="str">
        <f t="shared" si="30"/>
        <v/>
      </c>
      <c r="AO95" s="29" t="str">
        <f t="shared" si="31"/>
        <v/>
      </c>
      <c r="AP95" s="29" t="str">
        <f t="shared" si="34"/>
        <v/>
      </c>
      <c r="AQ95" s="29" t="str">
        <f t="shared" si="35"/>
        <v/>
      </c>
      <c r="AT95" t="s">
        <v>88</v>
      </c>
      <c r="AU95" t="s">
        <v>88</v>
      </c>
      <c r="AV95" t="s">
        <v>88</v>
      </c>
      <c r="AW95" t="s">
        <v>88</v>
      </c>
      <c r="AX95" t="s">
        <v>88</v>
      </c>
      <c r="AY95" t="s">
        <v>88</v>
      </c>
      <c r="AZ95" t="s">
        <v>88</v>
      </c>
      <c r="BA95" t="s">
        <v>88</v>
      </c>
      <c r="BB95" t="s">
        <v>88</v>
      </c>
      <c r="BC95" t="s">
        <v>88</v>
      </c>
      <c r="BD95" t="s">
        <v>88</v>
      </c>
      <c r="BE95" t="s">
        <v>88</v>
      </c>
      <c r="BF95" t="s">
        <v>88</v>
      </c>
      <c r="BG95" t="s">
        <v>88</v>
      </c>
      <c r="BH95" t="s">
        <v>88</v>
      </c>
      <c r="BI95" t="s">
        <v>88</v>
      </c>
      <c r="BJ95" t="s">
        <v>88</v>
      </c>
      <c r="BK95" t="s">
        <v>88</v>
      </c>
      <c r="BL95" t="s">
        <v>88</v>
      </c>
      <c r="BM95" t="s">
        <v>88</v>
      </c>
      <c r="BN95" t="s">
        <v>88</v>
      </c>
      <c r="BP95" s="30">
        <v>2000</v>
      </c>
      <c r="BS95" s="30" t="str">
        <f t="shared" si="36"/>
        <v/>
      </c>
      <c r="BT95" s="31">
        <f t="shared" si="32"/>
        <v>-1</v>
      </c>
      <c r="BU95" s="35" t="str">
        <f t="shared" si="37"/>
        <v>OOS</v>
      </c>
      <c r="BV95" s="29" t="str">
        <f t="shared" si="38"/>
        <v>OOS</v>
      </c>
      <c r="BW95" s="29" t="str">
        <f t="shared" si="39"/>
        <v>OOS</v>
      </c>
      <c r="BX95" s="29" t="str">
        <f t="shared" si="40"/>
        <v>OOS</v>
      </c>
      <c r="BY95" s="29" t="str">
        <f t="shared" si="41"/>
        <v>OOS</v>
      </c>
      <c r="BZ95" s="29"/>
      <c r="CA95" s="30" t="str">
        <f t="shared" si="42"/>
        <v/>
      </c>
      <c r="CB95" s="31">
        <f t="shared" si="54"/>
        <v>-1</v>
      </c>
      <c r="CC95" s="35" t="str">
        <f t="shared" si="43"/>
        <v/>
      </c>
      <c r="CD95" s="29" t="str">
        <f t="shared" si="44"/>
        <v/>
      </c>
      <c r="CE95" s="29" t="str">
        <f t="shared" si="45"/>
        <v/>
      </c>
      <c r="CF95" s="29" t="str">
        <f t="shared" si="46"/>
        <v/>
      </c>
      <c r="CG95" s="29" t="str">
        <f t="shared" si="47"/>
        <v/>
      </c>
      <c r="CI95" s="30" t="str">
        <f t="shared" si="48"/>
        <v/>
      </c>
      <c r="CJ95" s="31">
        <f t="shared" si="33"/>
        <v>-1</v>
      </c>
      <c r="CK95" s="35" t="str">
        <f t="shared" si="49"/>
        <v/>
      </c>
      <c r="CL95" s="29" t="str">
        <f t="shared" si="50"/>
        <v/>
      </c>
      <c r="CM95" s="29" t="str">
        <f t="shared" si="51"/>
        <v/>
      </c>
      <c r="CN95" s="29" t="str">
        <f t="shared" si="52"/>
        <v/>
      </c>
      <c r="CO95" s="29" t="str">
        <f t="shared" si="53"/>
        <v/>
      </c>
    </row>
    <row r="96" spans="1:93" hidden="1" x14ac:dyDescent="0.3">
      <c r="A96" t="s">
        <v>275</v>
      </c>
      <c r="B96" t="s">
        <v>105</v>
      </c>
      <c r="C96" t="s">
        <v>267</v>
      </c>
      <c r="D96" s="2">
        <v>9</v>
      </c>
      <c r="E96" s="2"/>
      <c r="F96" s="34">
        <v>9020</v>
      </c>
      <c r="G96" s="2" t="s">
        <v>106</v>
      </c>
      <c r="H96" s="2">
        <v>40</v>
      </c>
      <c r="I96" s="2"/>
      <c r="J96" s="2"/>
      <c r="K96" s="2"/>
      <c r="L96" s="2" t="s">
        <v>20</v>
      </c>
      <c r="M96" s="2">
        <v>40</v>
      </c>
      <c r="N96" s="2"/>
      <c r="O96" s="2"/>
      <c r="P96" s="2" t="s">
        <v>84</v>
      </c>
      <c r="Q96" s="2"/>
      <c r="R96" s="2"/>
      <c r="S96" s="2"/>
      <c r="T96" s="2" t="s">
        <v>86</v>
      </c>
      <c r="U96" t="s">
        <v>276</v>
      </c>
      <c r="V96" s="5" t="s">
        <v>88</v>
      </c>
      <c r="W96" t="s">
        <v>89</v>
      </c>
      <c r="X96">
        <v>0</v>
      </c>
      <c r="Z96" t="s">
        <v>88</v>
      </c>
      <c r="AA96" t="s">
        <v>88</v>
      </c>
      <c r="AB96" t="s">
        <v>88</v>
      </c>
      <c r="AC96" t="s">
        <v>88</v>
      </c>
      <c r="AD96" t="s">
        <v>88</v>
      </c>
      <c r="AE96" t="s">
        <v>88</v>
      </c>
      <c r="AF96" t="s">
        <v>88</v>
      </c>
      <c r="AG96" t="s">
        <v>88</v>
      </c>
      <c r="AH96" t="s">
        <v>88</v>
      </c>
      <c r="AI96" t="s">
        <v>88</v>
      </c>
      <c r="AJ96" t="s">
        <v>88</v>
      </c>
      <c r="AK96" t="s">
        <v>88</v>
      </c>
      <c r="AM96" s="29" t="str">
        <f t="shared" si="29"/>
        <v/>
      </c>
      <c r="AN96" s="29" t="str">
        <f t="shared" si="30"/>
        <v/>
      </c>
      <c r="AO96" s="29" t="str">
        <f t="shared" si="31"/>
        <v/>
      </c>
      <c r="AP96" s="29" t="str">
        <f t="shared" si="34"/>
        <v/>
      </c>
      <c r="AQ96" s="29" t="str">
        <f t="shared" si="35"/>
        <v/>
      </c>
      <c r="AT96" t="s">
        <v>88</v>
      </c>
      <c r="AU96" t="s">
        <v>88</v>
      </c>
      <c r="AV96" t="s">
        <v>88</v>
      </c>
      <c r="AW96" t="s">
        <v>88</v>
      </c>
      <c r="AX96" t="s">
        <v>88</v>
      </c>
      <c r="AY96" t="s">
        <v>88</v>
      </c>
      <c r="AZ96" t="s">
        <v>88</v>
      </c>
      <c r="BA96" t="s">
        <v>88</v>
      </c>
      <c r="BB96" t="s">
        <v>88</v>
      </c>
      <c r="BC96" t="s">
        <v>88</v>
      </c>
      <c r="BD96" t="s">
        <v>88</v>
      </c>
      <c r="BE96" t="s">
        <v>88</v>
      </c>
      <c r="BF96" t="s">
        <v>88</v>
      </c>
      <c r="BG96" t="s">
        <v>88</v>
      </c>
      <c r="BH96" t="s">
        <v>88</v>
      </c>
      <c r="BI96" t="s">
        <v>88</v>
      </c>
      <c r="BJ96" t="s">
        <v>88</v>
      </c>
      <c r="BK96" t="s">
        <v>88</v>
      </c>
      <c r="BL96" t="s">
        <v>88</v>
      </c>
      <c r="BM96" t="s">
        <v>88</v>
      </c>
      <c r="BN96" t="s">
        <v>88</v>
      </c>
      <c r="BP96" s="30">
        <v>2000</v>
      </c>
      <c r="BS96" s="30" t="str">
        <f t="shared" si="36"/>
        <v/>
      </c>
      <c r="BT96" s="31">
        <f t="shared" si="32"/>
        <v>-1</v>
      </c>
      <c r="BU96" s="35" t="str">
        <f t="shared" si="37"/>
        <v>OOS</v>
      </c>
      <c r="BV96" s="29" t="str">
        <f t="shared" si="38"/>
        <v>OOS</v>
      </c>
      <c r="BW96" s="29" t="str">
        <f t="shared" si="39"/>
        <v>OOS</v>
      </c>
      <c r="BX96" s="29" t="str">
        <f t="shared" si="40"/>
        <v>OOS</v>
      </c>
      <c r="BY96" s="29" t="str">
        <f t="shared" si="41"/>
        <v>OOS</v>
      </c>
      <c r="BZ96" s="29"/>
      <c r="CA96" s="30" t="str">
        <f t="shared" si="42"/>
        <v/>
      </c>
      <c r="CB96" s="31">
        <f t="shared" si="54"/>
        <v>-1</v>
      </c>
      <c r="CC96" s="35" t="str">
        <f t="shared" si="43"/>
        <v/>
      </c>
      <c r="CD96" s="29" t="str">
        <f t="shared" si="44"/>
        <v/>
      </c>
      <c r="CE96" s="29" t="str">
        <f t="shared" si="45"/>
        <v/>
      </c>
      <c r="CF96" s="29" t="str">
        <f t="shared" si="46"/>
        <v/>
      </c>
      <c r="CG96" s="29" t="str">
        <f t="shared" si="47"/>
        <v/>
      </c>
      <c r="CI96" s="30" t="str">
        <f t="shared" si="48"/>
        <v/>
      </c>
      <c r="CJ96" s="31">
        <f t="shared" si="33"/>
        <v>-1</v>
      </c>
      <c r="CK96" s="35" t="str">
        <f t="shared" si="49"/>
        <v/>
      </c>
      <c r="CL96" s="29" t="str">
        <f t="shared" si="50"/>
        <v/>
      </c>
      <c r="CM96" s="29" t="str">
        <f t="shared" si="51"/>
        <v/>
      </c>
      <c r="CN96" s="29" t="str">
        <f t="shared" si="52"/>
        <v/>
      </c>
      <c r="CO96" s="29" t="str">
        <f t="shared" si="53"/>
        <v/>
      </c>
    </row>
    <row r="97" spans="1:93" hidden="1" x14ac:dyDescent="0.3">
      <c r="A97" t="s">
        <v>277</v>
      </c>
      <c r="B97" t="s">
        <v>105</v>
      </c>
      <c r="C97" t="s">
        <v>267</v>
      </c>
      <c r="D97" s="2">
        <v>9</v>
      </c>
      <c r="E97" s="2"/>
      <c r="F97" s="34">
        <v>9020</v>
      </c>
      <c r="G97" s="2" t="s">
        <v>106</v>
      </c>
      <c r="H97" s="2">
        <v>55</v>
      </c>
      <c r="I97" s="2"/>
      <c r="J97" s="2"/>
      <c r="K97" s="2"/>
      <c r="L97" s="2" t="s">
        <v>20</v>
      </c>
      <c r="M97" s="2">
        <v>55</v>
      </c>
      <c r="N97" s="2"/>
      <c r="O97" s="2"/>
      <c r="P97" s="2" t="s">
        <v>84</v>
      </c>
      <c r="Q97" s="2"/>
      <c r="R97" s="2"/>
      <c r="S97" s="2"/>
      <c r="T97" s="2" t="s">
        <v>86</v>
      </c>
      <c r="U97" t="s">
        <v>278</v>
      </c>
      <c r="V97" s="5" t="s">
        <v>88</v>
      </c>
      <c r="W97" t="s">
        <v>89</v>
      </c>
      <c r="X97">
        <v>0</v>
      </c>
      <c r="Z97" t="s">
        <v>88</v>
      </c>
      <c r="AA97" t="s">
        <v>88</v>
      </c>
      <c r="AB97" t="s">
        <v>88</v>
      </c>
      <c r="AC97" t="s">
        <v>88</v>
      </c>
      <c r="AD97" t="s">
        <v>88</v>
      </c>
      <c r="AE97" t="s">
        <v>88</v>
      </c>
      <c r="AF97" t="s">
        <v>88</v>
      </c>
      <c r="AG97" t="s">
        <v>88</v>
      </c>
      <c r="AH97" t="s">
        <v>88</v>
      </c>
      <c r="AI97" t="s">
        <v>88</v>
      </c>
      <c r="AJ97" t="s">
        <v>88</v>
      </c>
      <c r="AK97" t="s">
        <v>88</v>
      </c>
      <c r="AM97" s="29" t="str">
        <f t="shared" si="29"/>
        <v/>
      </c>
      <c r="AN97" s="29" t="str">
        <f t="shared" si="30"/>
        <v/>
      </c>
      <c r="AO97" s="29" t="str">
        <f t="shared" si="31"/>
        <v/>
      </c>
      <c r="AP97" s="29" t="str">
        <f t="shared" si="34"/>
        <v/>
      </c>
      <c r="AQ97" s="29" t="str">
        <f t="shared" si="35"/>
        <v/>
      </c>
      <c r="AT97" t="s">
        <v>88</v>
      </c>
      <c r="AU97" t="s">
        <v>88</v>
      </c>
      <c r="AV97" t="s">
        <v>88</v>
      </c>
      <c r="AW97" t="s">
        <v>88</v>
      </c>
      <c r="AX97" t="s">
        <v>88</v>
      </c>
      <c r="AY97" t="s">
        <v>88</v>
      </c>
      <c r="AZ97" t="s">
        <v>88</v>
      </c>
      <c r="BA97" t="s">
        <v>88</v>
      </c>
      <c r="BB97" t="s">
        <v>88</v>
      </c>
      <c r="BC97" t="s">
        <v>88</v>
      </c>
      <c r="BD97" t="s">
        <v>88</v>
      </c>
      <c r="BE97" t="s">
        <v>88</v>
      </c>
      <c r="BF97" t="s">
        <v>88</v>
      </c>
      <c r="BG97" t="s">
        <v>88</v>
      </c>
      <c r="BH97" t="s">
        <v>88</v>
      </c>
      <c r="BI97" t="s">
        <v>88</v>
      </c>
      <c r="BJ97" t="s">
        <v>88</v>
      </c>
      <c r="BK97" t="s">
        <v>88</v>
      </c>
      <c r="BL97" t="s">
        <v>88</v>
      </c>
      <c r="BM97" t="s">
        <v>88</v>
      </c>
      <c r="BN97" t="s">
        <v>88</v>
      </c>
      <c r="BP97" s="30">
        <v>2000</v>
      </c>
      <c r="BS97" s="30" t="str">
        <f t="shared" si="36"/>
        <v/>
      </c>
      <c r="BT97" s="31">
        <f t="shared" si="32"/>
        <v>-1</v>
      </c>
      <c r="BU97" s="35" t="str">
        <f t="shared" si="37"/>
        <v>OOS</v>
      </c>
      <c r="BV97" s="29" t="str">
        <f t="shared" si="38"/>
        <v>OOS</v>
      </c>
      <c r="BW97" s="29" t="str">
        <f t="shared" si="39"/>
        <v>OOS</v>
      </c>
      <c r="BX97" s="29" t="str">
        <f t="shared" si="40"/>
        <v>OOS</v>
      </c>
      <c r="BY97" s="29" t="str">
        <f t="shared" si="41"/>
        <v>OOS</v>
      </c>
      <c r="BZ97" s="29"/>
      <c r="CA97" s="30" t="str">
        <f t="shared" si="42"/>
        <v/>
      </c>
      <c r="CB97" s="31">
        <f t="shared" si="54"/>
        <v>-1</v>
      </c>
      <c r="CC97" s="35" t="str">
        <f t="shared" si="43"/>
        <v/>
      </c>
      <c r="CD97" s="29" t="str">
        <f t="shared" si="44"/>
        <v/>
      </c>
      <c r="CE97" s="29" t="str">
        <f t="shared" si="45"/>
        <v/>
      </c>
      <c r="CF97" s="29" t="str">
        <f t="shared" si="46"/>
        <v/>
      </c>
      <c r="CG97" s="29" t="str">
        <f t="shared" si="47"/>
        <v/>
      </c>
      <c r="CI97" s="30" t="str">
        <f t="shared" si="48"/>
        <v/>
      </c>
      <c r="CJ97" s="31">
        <f t="shared" si="33"/>
        <v>-1</v>
      </c>
      <c r="CK97" s="35" t="str">
        <f t="shared" si="49"/>
        <v/>
      </c>
      <c r="CL97" s="29" t="str">
        <f t="shared" si="50"/>
        <v/>
      </c>
      <c r="CM97" s="29" t="str">
        <f t="shared" si="51"/>
        <v/>
      </c>
      <c r="CN97" s="29" t="str">
        <f t="shared" si="52"/>
        <v/>
      </c>
      <c r="CO97" s="29" t="str">
        <f t="shared" si="53"/>
        <v/>
      </c>
    </row>
    <row r="98" spans="1:93" hidden="1" x14ac:dyDescent="0.3">
      <c r="A98" t="s">
        <v>279</v>
      </c>
      <c r="B98" t="s">
        <v>105</v>
      </c>
      <c r="C98" t="s">
        <v>84</v>
      </c>
      <c r="D98" s="2" t="s">
        <v>84</v>
      </c>
      <c r="E98" s="2"/>
      <c r="F98" s="34">
        <v>9020</v>
      </c>
      <c r="G98" s="2" t="s">
        <v>280</v>
      </c>
      <c r="H98" s="2">
        <v>23</v>
      </c>
      <c r="I98" s="2"/>
      <c r="J98" s="2"/>
      <c r="K98" s="2"/>
      <c r="L98" s="2" t="s">
        <v>20</v>
      </c>
      <c r="M98" s="2">
        <v>23</v>
      </c>
      <c r="N98" s="2" t="s">
        <v>107</v>
      </c>
      <c r="O98" s="2"/>
      <c r="P98" s="2" t="s">
        <v>84</v>
      </c>
      <c r="Q98" s="2"/>
      <c r="R98" s="2"/>
      <c r="S98" s="2"/>
      <c r="T98" s="2" t="s">
        <v>86</v>
      </c>
      <c r="U98" t="s">
        <v>281</v>
      </c>
      <c r="V98" s="5" t="s">
        <v>88</v>
      </c>
      <c r="W98" t="s">
        <v>89</v>
      </c>
      <c r="X98">
        <v>0</v>
      </c>
      <c r="Z98" t="s">
        <v>88</v>
      </c>
      <c r="AA98" t="s">
        <v>88</v>
      </c>
      <c r="AB98" t="s">
        <v>88</v>
      </c>
      <c r="AC98" t="s">
        <v>88</v>
      </c>
      <c r="AD98" t="s">
        <v>88</v>
      </c>
      <c r="AE98" t="s">
        <v>88</v>
      </c>
      <c r="AF98" t="s">
        <v>88</v>
      </c>
      <c r="AG98" t="s">
        <v>88</v>
      </c>
      <c r="AH98" t="s">
        <v>88</v>
      </c>
      <c r="AI98" t="s">
        <v>88</v>
      </c>
      <c r="AJ98" t="s">
        <v>88</v>
      </c>
      <c r="AK98" t="s">
        <v>88</v>
      </c>
      <c r="AM98" s="29" t="str">
        <f t="shared" si="29"/>
        <v/>
      </c>
      <c r="AN98" s="29" t="str">
        <f t="shared" si="30"/>
        <v/>
      </c>
      <c r="AO98" s="29" t="str">
        <f t="shared" si="31"/>
        <v/>
      </c>
      <c r="AP98" s="29" t="str">
        <f t="shared" si="34"/>
        <v/>
      </c>
      <c r="AQ98" s="29" t="str">
        <f t="shared" si="35"/>
        <v/>
      </c>
      <c r="AT98" t="s">
        <v>88</v>
      </c>
      <c r="AU98" t="s">
        <v>88</v>
      </c>
      <c r="AV98" t="s">
        <v>88</v>
      </c>
      <c r="AW98" t="s">
        <v>88</v>
      </c>
      <c r="AX98" t="s">
        <v>88</v>
      </c>
      <c r="AY98" t="s">
        <v>88</v>
      </c>
      <c r="AZ98" t="s">
        <v>88</v>
      </c>
      <c r="BA98" t="s">
        <v>88</v>
      </c>
      <c r="BB98" t="s">
        <v>88</v>
      </c>
      <c r="BC98" t="s">
        <v>88</v>
      </c>
      <c r="BD98" t="s">
        <v>88</v>
      </c>
      <c r="BE98" t="s">
        <v>88</v>
      </c>
      <c r="BF98" t="s">
        <v>88</v>
      </c>
      <c r="BG98" t="s">
        <v>88</v>
      </c>
      <c r="BH98" t="s">
        <v>88</v>
      </c>
      <c r="BI98" t="s">
        <v>88</v>
      </c>
      <c r="BJ98" t="s">
        <v>88</v>
      </c>
      <c r="BK98" t="s">
        <v>88</v>
      </c>
      <c r="BL98" t="s">
        <v>88</v>
      </c>
      <c r="BM98" t="s">
        <v>88</v>
      </c>
      <c r="BN98" t="s">
        <v>88</v>
      </c>
      <c r="BP98" s="30">
        <v>2000</v>
      </c>
      <c r="BS98" s="30" t="str">
        <f t="shared" si="36"/>
        <v/>
      </c>
      <c r="BT98" s="31">
        <f t="shared" si="32"/>
        <v>-1</v>
      </c>
      <c r="BU98" s="35" t="str">
        <f t="shared" si="37"/>
        <v>OOS</v>
      </c>
      <c r="BV98" s="29" t="str">
        <f t="shared" si="38"/>
        <v>OOS</v>
      </c>
      <c r="BW98" s="29" t="str">
        <f t="shared" si="39"/>
        <v>OOS</v>
      </c>
      <c r="BX98" s="29" t="str">
        <f t="shared" si="40"/>
        <v>OOS</v>
      </c>
      <c r="BY98" s="29" t="str">
        <f t="shared" si="41"/>
        <v>OOS</v>
      </c>
      <c r="BZ98" s="29"/>
      <c r="CA98" s="30" t="str">
        <f t="shared" si="42"/>
        <v/>
      </c>
      <c r="CB98" s="31">
        <f t="shared" si="54"/>
        <v>-1</v>
      </c>
      <c r="CC98" s="35" t="str">
        <f t="shared" si="43"/>
        <v/>
      </c>
      <c r="CD98" s="29" t="str">
        <f t="shared" si="44"/>
        <v/>
      </c>
      <c r="CE98" s="29" t="str">
        <f t="shared" si="45"/>
        <v/>
      </c>
      <c r="CF98" s="29" t="str">
        <f t="shared" si="46"/>
        <v/>
      </c>
      <c r="CG98" s="29" t="str">
        <f t="shared" si="47"/>
        <v/>
      </c>
      <c r="CI98" s="30" t="str">
        <f t="shared" si="48"/>
        <v/>
      </c>
      <c r="CJ98" s="31">
        <f t="shared" si="33"/>
        <v>-1</v>
      </c>
      <c r="CK98" s="35" t="str">
        <f t="shared" si="49"/>
        <v/>
      </c>
      <c r="CL98" s="29" t="str">
        <f t="shared" si="50"/>
        <v/>
      </c>
      <c r="CM98" s="29" t="str">
        <f t="shared" si="51"/>
        <v/>
      </c>
      <c r="CN98" s="29" t="str">
        <f t="shared" si="52"/>
        <v/>
      </c>
      <c r="CO98" s="29" t="str">
        <f t="shared" si="53"/>
        <v/>
      </c>
    </row>
    <row r="99" spans="1:93" hidden="1" x14ac:dyDescent="0.3">
      <c r="A99" t="s">
        <v>282</v>
      </c>
      <c r="B99" t="s">
        <v>105</v>
      </c>
      <c r="C99" t="s">
        <v>84</v>
      </c>
      <c r="D99" s="2" t="s">
        <v>84</v>
      </c>
      <c r="E99" s="2"/>
      <c r="F99" s="34">
        <v>9020</v>
      </c>
      <c r="G99" s="2" t="s">
        <v>280</v>
      </c>
      <c r="H99" s="2">
        <v>10</v>
      </c>
      <c r="I99" s="2"/>
      <c r="J99" s="2"/>
      <c r="K99" s="2"/>
      <c r="L99" s="2" t="s">
        <v>20</v>
      </c>
      <c r="M99" s="2">
        <v>10</v>
      </c>
      <c r="N99" s="2"/>
      <c r="O99" s="2"/>
      <c r="P99" s="2" t="s">
        <v>84</v>
      </c>
      <c r="Q99" s="2"/>
      <c r="R99" s="2"/>
      <c r="S99" s="2"/>
      <c r="T99" s="2" t="s">
        <v>86</v>
      </c>
      <c r="U99" t="s">
        <v>283</v>
      </c>
      <c r="V99" s="5" t="s">
        <v>88</v>
      </c>
      <c r="W99" t="s">
        <v>109</v>
      </c>
      <c r="X99">
        <v>1</v>
      </c>
      <c r="Z99">
        <v>3.0430000000000001</v>
      </c>
      <c r="AA99">
        <v>-0.14966150225589619</v>
      </c>
      <c r="AB99">
        <v>0.52692151711335011</v>
      </c>
      <c r="AC99">
        <v>1.8411</v>
      </c>
      <c r="AD99">
        <v>-1.8050999999999999</v>
      </c>
      <c r="AE99">
        <v>-1.1288</v>
      </c>
      <c r="AF99">
        <v>-1.845</v>
      </c>
      <c r="AG99">
        <v>6.7507000000000001</v>
      </c>
      <c r="AH99">
        <v>5.8051000000000004</v>
      </c>
      <c r="AI99">
        <v>6.1600000000000002E-2</v>
      </c>
      <c r="AJ99">
        <v>6.6500000000000004E-2</v>
      </c>
      <c r="AK99">
        <v>9.35E-2</v>
      </c>
      <c r="AM99" s="29">
        <f t="shared" si="29"/>
        <v>8.6009920148574519</v>
      </c>
      <c r="AN99" s="29">
        <f t="shared" si="30"/>
        <v>10.445992014857453</v>
      </c>
      <c r="AO99" s="29">
        <f t="shared" si="31"/>
        <v>8.6408920148574531</v>
      </c>
      <c r="AP99" s="29">
        <f t="shared" si="34"/>
        <v>8.6408920148574531</v>
      </c>
      <c r="AQ99" s="29">
        <f t="shared" si="35"/>
        <v>7.512092014857453</v>
      </c>
      <c r="AT99">
        <v>2.1320000000000001</v>
      </c>
      <c r="AU99">
        <v>0.23699999999999999</v>
      </c>
      <c r="AV99">
        <v>0.59899999999999998</v>
      </c>
      <c r="AW99">
        <v>0</v>
      </c>
      <c r="AX99">
        <v>-1.69</v>
      </c>
      <c r="AY99">
        <v>-1.1599999999999999</v>
      </c>
      <c r="AZ99">
        <v>0</v>
      </c>
      <c r="BA99">
        <v>-2.4630000000000001</v>
      </c>
      <c r="BB99">
        <v>0.46179999999999999</v>
      </c>
      <c r="BC99">
        <v>0</v>
      </c>
      <c r="BD99">
        <v>0.19869999999999999</v>
      </c>
      <c r="BE99">
        <v>0.6</v>
      </c>
      <c r="BF99">
        <v>15</v>
      </c>
      <c r="BG99">
        <v>0</v>
      </c>
      <c r="BH99">
        <v>3</v>
      </c>
      <c r="BI99">
        <v>150</v>
      </c>
      <c r="BJ99">
        <v>0</v>
      </c>
      <c r="BK99">
        <v>9.1999999999999998E-3</v>
      </c>
      <c r="BL99">
        <v>-8.8000000000000005E-3</v>
      </c>
      <c r="BM99">
        <v>0</v>
      </c>
      <c r="BN99">
        <v>0</v>
      </c>
      <c r="BP99" s="30">
        <v>2000</v>
      </c>
      <c r="BS99" s="30" t="str">
        <f t="shared" si="36"/>
        <v>WRR0347_CFLscw-Dim(10w)</v>
      </c>
      <c r="BT99" s="31">
        <f t="shared" si="32"/>
        <v>35</v>
      </c>
      <c r="BU99" s="35">
        <f t="shared" si="37"/>
        <v>0.94839999999999991</v>
      </c>
      <c r="BV99" s="29">
        <f t="shared" si="38"/>
        <v>3.4114</v>
      </c>
      <c r="BW99" s="29">
        <f t="shared" si="39"/>
        <v>1.7214</v>
      </c>
      <c r="BX99" s="29">
        <f t="shared" si="40"/>
        <v>0.56140000000000012</v>
      </c>
      <c r="BY99" s="29">
        <f t="shared" si="41"/>
        <v>0.56140000000000012</v>
      </c>
      <c r="BZ99" s="29"/>
      <c r="CA99" s="30" t="str">
        <f t="shared" si="42"/>
        <v/>
      </c>
      <c r="CB99" s="36">
        <v>-1</v>
      </c>
      <c r="CC99" s="35" t="str">
        <f t="shared" si="43"/>
        <v/>
      </c>
      <c r="CD99" s="29" t="str">
        <f t="shared" si="44"/>
        <v/>
      </c>
      <c r="CE99" s="29" t="str">
        <f t="shared" si="45"/>
        <v/>
      </c>
      <c r="CF99" s="29" t="str">
        <f t="shared" si="46"/>
        <v/>
      </c>
      <c r="CG99" s="29" t="str">
        <f t="shared" si="47"/>
        <v/>
      </c>
      <c r="CI99" s="30" t="str">
        <f t="shared" si="48"/>
        <v>WRR0347_CFLscw-Dim(10w)</v>
      </c>
      <c r="CJ99" s="31">
        <f t="shared" si="33"/>
        <v>35</v>
      </c>
      <c r="CK99" s="35">
        <f t="shared" si="49"/>
        <v>0.94839999999999991</v>
      </c>
      <c r="CL99" s="29">
        <f t="shared" si="50"/>
        <v>3.4114</v>
      </c>
      <c r="CM99" s="29">
        <f t="shared" si="51"/>
        <v>1.7214</v>
      </c>
      <c r="CN99" s="29">
        <f t="shared" si="52"/>
        <v>0.56140000000000012</v>
      </c>
      <c r="CO99" s="29">
        <f t="shared" si="53"/>
        <v>0.56140000000000012</v>
      </c>
    </row>
    <row r="100" spans="1:93" hidden="1" x14ac:dyDescent="0.3">
      <c r="A100" t="s">
        <v>284</v>
      </c>
      <c r="B100" t="s">
        <v>105</v>
      </c>
      <c r="C100" t="s">
        <v>84</v>
      </c>
      <c r="D100" s="2" t="s">
        <v>84</v>
      </c>
      <c r="E100" s="2"/>
      <c r="F100" s="34">
        <v>9020</v>
      </c>
      <c r="G100" s="2" t="s">
        <v>280</v>
      </c>
      <c r="H100" s="2">
        <v>11</v>
      </c>
      <c r="I100" s="2"/>
      <c r="J100" s="2"/>
      <c r="K100" s="2"/>
      <c r="L100" s="2" t="s">
        <v>20</v>
      </c>
      <c r="M100" s="2">
        <v>11</v>
      </c>
      <c r="N100" s="2"/>
      <c r="O100" s="2"/>
      <c r="P100" s="2" t="s">
        <v>84</v>
      </c>
      <c r="Q100" s="2"/>
      <c r="R100" s="2"/>
      <c r="S100" s="2"/>
      <c r="T100" s="2" t="s">
        <v>86</v>
      </c>
      <c r="U100" t="s">
        <v>285</v>
      </c>
      <c r="V100" s="5" t="s">
        <v>88</v>
      </c>
      <c r="W100" t="s">
        <v>109</v>
      </c>
      <c r="X100">
        <v>1</v>
      </c>
      <c r="Z100">
        <v>3.0430000000000001</v>
      </c>
      <c r="AA100">
        <v>-0.14966150225589619</v>
      </c>
      <c r="AB100">
        <v>0.52692151711335011</v>
      </c>
      <c r="AC100">
        <v>1.8411</v>
      </c>
      <c r="AD100">
        <v>-1.8050999999999999</v>
      </c>
      <c r="AE100">
        <v>-1.1288</v>
      </c>
      <c r="AF100">
        <v>-1.845</v>
      </c>
      <c r="AG100">
        <v>6.7507000000000001</v>
      </c>
      <c r="AH100">
        <v>5.8051000000000004</v>
      </c>
      <c r="AI100">
        <v>6.1600000000000002E-2</v>
      </c>
      <c r="AJ100">
        <v>6.6500000000000004E-2</v>
      </c>
      <c r="AK100">
        <v>9.35E-2</v>
      </c>
      <c r="AM100" s="29">
        <f t="shared" si="29"/>
        <v>8.6674920148574532</v>
      </c>
      <c r="AN100" s="29">
        <f t="shared" si="30"/>
        <v>10.512492014857454</v>
      </c>
      <c r="AO100" s="29">
        <f t="shared" si="31"/>
        <v>8.7073920148574544</v>
      </c>
      <c r="AP100" s="29">
        <f t="shared" si="34"/>
        <v>8.7073920148574544</v>
      </c>
      <c r="AQ100" s="29">
        <f t="shared" si="35"/>
        <v>7.5785920148574544</v>
      </c>
      <c r="AT100">
        <v>2.1320000000000001</v>
      </c>
      <c r="AU100">
        <v>0.23699999999999999</v>
      </c>
      <c r="AV100">
        <v>0.59899999999999998</v>
      </c>
      <c r="AW100">
        <v>0</v>
      </c>
      <c r="AX100">
        <v>-1.69</v>
      </c>
      <c r="AY100">
        <v>-1.1599999999999999</v>
      </c>
      <c r="AZ100">
        <v>0</v>
      </c>
      <c r="BA100">
        <v>-2.4630000000000001</v>
      </c>
      <c r="BB100">
        <v>0.46179999999999999</v>
      </c>
      <c r="BC100">
        <v>0</v>
      </c>
      <c r="BD100">
        <v>0.19869999999999999</v>
      </c>
      <c r="BE100">
        <v>0.6</v>
      </c>
      <c r="BF100">
        <v>15</v>
      </c>
      <c r="BG100">
        <v>0</v>
      </c>
      <c r="BH100">
        <v>3</v>
      </c>
      <c r="BI100">
        <v>150</v>
      </c>
      <c r="BJ100">
        <v>0</v>
      </c>
      <c r="BK100">
        <v>9.1999999999999998E-3</v>
      </c>
      <c r="BL100">
        <v>-8.8000000000000005E-3</v>
      </c>
      <c r="BM100">
        <v>0</v>
      </c>
      <c r="BN100">
        <v>0</v>
      </c>
      <c r="BP100" s="30">
        <v>2000</v>
      </c>
      <c r="BS100" s="30" t="str">
        <f t="shared" si="36"/>
        <v>WRR0347_CFLscw-Dim(11w)</v>
      </c>
      <c r="BT100" s="31">
        <f t="shared" si="32"/>
        <v>38</v>
      </c>
      <c r="BU100" s="35">
        <f t="shared" si="37"/>
        <v>0.97599999999999998</v>
      </c>
      <c r="BV100" s="29">
        <f t="shared" si="38"/>
        <v>3.4390000000000001</v>
      </c>
      <c r="BW100" s="29">
        <f t="shared" si="39"/>
        <v>1.7490000000000001</v>
      </c>
      <c r="BX100" s="29">
        <f t="shared" si="40"/>
        <v>0.58900000000000019</v>
      </c>
      <c r="BY100" s="29">
        <f t="shared" si="41"/>
        <v>0.58900000000000019</v>
      </c>
      <c r="BZ100" s="29"/>
      <c r="CA100" s="30" t="str">
        <f t="shared" si="42"/>
        <v/>
      </c>
      <c r="CB100" s="36">
        <v>-1</v>
      </c>
      <c r="CC100" s="35" t="str">
        <f t="shared" si="43"/>
        <v/>
      </c>
      <c r="CD100" s="29" t="str">
        <f t="shared" si="44"/>
        <v/>
      </c>
      <c r="CE100" s="29" t="str">
        <f t="shared" si="45"/>
        <v/>
      </c>
      <c r="CF100" s="29" t="str">
        <f t="shared" si="46"/>
        <v/>
      </c>
      <c r="CG100" s="29" t="str">
        <f t="shared" si="47"/>
        <v/>
      </c>
      <c r="CI100" s="30" t="str">
        <f t="shared" si="48"/>
        <v>WRR0347_CFLscw-Dim(11w)</v>
      </c>
      <c r="CJ100" s="31">
        <f t="shared" si="33"/>
        <v>38</v>
      </c>
      <c r="CK100" s="35">
        <f t="shared" si="49"/>
        <v>0.97599999999999998</v>
      </c>
      <c r="CL100" s="29">
        <f t="shared" si="50"/>
        <v>3.4390000000000001</v>
      </c>
      <c r="CM100" s="29">
        <f t="shared" si="51"/>
        <v>1.7490000000000001</v>
      </c>
      <c r="CN100" s="29">
        <f t="shared" si="52"/>
        <v>0.58900000000000019</v>
      </c>
      <c r="CO100" s="29">
        <f t="shared" si="53"/>
        <v>0.58900000000000019</v>
      </c>
    </row>
    <row r="101" spans="1:93" hidden="1" x14ac:dyDescent="0.3">
      <c r="A101" t="s">
        <v>286</v>
      </c>
      <c r="B101" t="s">
        <v>105</v>
      </c>
      <c r="C101" t="s">
        <v>84</v>
      </c>
      <c r="D101" s="2" t="s">
        <v>84</v>
      </c>
      <c r="E101" s="2"/>
      <c r="F101" s="34">
        <v>9020</v>
      </c>
      <c r="G101" s="2" t="s">
        <v>287</v>
      </c>
      <c r="H101" s="2">
        <v>14</v>
      </c>
      <c r="I101" s="2"/>
      <c r="J101" s="2"/>
      <c r="K101" s="2"/>
      <c r="L101" s="2" t="s">
        <v>20</v>
      </c>
      <c r="M101" s="2">
        <v>14</v>
      </c>
      <c r="N101" s="2"/>
      <c r="O101" s="2"/>
      <c r="P101" s="2" t="s">
        <v>84</v>
      </c>
      <c r="Q101" s="2"/>
      <c r="R101" s="2"/>
      <c r="S101" s="2"/>
      <c r="T101" s="2" t="s">
        <v>86</v>
      </c>
      <c r="U101" t="s">
        <v>288</v>
      </c>
      <c r="V101" s="5" t="s">
        <v>88</v>
      </c>
      <c r="W101" t="s">
        <v>109</v>
      </c>
      <c r="X101">
        <v>1</v>
      </c>
      <c r="Z101">
        <v>3.0430000000000001</v>
      </c>
      <c r="AA101">
        <v>-0.14966150225589619</v>
      </c>
      <c r="AB101">
        <v>0.52692151711335011</v>
      </c>
      <c r="AC101">
        <v>1.8411</v>
      </c>
      <c r="AD101">
        <v>-1.8050999999999999</v>
      </c>
      <c r="AE101">
        <v>-1.1288</v>
      </c>
      <c r="AF101">
        <v>-1.845</v>
      </c>
      <c r="AG101">
        <v>6.7507000000000001</v>
      </c>
      <c r="AH101">
        <v>5.8051000000000004</v>
      </c>
      <c r="AI101">
        <v>6.1600000000000002E-2</v>
      </c>
      <c r="AJ101">
        <v>6.6500000000000004E-2</v>
      </c>
      <c r="AK101">
        <v>9.35E-2</v>
      </c>
      <c r="AM101" s="29">
        <f t="shared" si="29"/>
        <v>8.8669920148574537</v>
      </c>
      <c r="AN101" s="29">
        <f t="shared" si="30"/>
        <v>10.711992014857454</v>
      </c>
      <c r="AO101" s="29">
        <f t="shared" si="31"/>
        <v>8.9068920148574549</v>
      </c>
      <c r="AP101" s="29">
        <f t="shared" si="34"/>
        <v>8.9068920148574549</v>
      </c>
      <c r="AQ101" s="29">
        <f t="shared" si="35"/>
        <v>7.7780920148574548</v>
      </c>
      <c r="AT101">
        <v>2.1320000000000001</v>
      </c>
      <c r="AU101">
        <v>0.23699999999999999</v>
      </c>
      <c r="AV101">
        <v>0.59899999999999998</v>
      </c>
      <c r="AW101">
        <v>0</v>
      </c>
      <c r="AX101">
        <v>-1.69</v>
      </c>
      <c r="AY101">
        <v>-1.1599999999999999</v>
      </c>
      <c r="AZ101">
        <v>0</v>
      </c>
      <c r="BA101">
        <v>-2.4630000000000001</v>
      </c>
      <c r="BB101">
        <v>0.46179999999999999</v>
      </c>
      <c r="BC101">
        <v>0</v>
      </c>
      <c r="BD101">
        <v>0.19869999999999999</v>
      </c>
      <c r="BE101">
        <v>0.6</v>
      </c>
      <c r="BF101">
        <v>15</v>
      </c>
      <c r="BG101">
        <v>0</v>
      </c>
      <c r="BH101">
        <v>3</v>
      </c>
      <c r="BI101">
        <v>150</v>
      </c>
      <c r="BJ101">
        <v>0</v>
      </c>
      <c r="BK101">
        <v>9.1999999999999998E-3</v>
      </c>
      <c r="BL101">
        <v>-8.8000000000000005E-3</v>
      </c>
      <c r="BM101">
        <v>0</v>
      </c>
      <c r="BN101">
        <v>0</v>
      </c>
      <c r="BP101" s="30">
        <v>2000</v>
      </c>
      <c r="BS101" s="30" t="str">
        <f t="shared" si="36"/>
        <v>WRR0347_CFLscw-Dim(14w)</v>
      </c>
      <c r="BT101" s="31">
        <f t="shared" si="32"/>
        <v>49</v>
      </c>
      <c r="BU101" s="35">
        <f t="shared" si="37"/>
        <v>1.0771999999999999</v>
      </c>
      <c r="BV101" s="29">
        <f t="shared" si="38"/>
        <v>3.5402</v>
      </c>
      <c r="BW101" s="29">
        <f t="shared" si="39"/>
        <v>1.8502000000000001</v>
      </c>
      <c r="BX101" s="29">
        <f t="shared" si="40"/>
        <v>0.69020000000000015</v>
      </c>
      <c r="BY101" s="29">
        <f t="shared" si="41"/>
        <v>0.69020000000000015</v>
      </c>
      <c r="BZ101" s="29"/>
      <c r="CA101" s="30" t="str">
        <f t="shared" si="42"/>
        <v/>
      </c>
      <c r="CB101" s="36">
        <v>-1</v>
      </c>
      <c r="CC101" s="35" t="str">
        <f t="shared" si="43"/>
        <v/>
      </c>
      <c r="CD101" s="29" t="str">
        <f t="shared" si="44"/>
        <v/>
      </c>
      <c r="CE101" s="29" t="str">
        <f t="shared" si="45"/>
        <v/>
      </c>
      <c r="CF101" s="29" t="str">
        <f t="shared" si="46"/>
        <v/>
      </c>
      <c r="CG101" s="29" t="str">
        <f t="shared" si="47"/>
        <v/>
      </c>
      <c r="CI101" s="30" t="str">
        <f t="shared" si="48"/>
        <v>WRR0347_CFLscw-Dim(14w)</v>
      </c>
      <c r="CJ101" s="31">
        <f t="shared" si="33"/>
        <v>49</v>
      </c>
      <c r="CK101" s="35">
        <f t="shared" si="49"/>
        <v>1.0771999999999999</v>
      </c>
      <c r="CL101" s="29">
        <f t="shared" si="50"/>
        <v>3.5402</v>
      </c>
      <c r="CM101" s="29">
        <f t="shared" si="51"/>
        <v>1.8502000000000001</v>
      </c>
      <c r="CN101" s="29">
        <f t="shared" si="52"/>
        <v>0.69020000000000015</v>
      </c>
      <c r="CO101" s="29">
        <f t="shared" si="53"/>
        <v>0.69020000000000015</v>
      </c>
    </row>
    <row r="102" spans="1:93" hidden="1" x14ac:dyDescent="0.3">
      <c r="A102" t="s">
        <v>289</v>
      </c>
      <c r="B102" t="s">
        <v>105</v>
      </c>
      <c r="C102" t="s">
        <v>84</v>
      </c>
      <c r="D102" s="2" t="s">
        <v>84</v>
      </c>
      <c r="E102" s="2"/>
      <c r="F102" s="34">
        <v>9020</v>
      </c>
      <c r="G102" s="2" t="s">
        <v>287</v>
      </c>
      <c r="H102" s="2">
        <v>15</v>
      </c>
      <c r="I102" s="2"/>
      <c r="J102" s="2"/>
      <c r="K102" s="2"/>
      <c r="L102" s="2" t="s">
        <v>20</v>
      </c>
      <c r="M102" s="2">
        <v>15</v>
      </c>
      <c r="N102" s="2"/>
      <c r="O102" s="2"/>
      <c r="P102" s="2" t="s">
        <v>84</v>
      </c>
      <c r="Q102" s="2"/>
      <c r="R102" s="2"/>
      <c r="S102" s="2"/>
      <c r="T102" s="2" t="s">
        <v>86</v>
      </c>
      <c r="U102" t="s">
        <v>290</v>
      </c>
      <c r="V102" s="5" t="s">
        <v>88</v>
      </c>
      <c r="W102" t="s">
        <v>109</v>
      </c>
      <c r="X102">
        <v>1</v>
      </c>
      <c r="Z102">
        <v>3.0430000000000001</v>
      </c>
      <c r="AA102">
        <v>-0.14966150225589619</v>
      </c>
      <c r="AB102">
        <v>0.52692151711335011</v>
      </c>
      <c r="AC102">
        <v>1.8411</v>
      </c>
      <c r="AD102">
        <v>-1.8050999999999999</v>
      </c>
      <c r="AE102">
        <v>-1.1288</v>
      </c>
      <c r="AF102">
        <v>-1.845</v>
      </c>
      <c r="AG102">
        <v>6.7507000000000001</v>
      </c>
      <c r="AH102">
        <v>5.8051000000000004</v>
      </c>
      <c r="AI102">
        <v>6.1600000000000002E-2</v>
      </c>
      <c r="AJ102">
        <v>6.6500000000000004E-2</v>
      </c>
      <c r="AK102">
        <v>9.35E-2</v>
      </c>
      <c r="AM102" s="29">
        <f t="shared" si="29"/>
        <v>8.9334920148574533</v>
      </c>
      <c r="AN102" s="29">
        <f t="shared" si="30"/>
        <v>10.778492014857454</v>
      </c>
      <c r="AO102" s="29">
        <f t="shared" si="31"/>
        <v>8.9733920148574544</v>
      </c>
      <c r="AP102" s="29">
        <f t="shared" si="34"/>
        <v>8.9733920148574544</v>
      </c>
      <c r="AQ102" s="29">
        <f t="shared" si="35"/>
        <v>7.8445920148574544</v>
      </c>
      <c r="AT102">
        <v>2.1320000000000001</v>
      </c>
      <c r="AU102">
        <v>0.23699999999999999</v>
      </c>
      <c r="AV102">
        <v>0.59899999999999998</v>
      </c>
      <c r="AW102">
        <v>0</v>
      </c>
      <c r="AX102">
        <v>-1.69</v>
      </c>
      <c r="AY102">
        <v>-1.1599999999999999</v>
      </c>
      <c r="AZ102">
        <v>0</v>
      </c>
      <c r="BA102">
        <v>-2.4630000000000001</v>
      </c>
      <c r="BB102">
        <v>0.46179999999999999</v>
      </c>
      <c r="BC102">
        <v>0</v>
      </c>
      <c r="BD102">
        <v>0.19869999999999999</v>
      </c>
      <c r="BE102">
        <v>0.6</v>
      </c>
      <c r="BF102">
        <v>15</v>
      </c>
      <c r="BG102">
        <v>0</v>
      </c>
      <c r="BH102">
        <v>3</v>
      </c>
      <c r="BI102">
        <v>150</v>
      </c>
      <c r="BJ102">
        <v>0</v>
      </c>
      <c r="BK102">
        <v>9.1999999999999998E-3</v>
      </c>
      <c r="BL102">
        <v>-8.8000000000000005E-3</v>
      </c>
      <c r="BM102">
        <v>0</v>
      </c>
      <c r="BN102">
        <v>0</v>
      </c>
      <c r="BP102" s="30">
        <v>2000</v>
      </c>
      <c r="BS102" s="30" t="str">
        <f t="shared" si="36"/>
        <v>WRR0347_CFLscw-Dim(15w)</v>
      </c>
      <c r="BT102" s="31">
        <f t="shared" si="32"/>
        <v>52</v>
      </c>
      <c r="BU102" s="35">
        <f t="shared" si="37"/>
        <v>1.1048</v>
      </c>
      <c r="BV102" s="29">
        <f t="shared" si="38"/>
        <v>3.5678000000000001</v>
      </c>
      <c r="BW102" s="29">
        <f t="shared" si="39"/>
        <v>1.8778000000000001</v>
      </c>
      <c r="BX102" s="29">
        <f t="shared" si="40"/>
        <v>0.71780000000000022</v>
      </c>
      <c r="BY102" s="29">
        <f t="shared" si="41"/>
        <v>0.71780000000000022</v>
      </c>
      <c r="BZ102" s="29"/>
      <c r="CA102" s="30" t="str">
        <f t="shared" si="42"/>
        <v/>
      </c>
      <c r="CB102" s="36">
        <v>-1</v>
      </c>
      <c r="CC102" s="35" t="str">
        <f t="shared" si="43"/>
        <v/>
      </c>
      <c r="CD102" s="29" t="str">
        <f t="shared" si="44"/>
        <v/>
      </c>
      <c r="CE102" s="29" t="str">
        <f t="shared" si="45"/>
        <v/>
      </c>
      <c r="CF102" s="29" t="str">
        <f t="shared" si="46"/>
        <v/>
      </c>
      <c r="CG102" s="29" t="str">
        <f t="shared" si="47"/>
        <v/>
      </c>
      <c r="CI102" s="30" t="str">
        <f t="shared" si="48"/>
        <v>WRR0347_CFLscw-Dim(15w)</v>
      </c>
      <c r="CJ102" s="31">
        <f t="shared" si="33"/>
        <v>52</v>
      </c>
      <c r="CK102" s="35">
        <f t="shared" si="49"/>
        <v>1.1048</v>
      </c>
      <c r="CL102" s="29">
        <f t="shared" si="50"/>
        <v>3.5678000000000001</v>
      </c>
      <c r="CM102" s="29">
        <f t="shared" si="51"/>
        <v>1.8778000000000001</v>
      </c>
      <c r="CN102" s="29">
        <f t="shared" si="52"/>
        <v>0.71780000000000022</v>
      </c>
      <c r="CO102" s="29">
        <f t="shared" si="53"/>
        <v>0.71780000000000022</v>
      </c>
    </row>
    <row r="103" spans="1:93" hidden="1" x14ac:dyDescent="0.3">
      <c r="A103" t="s">
        <v>291</v>
      </c>
      <c r="B103" t="s">
        <v>105</v>
      </c>
      <c r="C103" t="s">
        <v>84</v>
      </c>
      <c r="D103" s="2" t="s">
        <v>84</v>
      </c>
      <c r="E103" s="2"/>
      <c r="F103" s="34">
        <v>9020</v>
      </c>
      <c r="G103" s="2" t="s">
        <v>287</v>
      </c>
      <c r="H103" s="2">
        <v>16</v>
      </c>
      <c r="I103" s="2"/>
      <c r="J103" s="2"/>
      <c r="K103" s="2"/>
      <c r="L103" s="2" t="s">
        <v>20</v>
      </c>
      <c r="M103" s="2">
        <v>16</v>
      </c>
      <c r="N103" s="2"/>
      <c r="O103" s="2"/>
      <c r="P103" s="2" t="s">
        <v>84</v>
      </c>
      <c r="Q103" s="2"/>
      <c r="R103" s="2"/>
      <c r="S103" s="2"/>
      <c r="T103" s="2" t="s">
        <v>86</v>
      </c>
      <c r="U103" t="s">
        <v>292</v>
      </c>
      <c r="V103" s="5" t="s">
        <v>88</v>
      </c>
      <c r="W103" t="s">
        <v>109</v>
      </c>
      <c r="X103">
        <v>1</v>
      </c>
      <c r="Z103">
        <v>3.0430000000000001</v>
      </c>
      <c r="AA103">
        <v>-0.14966150225589619</v>
      </c>
      <c r="AB103">
        <v>0.52692151711335011</v>
      </c>
      <c r="AC103">
        <v>1.8411</v>
      </c>
      <c r="AD103">
        <v>-1.8050999999999999</v>
      </c>
      <c r="AE103">
        <v>-1.1288</v>
      </c>
      <c r="AF103">
        <v>-1.845</v>
      </c>
      <c r="AG103">
        <v>6.7507000000000001</v>
      </c>
      <c r="AH103">
        <v>5.8051000000000004</v>
      </c>
      <c r="AI103">
        <v>6.1600000000000002E-2</v>
      </c>
      <c r="AJ103">
        <v>6.6500000000000004E-2</v>
      </c>
      <c r="AK103">
        <v>9.35E-2</v>
      </c>
      <c r="AM103" s="29">
        <f t="shared" si="29"/>
        <v>8.9999920148574528</v>
      </c>
      <c r="AN103" s="29">
        <f t="shared" si="30"/>
        <v>10.844992014857453</v>
      </c>
      <c r="AO103" s="29">
        <f t="shared" si="31"/>
        <v>9.039892014857454</v>
      </c>
      <c r="AP103" s="29">
        <f t="shared" si="34"/>
        <v>9.039892014857454</v>
      </c>
      <c r="AQ103" s="29">
        <f t="shared" si="35"/>
        <v>7.9110920148574539</v>
      </c>
      <c r="AT103">
        <v>2.1320000000000001</v>
      </c>
      <c r="AU103">
        <v>0.23699999999999999</v>
      </c>
      <c r="AV103">
        <v>0.59899999999999998</v>
      </c>
      <c r="AW103">
        <v>0</v>
      </c>
      <c r="AX103">
        <v>-1.69</v>
      </c>
      <c r="AY103">
        <v>-1.1599999999999999</v>
      </c>
      <c r="AZ103">
        <v>0</v>
      </c>
      <c r="BA103">
        <v>-2.4630000000000001</v>
      </c>
      <c r="BB103">
        <v>0.46179999999999999</v>
      </c>
      <c r="BC103">
        <v>0</v>
      </c>
      <c r="BD103">
        <v>0.19869999999999999</v>
      </c>
      <c r="BE103">
        <v>0.6</v>
      </c>
      <c r="BF103">
        <v>15</v>
      </c>
      <c r="BG103">
        <v>0</v>
      </c>
      <c r="BH103">
        <v>3</v>
      </c>
      <c r="BI103">
        <v>150</v>
      </c>
      <c r="BJ103">
        <v>0</v>
      </c>
      <c r="BK103">
        <v>9.1999999999999998E-3</v>
      </c>
      <c r="BL103">
        <v>-8.8000000000000005E-3</v>
      </c>
      <c r="BM103">
        <v>0</v>
      </c>
      <c r="BN103">
        <v>0</v>
      </c>
      <c r="BP103" s="30">
        <v>2000</v>
      </c>
      <c r="BS103" s="30" t="str">
        <f t="shared" si="36"/>
        <v>WRR0347_CFLscw-Dim(16w)</v>
      </c>
      <c r="BT103" s="31">
        <f t="shared" si="32"/>
        <v>56</v>
      </c>
      <c r="BU103" s="35">
        <f t="shared" si="37"/>
        <v>1.1415999999999999</v>
      </c>
      <c r="BV103" s="29">
        <f t="shared" si="38"/>
        <v>3.6046</v>
      </c>
      <c r="BW103" s="29">
        <f t="shared" si="39"/>
        <v>1.9146000000000001</v>
      </c>
      <c r="BX103" s="29">
        <f t="shared" si="40"/>
        <v>0.75460000000000016</v>
      </c>
      <c r="BY103" s="29">
        <f t="shared" si="41"/>
        <v>0.75460000000000016</v>
      </c>
      <c r="BZ103" s="29"/>
      <c r="CA103" s="30" t="str">
        <f t="shared" si="42"/>
        <v/>
      </c>
      <c r="CB103" s="36">
        <v>-1</v>
      </c>
      <c r="CC103" s="35" t="str">
        <f t="shared" si="43"/>
        <v/>
      </c>
      <c r="CD103" s="29" t="str">
        <f t="shared" si="44"/>
        <v/>
      </c>
      <c r="CE103" s="29" t="str">
        <f t="shared" si="45"/>
        <v/>
      </c>
      <c r="CF103" s="29" t="str">
        <f t="shared" si="46"/>
        <v/>
      </c>
      <c r="CG103" s="29" t="str">
        <f t="shared" si="47"/>
        <v/>
      </c>
      <c r="CI103" s="30" t="str">
        <f t="shared" si="48"/>
        <v>WRR0347_CFLscw-Dim(16w)</v>
      </c>
      <c r="CJ103" s="31">
        <f t="shared" si="33"/>
        <v>56</v>
      </c>
      <c r="CK103" s="35">
        <f t="shared" si="49"/>
        <v>1.1415999999999999</v>
      </c>
      <c r="CL103" s="29">
        <f t="shared" si="50"/>
        <v>3.6046</v>
      </c>
      <c r="CM103" s="29">
        <f t="shared" si="51"/>
        <v>1.9146000000000001</v>
      </c>
      <c r="CN103" s="29">
        <f t="shared" si="52"/>
        <v>0.75460000000000016</v>
      </c>
      <c r="CO103" s="29">
        <f t="shared" si="53"/>
        <v>0.75460000000000016</v>
      </c>
    </row>
    <row r="104" spans="1:93" hidden="1" x14ac:dyDescent="0.3">
      <c r="A104" t="s">
        <v>293</v>
      </c>
      <c r="B104" t="s">
        <v>105</v>
      </c>
      <c r="C104" t="s">
        <v>84</v>
      </c>
      <c r="D104" s="2" t="s">
        <v>84</v>
      </c>
      <c r="E104" s="2"/>
      <c r="F104" s="34">
        <v>9020</v>
      </c>
      <c r="G104" s="2" t="s">
        <v>287</v>
      </c>
      <c r="H104" s="2">
        <v>18</v>
      </c>
      <c r="I104" s="2"/>
      <c r="J104" s="2"/>
      <c r="K104" s="2"/>
      <c r="L104" s="2" t="s">
        <v>20</v>
      </c>
      <c r="M104" s="2">
        <v>18</v>
      </c>
      <c r="N104" s="2"/>
      <c r="O104" s="2"/>
      <c r="P104" s="2" t="s">
        <v>84</v>
      </c>
      <c r="Q104" s="2"/>
      <c r="R104" s="2"/>
      <c r="S104" s="2"/>
      <c r="T104" s="2" t="s">
        <v>86</v>
      </c>
      <c r="U104" t="s">
        <v>294</v>
      </c>
      <c r="V104" s="5" t="s">
        <v>88</v>
      </c>
      <c r="W104" t="s">
        <v>109</v>
      </c>
      <c r="X104">
        <v>1</v>
      </c>
      <c r="Z104">
        <v>3.0430000000000001</v>
      </c>
      <c r="AA104">
        <v>-0.14966150225589619</v>
      </c>
      <c r="AB104">
        <v>0.52692151711335011</v>
      </c>
      <c r="AC104">
        <v>1.8411</v>
      </c>
      <c r="AD104">
        <v>-1.8050999999999999</v>
      </c>
      <c r="AE104">
        <v>-1.1288</v>
      </c>
      <c r="AF104">
        <v>-1.845</v>
      </c>
      <c r="AG104">
        <v>6.7507000000000001</v>
      </c>
      <c r="AH104">
        <v>5.8051000000000004</v>
      </c>
      <c r="AI104">
        <v>6.1600000000000002E-2</v>
      </c>
      <c r="AJ104">
        <v>6.6500000000000004E-2</v>
      </c>
      <c r="AK104">
        <v>9.35E-2</v>
      </c>
      <c r="AM104" s="29">
        <f t="shared" si="29"/>
        <v>9.1329920148574519</v>
      </c>
      <c r="AN104" s="29">
        <f t="shared" si="30"/>
        <v>10.977992014857453</v>
      </c>
      <c r="AO104" s="29">
        <f t="shared" si="31"/>
        <v>9.1728920148574531</v>
      </c>
      <c r="AP104" s="29">
        <f t="shared" si="34"/>
        <v>9.1728920148574531</v>
      </c>
      <c r="AQ104" s="29">
        <f t="shared" si="35"/>
        <v>8.0440920148574531</v>
      </c>
      <c r="AT104">
        <v>2.1320000000000001</v>
      </c>
      <c r="AU104">
        <v>0.23699999999999999</v>
      </c>
      <c r="AV104">
        <v>0.59899999999999998</v>
      </c>
      <c r="AW104">
        <v>0</v>
      </c>
      <c r="AX104">
        <v>-1.69</v>
      </c>
      <c r="AY104">
        <v>-1.1599999999999999</v>
      </c>
      <c r="AZ104">
        <v>0</v>
      </c>
      <c r="BA104">
        <v>-2.4630000000000001</v>
      </c>
      <c r="BB104">
        <v>0.46179999999999999</v>
      </c>
      <c r="BC104">
        <v>0</v>
      </c>
      <c r="BD104">
        <v>0.19869999999999999</v>
      </c>
      <c r="BE104">
        <v>0.6</v>
      </c>
      <c r="BF104">
        <v>15</v>
      </c>
      <c r="BG104">
        <v>0</v>
      </c>
      <c r="BH104">
        <v>3</v>
      </c>
      <c r="BI104">
        <v>150</v>
      </c>
      <c r="BJ104">
        <v>0</v>
      </c>
      <c r="BK104">
        <v>9.1999999999999998E-3</v>
      </c>
      <c r="BL104">
        <v>-8.8000000000000005E-3</v>
      </c>
      <c r="BM104">
        <v>0</v>
      </c>
      <c r="BN104">
        <v>0</v>
      </c>
      <c r="BP104" s="30">
        <v>2000</v>
      </c>
      <c r="BS104" s="30" t="str">
        <f t="shared" si="36"/>
        <v>WRR0347_CFLscw-Dim(18w)</v>
      </c>
      <c r="BT104" s="31">
        <f t="shared" si="32"/>
        <v>62</v>
      </c>
      <c r="BU104" s="35">
        <f t="shared" si="37"/>
        <v>1.1968000000000001</v>
      </c>
      <c r="BV104" s="29">
        <f t="shared" si="38"/>
        <v>3.6598000000000002</v>
      </c>
      <c r="BW104" s="29">
        <f t="shared" si="39"/>
        <v>1.9698000000000002</v>
      </c>
      <c r="BX104" s="29">
        <f t="shared" si="40"/>
        <v>0.8098000000000003</v>
      </c>
      <c r="BY104" s="29">
        <f t="shared" si="41"/>
        <v>0.8098000000000003</v>
      </c>
      <c r="BZ104" s="29"/>
      <c r="CA104" s="30" t="str">
        <f t="shared" si="42"/>
        <v/>
      </c>
      <c r="CB104" s="36">
        <v>-1</v>
      </c>
      <c r="CC104" s="35" t="str">
        <f t="shared" si="43"/>
        <v/>
      </c>
      <c r="CD104" s="29" t="str">
        <f t="shared" si="44"/>
        <v/>
      </c>
      <c r="CE104" s="29" t="str">
        <f t="shared" si="45"/>
        <v/>
      </c>
      <c r="CF104" s="29" t="str">
        <f t="shared" si="46"/>
        <v/>
      </c>
      <c r="CG104" s="29" t="str">
        <f t="shared" si="47"/>
        <v/>
      </c>
      <c r="CI104" s="30" t="str">
        <f t="shared" si="48"/>
        <v>WRR0347_CFLscw-Dim(18w)</v>
      </c>
      <c r="CJ104" s="31">
        <f t="shared" si="33"/>
        <v>62</v>
      </c>
      <c r="CK104" s="35">
        <f t="shared" si="49"/>
        <v>1.1968000000000001</v>
      </c>
      <c r="CL104" s="29">
        <f t="shared" si="50"/>
        <v>3.6598000000000002</v>
      </c>
      <c r="CM104" s="29">
        <f t="shared" si="51"/>
        <v>1.9698000000000002</v>
      </c>
      <c r="CN104" s="29">
        <f t="shared" si="52"/>
        <v>0.8098000000000003</v>
      </c>
      <c r="CO104" s="29">
        <f t="shared" si="53"/>
        <v>0.8098000000000003</v>
      </c>
    </row>
    <row r="105" spans="1:93" hidden="1" x14ac:dyDescent="0.3">
      <c r="A105" t="s">
        <v>295</v>
      </c>
      <c r="B105" t="s">
        <v>105</v>
      </c>
      <c r="C105" t="s">
        <v>84</v>
      </c>
      <c r="D105" s="2" t="s">
        <v>84</v>
      </c>
      <c r="E105" s="2"/>
      <c r="F105" s="34">
        <v>9020</v>
      </c>
      <c r="G105" s="2" t="s">
        <v>280</v>
      </c>
      <c r="H105" s="2">
        <v>19</v>
      </c>
      <c r="I105" s="2"/>
      <c r="J105" s="2"/>
      <c r="K105" s="2"/>
      <c r="L105" s="2" t="s">
        <v>20</v>
      </c>
      <c r="M105" s="2">
        <v>19</v>
      </c>
      <c r="N105" s="2"/>
      <c r="O105" s="2"/>
      <c r="P105" s="2" t="s">
        <v>84</v>
      </c>
      <c r="Q105" s="2"/>
      <c r="R105" s="2"/>
      <c r="S105" s="2"/>
      <c r="T105" s="2" t="s">
        <v>86</v>
      </c>
      <c r="U105" t="s">
        <v>296</v>
      </c>
      <c r="V105" s="5" t="s">
        <v>88</v>
      </c>
      <c r="W105" t="s">
        <v>109</v>
      </c>
      <c r="X105">
        <v>1</v>
      </c>
      <c r="Z105">
        <v>3.0430000000000001</v>
      </c>
      <c r="AA105">
        <v>-0.14966150225589619</v>
      </c>
      <c r="AB105">
        <v>0.52692151711335011</v>
      </c>
      <c r="AC105">
        <v>1.8411</v>
      </c>
      <c r="AD105">
        <v>-1.8050999999999999</v>
      </c>
      <c r="AE105">
        <v>-1.1288</v>
      </c>
      <c r="AF105">
        <v>-1.845</v>
      </c>
      <c r="AG105">
        <v>6.7507000000000001</v>
      </c>
      <c r="AH105">
        <v>5.8051000000000004</v>
      </c>
      <c r="AI105">
        <v>6.1600000000000002E-2</v>
      </c>
      <c r="AJ105">
        <v>6.6500000000000004E-2</v>
      </c>
      <c r="AK105">
        <v>9.35E-2</v>
      </c>
      <c r="AM105" s="29">
        <f t="shared" si="29"/>
        <v>9.1994920148574533</v>
      </c>
      <c r="AN105" s="29">
        <f t="shared" si="30"/>
        <v>11.044492014857454</v>
      </c>
      <c r="AO105" s="29">
        <f t="shared" si="31"/>
        <v>9.2393920148574544</v>
      </c>
      <c r="AP105" s="29">
        <f t="shared" si="34"/>
        <v>9.2393920148574544</v>
      </c>
      <c r="AQ105" s="29">
        <f t="shared" si="35"/>
        <v>8.1105920148574544</v>
      </c>
      <c r="AT105">
        <v>2.1320000000000001</v>
      </c>
      <c r="AU105">
        <v>0.23699999999999999</v>
      </c>
      <c r="AV105">
        <v>0.59899999999999998</v>
      </c>
      <c r="AW105">
        <v>0</v>
      </c>
      <c r="AX105">
        <v>-1.69</v>
      </c>
      <c r="AY105">
        <v>-1.1599999999999999</v>
      </c>
      <c r="AZ105">
        <v>0</v>
      </c>
      <c r="BA105">
        <v>-2.4630000000000001</v>
      </c>
      <c r="BB105">
        <v>0.46179999999999999</v>
      </c>
      <c r="BC105">
        <v>0</v>
      </c>
      <c r="BD105">
        <v>0.19869999999999999</v>
      </c>
      <c r="BE105">
        <v>0.6</v>
      </c>
      <c r="BF105">
        <v>15</v>
      </c>
      <c r="BG105">
        <v>0</v>
      </c>
      <c r="BH105">
        <v>3</v>
      </c>
      <c r="BI105">
        <v>150</v>
      </c>
      <c r="BJ105">
        <v>0</v>
      </c>
      <c r="BK105">
        <v>9.1999999999999998E-3</v>
      </c>
      <c r="BL105">
        <v>-8.8000000000000005E-3</v>
      </c>
      <c r="BM105">
        <v>0</v>
      </c>
      <c r="BN105">
        <v>0</v>
      </c>
      <c r="BP105" s="30">
        <v>2000</v>
      </c>
      <c r="BS105" s="30" t="str">
        <f t="shared" si="36"/>
        <v>WRR0347_CFLscw-Dim(19w)</v>
      </c>
      <c r="BT105" s="31">
        <f t="shared" si="32"/>
        <v>66</v>
      </c>
      <c r="BU105" s="35">
        <f t="shared" si="37"/>
        <v>1.2336</v>
      </c>
      <c r="BV105" s="29">
        <f t="shared" si="38"/>
        <v>3.6966000000000001</v>
      </c>
      <c r="BW105" s="29">
        <f t="shared" si="39"/>
        <v>2.0066000000000002</v>
      </c>
      <c r="BX105" s="29">
        <f t="shared" si="40"/>
        <v>0.84660000000000024</v>
      </c>
      <c r="BY105" s="29">
        <f t="shared" si="41"/>
        <v>0.84660000000000024</v>
      </c>
      <c r="BZ105" s="29"/>
      <c r="CA105" s="30" t="str">
        <f t="shared" si="42"/>
        <v/>
      </c>
      <c r="CB105" s="36">
        <v>-1</v>
      </c>
      <c r="CC105" s="35" t="str">
        <f t="shared" si="43"/>
        <v/>
      </c>
      <c r="CD105" s="29" t="str">
        <f t="shared" si="44"/>
        <v/>
      </c>
      <c r="CE105" s="29" t="str">
        <f t="shared" si="45"/>
        <v/>
      </c>
      <c r="CF105" s="29" t="str">
        <f t="shared" si="46"/>
        <v/>
      </c>
      <c r="CG105" s="29" t="str">
        <f t="shared" si="47"/>
        <v/>
      </c>
      <c r="CI105" s="30" t="str">
        <f t="shared" si="48"/>
        <v>WRR0347_CFLscw-Dim(19w)</v>
      </c>
      <c r="CJ105" s="31">
        <f t="shared" si="33"/>
        <v>66</v>
      </c>
      <c r="CK105" s="35">
        <f t="shared" si="49"/>
        <v>1.2336</v>
      </c>
      <c r="CL105" s="29">
        <f t="shared" si="50"/>
        <v>3.6966000000000001</v>
      </c>
      <c r="CM105" s="29">
        <f t="shared" si="51"/>
        <v>2.0066000000000002</v>
      </c>
      <c r="CN105" s="29">
        <f t="shared" si="52"/>
        <v>0.84660000000000024</v>
      </c>
      <c r="CO105" s="29">
        <f t="shared" si="53"/>
        <v>0.84660000000000024</v>
      </c>
    </row>
    <row r="106" spans="1:93" hidden="1" x14ac:dyDescent="0.3">
      <c r="A106" t="s">
        <v>297</v>
      </c>
      <c r="B106" t="s">
        <v>105</v>
      </c>
      <c r="C106" t="s">
        <v>84</v>
      </c>
      <c r="D106" s="2" t="s">
        <v>84</v>
      </c>
      <c r="E106" s="2"/>
      <c r="F106" s="34">
        <v>9020</v>
      </c>
      <c r="G106" s="2" t="s">
        <v>287</v>
      </c>
      <c r="H106" s="2">
        <v>20</v>
      </c>
      <c r="I106" s="2"/>
      <c r="J106" s="2"/>
      <c r="K106" s="2"/>
      <c r="L106" s="2" t="s">
        <v>20</v>
      </c>
      <c r="M106" s="2">
        <v>20</v>
      </c>
      <c r="N106" s="2"/>
      <c r="O106" s="2"/>
      <c r="P106" s="2" t="s">
        <v>84</v>
      </c>
      <c r="Q106" s="2"/>
      <c r="R106" s="2"/>
      <c r="S106" s="2"/>
      <c r="T106" s="2" t="s">
        <v>86</v>
      </c>
      <c r="U106" t="s">
        <v>298</v>
      </c>
      <c r="V106" s="5" t="s">
        <v>88</v>
      </c>
      <c r="W106" t="s">
        <v>109</v>
      </c>
      <c r="X106">
        <v>1</v>
      </c>
      <c r="Z106">
        <v>3.0430000000000001</v>
      </c>
      <c r="AA106">
        <v>-0.14966150225589619</v>
      </c>
      <c r="AB106">
        <v>0.52692151711335011</v>
      </c>
      <c r="AC106">
        <v>1.8411</v>
      </c>
      <c r="AD106">
        <v>-1.8050999999999999</v>
      </c>
      <c r="AE106">
        <v>-1.1288</v>
      </c>
      <c r="AF106">
        <v>-1.845</v>
      </c>
      <c r="AG106">
        <v>6.7507000000000001</v>
      </c>
      <c r="AH106">
        <v>5.8051000000000004</v>
      </c>
      <c r="AI106">
        <v>6.1600000000000002E-2</v>
      </c>
      <c r="AJ106">
        <v>6.6500000000000004E-2</v>
      </c>
      <c r="AK106">
        <v>9.35E-2</v>
      </c>
      <c r="AM106" s="29">
        <f t="shared" si="29"/>
        <v>9.2659920148574528</v>
      </c>
      <c r="AN106" s="29">
        <f t="shared" si="30"/>
        <v>11.110992014857453</v>
      </c>
      <c r="AO106" s="29">
        <f t="shared" si="31"/>
        <v>9.305892014857454</v>
      </c>
      <c r="AP106" s="29">
        <f t="shared" si="34"/>
        <v>9.305892014857454</v>
      </c>
      <c r="AQ106" s="29">
        <f t="shared" si="35"/>
        <v>8.177092014857454</v>
      </c>
      <c r="AT106">
        <v>2.1320000000000001</v>
      </c>
      <c r="AU106">
        <v>0.23699999999999999</v>
      </c>
      <c r="AV106">
        <v>0.59899999999999998</v>
      </c>
      <c r="AW106">
        <v>0</v>
      </c>
      <c r="AX106">
        <v>-1.69</v>
      </c>
      <c r="AY106">
        <v>-1.1599999999999999</v>
      </c>
      <c r="AZ106">
        <v>0</v>
      </c>
      <c r="BA106">
        <v>-2.4630000000000001</v>
      </c>
      <c r="BB106">
        <v>0.46179999999999999</v>
      </c>
      <c r="BC106">
        <v>0</v>
      </c>
      <c r="BD106">
        <v>0.19869999999999999</v>
      </c>
      <c r="BE106">
        <v>0.6</v>
      </c>
      <c r="BF106">
        <v>15</v>
      </c>
      <c r="BG106">
        <v>0</v>
      </c>
      <c r="BH106">
        <v>3</v>
      </c>
      <c r="BI106">
        <v>150</v>
      </c>
      <c r="BJ106">
        <v>0</v>
      </c>
      <c r="BK106">
        <v>9.1999999999999998E-3</v>
      </c>
      <c r="BL106">
        <v>-8.8000000000000005E-3</v>
      </c>
      <c r="BM106">
        <v>0</v>
      </c>
      <c r="BN106">
        <v>0</v>
      </c>
      <c r="BP106" s="30">
        <v>2000</v>
      </c>
      <c r="BS106" s="30" t="str">
        <f t="shared" si="36"/>
        <v>WRR0347_CFLscw-Dim(20w)</v>
      </c>
      <c r="BT106" s="31">
        <f t="shared" si="32"/>
        <v>69</v>
      </c>
      <c r="BU106" s="35">
        <f t="shared" si="37"/>
        <v>1.2612000000000001</v>
      </c>
      <c r="BV106" s="29">
        <f t="shared" si="38"/>
        <v>3.7242000000000002</v>
      </c>
      <c r="BW106" s="29">
        <f t="shared" si="39"/>
        <v>2.0342000000000002</v>
      </c>
      <c r="BX106" s="29">
        <f t="shared" si="40"/>
        <v>0.87420000000000031</v>
      </c>
      <c r="BY106" s="29">
        <f t="shared" si="41"/>
        <v>0.87420000000000031</v>
      </c>
      <c r="BZ106" s="29"/>
      <c r="CA106" s="30" t="str">
        <f t="shared" si="42"/>
        <v/>
      </c>
      <c r="CB106" s="36">
        <v>-1</v>
      </c>
      <c r="CC106" s="35" t="str">
        <f t="shared" si="43"/>
        <v/>
      </c>
      <c r="CD106" s="29" t="str">
        <f t="shared" si="44"/>
        <v/>
      </c>
      <c r="CE106" s="29" t="str">
        <f t="shared" si="45"/>
        <v/>
      </c>
      <c r="CF106" s="29" t="str">
        <f t="shared" si="46"/>
        <v/>
      </c>
      <c r="CG106" s="29" t="str">
        <f t="shared" si="47"/>
        <v/>
      </c>
      <c r="CI106" s="30" t="str">
        <f t="shared" si="48"/>
        <v>WRR0347_CFLscw-Dim(20w)</v>
      </c>
      <c r="CJ106" s="31">
        <f t="shared" si="33"/>
        <v>69</v>
      </c>
      <c r="CK106" s="35">
        <f t="shared" si="49"/>
        <v>1.2612000000000001</v>
      </c>
      <c r="CL106" s="29">
        <f t="shared" si="50"/>
        <v>3.7242000000000002</v>
      </c>
      <c r="CM106" s="29">
        <f t="shared" si="51"/>
        <v>2.0342000000000002</v>
      </c>
      <c r="CN106" s="29">
        <f t="shared" si="52"/>
        <v>0.87420000000000031</v>
      </c>
      <c r="CO106" s="29">
        <f t="shared" si="53"/>
        <v>0.87420000000000031</v>
      </c>
    </row>
    <row r="107" spans="1:93" hidden="1" x14ac:dyDescent="0.3">
      <c r="A107" t="s">
        <v>299</v>
      </c>
      <c r="B107" t="s">
        <v>105</v>
      </c>
      <c r="C107" t="s">
        <v>84</v>
      </c>
      <c r="D107" s="2" t="s">
        <v>84</v>
      </c>
      <c r="E107" s="2"/>
      <c r="F107" s="34">
        <v>9020</v>
      </c>
      <c r="G107" s="2" t="s">
        <v>287</v>
      </c>
      <c r="H107" s="2">
        <v>23</v>
      </c>
      <c r="I107" s="2"/>
      <c r="J107" s="2"/>
      <c r="K107" s="2"/>
      <c r="L107" s="2" t="s">
        <v>20</v>
      </c>
      <c r="M107" s="2">
        <v>23</v>
      </c>
      <c r="N107" s="2"/>
      <c r="O107" s="2"/>
      <c r="P107" s="2" t="s">
        <v>84</v>
      </c>
      <c r="Q107" s="2"/>
      <c r="R107" s="2"/>
      <c r="S107" s="2"/>
      <c r="T107" s="2" t="s">
        <v>86</v>
      </c>
      <c r="U107" t="s">
        <v>300</v>
      </c>
      <c r="V107" s="5" t="s">
        <v>88</v>
      </c>
      <c r="W107" t="s">
        <v>109</v>
      </c>
      <c r="X107">
        <v>1</v>
      </c>
      <c r="Z107">
        <v>3.0430000000000001</v>
      </c>
      <c r="AA107">
        <v>-0.14966150225589619</v>
      </c>
      <c r="AB107">
        <v>0.52692151711335011</v>
      </c>
      <c r="AC107">
        <v>1.8411</v>
      </c>
      <c r="AD107">
        <v>-1.8050999999999999</v>
      </c>
      <c r="AE107">
        <v>-1.1288</v>
      </c>
      <c r="AF107">
        <v>-1.845</v>
      </c>
      <c r="AG107">
        <v>6.7507000000000001</v>
      </c>
      <c r="AH107">
        <v>5.8051000000000004</v>
      </c>
      <c r="AI107">
        <v>6.1600000000000002E-2</v>
      </c>
      <c r="AJ107">
        <v>6.6500000000000004E-2</v>
      </c>
      <c r="AK107">
        <v>9.35E-2</v>
      </c>
      <c r="AM107" s="29">
        <f t="shared" si="29"/>
        <v>9.4654920148574533</v>
      </c>
      <c r="AN107" s="29">
        <f t="shared" si="30"/>
        <v>11.310492014857454</v>
      </c>
      <c r="AO107" s="29">
        <f t="shared" si="31"/>
        <v>9.5053920148574544</v>
      </c>
      <c r="AP107" s="29">
        <f t="shared" si="34"/>
        <v>9.5053920148574544</v>
      </c>
      <c r="AQ107" s="29">
        <f t="shared" si="35"/>
        <v>8.3765920148574544</v>
      </c>
      <c r="AT107">
        <v>2.1320000000000001</v>
      </c>
      <c r="AU107">
        <v>0.23699999999999999</v>
      </c>
      <c r="AV107">
        <v>0.59899999999999998</v>
      </c>
      <c r="AW107">
        <v>0</v>
      </c>
      <c r="AX107">
        <v>-1.69</v>
      </c>
      <c r="AY107">
        <v>-1.1599999999999999</v>
      </c>
      <c r="AZ107">
        <v>0</v>
      </c>
      <c r="BA107">
        <v>-2.4630000000000001</v>
      </c>
      <c r="BB107">
        <v>0.46179999999999999</v>
      </c>
      <c r="BC107">
        <v>0</v>
      </c>
      <c r="BD107">
        <v>0.19869999999999999</v>
      </c>
      <c r="BE107">
        <v>0.6</v>
      </c>
      <c r="BF107">
        <v>15</v>
      </c>
      <c r="BG107">
        <v>0</v>
      </c>
      <c r="BH107">
        <v>3</v>
      </c>
      <c r="BI107">
        <v>150</v>
      </c>
      <c r="BJ107">
        <v>0</v>
      </c>
      <c r="BK107">
        <v>9.1999999999999998E-3</v>
      </c>
      <c r="BL107">
        <v>-8.8000000000000005E-3</v>
      </c>
      <c r="BM107">
        <v>0</v>
      </c>
      <c r="BN107">
        <v>0</v>
      </c>
      <c r="BP107" s="30">
        <v>2000</v>
      </c>
      <c r="BS107" s="30" t="str">
        <f t="shared" si="36"/>
        <v>WRR0347_CFLscw-Dim(23w)</v>
      </c>
      <c r="BT107" s="31">
        <f t="shared" si="32"/>
        <v>80</v>
      </c>
      <c r="BU107" s="35">
        <f t="shared" si="37"/>
        <v>1.3184</v>
      </c>
      <c r="BV107" s="29">
        <f t="shared" si="38"/>
        <v>3.7814000000000001</v>
      </c>
      <c r="BW107" s="29">
        <f t="shared" si="39"/>
        <v>2.0914000000000001</v>
      </c>
      <c r="BX107" s="29">
        <f t="shared" si="40"/>
        <v>0.93140000000000023</v>
      </c>
      <c r="BY107" s="29">
        <f t="shared" si="41"/>
        <v>0.93140000000000023</v>
      </c>
      <c r="BZ107" s="29"/>
      <c r="CA107" s="30" t="str">
        <f t="shared" si="42"/>
        <v/>
      </c>
      <c r="CB107" s="36">
        <v>-1</v>
      </c>
      <c r="CC107" s="35" t="str">
        <f t="shared" si="43"/>
        <v/>
      </c>
      <c r="CD107" s="29" t="str">
        <f t="shared" si="44"/>
        <v/>
      </c>
      <c r="CE107" s="29" t="str">
        <f t="shared" si="45"/>
        <v/>
      </c>
      <c r="CF107" s="29" t="str">
        <f t="shared" si="46"/>
        <v/>
      </c>
      <c r="CG107" s="29" t="str">
        <f t="shared" si="47"/>
        <v/>
      </c>
      <c r="CI107" s="30" t="str">
        <f t="shared" si="48"/>
        <v>WRR0347_CFLscw-Dim(23w)</v>
      </c>
      <c r="CJ107" s="31">
        <f t="shared" si="33"/>
        <v>80</v>
      </c>
      <c r="CK107" s="35">
        <f t="shared" si="49"/>
        <v>1.3184</v>
      </c>
      <c r="CL107" s="29">
        <f t="shared" si="50"/>
        <v>3.7814000000000001</v>
      </c>
      <c r="CM107" s="29">
        <f t="shared" si="51"/>
        <v>2.0914000000000001</v>
      </c>
      <c r="CN107" s="29">
        <f t="shared" si="52"/>
        <v>0.93140000000000023</v>
      </c>
      <c r="CO107" s="29">
        <f t="shared" si="53"/>
        <v>0.93140000000000023</v>
      </c>
    </row>
    <row r="108" spans="1:93" hidden="1" x14ac:dyDescent="0.3">
      <c r="A108" t="s">
        <v>301</v>
      </c>
      <c r="B108" t="s">
        <v>105</v>
      </c>
      <c r="C108" t="s">
        <v>84</v>
      </c>
      <c r="D108" s="2" t="s">
        <v>84</v>
      </c>
      <c r="E108" s="2"/>
      <c r="F108" s="34">
        <v>9020</v>
      </c>
      <c r="G108" s="2" t="s">
        <v>280</v>
      </c>
      <c r="H108" s="2">
        <v>25</v>
      </c>
      <c r="I108" s="2"/>
      <c r="J108" s="2"/>
      <c r="K108" s="2"/>
      <c r="L108" s="2" t="s">
        <v>20</v>
      </c>
      <c r="M108" s="2">
        <v>25</v>
      </c>
      <c r="N108" s="2"/>
      <c r="O108" s="2"/>
      <c r="P108" s="2" t="s">
        <v>84</v>
      </c>
      <c r="Q108" s="2"/>
      <c r="R108" s="2"/>
      <c r="S108" s="2"/>
      <c r="T108" s="2" t="s">
        <v>86</v>
      </c>
      <c r="U108" t="s">
        <v>302</v>
      </c>
      <c r="V108" s="5" t="s">
        <v>88</v>
      </c>
      <c r="W108" t="s">
        <v>109</v>
      </c>
      <c r="X108">
        <v>1</v>
      </c>
      <c r="Z108">
        <v>3.0430000000000001</v>
      </c>
      <c r="AA108">
        <v>-0.14966150225589619</v>
      </c>
      <c r="AB108">
        <v>0.52692151711335011</v>
      </c>
      <c r="AC108">
        <v>1.8411</v>
      </c>
      <c r="AD108">
        <v>-1.8050999999999999</v>
      </c>
      <c r="AE108">
        <v>-1.1288</v>
      </c>
      <c r="AF108">
        <v>-1.845</v>
      </c>
      <c r="AG108">
        <v>6.7507000000000001</v>
      </c>
      <c r="AH108">
        <v>5.8051000000000004</v>
      </c>
      <c r="AI108">
        <v>6.1600000000000002E-2</v>
      </c>
      <c r="AJ108">
        <v>6.6500000000000004E-2</v>
      </c>
      <c r="AK108">
        <v>9.35E-2</v>
      </c>
      <c r="AM108" s="29">
        <f t="shared" si="29"/>
        <v>9.5984920148574524</v>
      </c>
      <c r="AN108" s="29">
        <f t="shared" si="30"/>
        <v>11.443492014857453</v>
      </c>
      <c r="AO108" s="29">
        <f t="shared" si="31"/>
        <v>9.6383920148574536</v>
      </c>
      <c r="AP108" s="29">
        <f t="shared" si="34"/>
        <v>9.6383920148574536</v>
      </c>
      <c r="AQ108" s="29">
        <f t="shared" si="35"/>
        <v>8.5095920148574535</v>
      </c>
      <c r="AT108">
        <v>2.1320000000000001</v>
      </c>
      <c r="AU108">
        <v>0.23699999999999999</v>
      </c>
      <c r="AV108">
        <v>0.59899999999999998</v>
      </c>
      <c r="AW108">
        <v>0</v>
      </c>
      <c r="AX108">
        <v>-1.69</v>
      </c>
      <c r="AY108">
        <v>-1.1599999999999999</v>
      </c>
      <c r="AZ108">
        <v>0</v>
      </c>
      <c r="BA108">
        <v>-2.4630000000000001</v>
      </c>
      <c r="BB108">
        <v>0.46179999999999999</v>
      </c>
      <c r="BC108">
        <v>0</v>
      </c>
      <c r="BD108">
        <v>0.19869999999999999</v>
      </c>
      <c r="BE108">
        <v>0.6</v>
      </c>
      <c r="BF108">
        <v>15</v>
      </c>
      <c r="BG108">
        <v>0</v>
      </c>
      <c r="BH108">
        <v>3</v>
      </c>
      <c r="BI108">
        <v>150</v>
      </c>
      <c r="BJ108">
        <v>0</v>
      </c>
      <c r="BK108">
        <v>9.1999999999999998E-3</v>
      </c>
      <c r="BL108">
        <v>-8.8000000000000005E-3</v>
      </c>
      <c r="BM108">
        <v>0</v>
      </c>
      <c r="BN108">
        <v>0</v>
      </c>
      <c r="BP108" s="30">
        <v>2000</v>
      </c>
      <c r="BS108" s="30" t="str">
        <f t="shared" si="36"/>
        <v>WRR0347_CFLscw-Dim(25w)</v>
      </c>
      <c r="BT108" s="31">
        <f t="shared" si="32"/>
        <v>87</v>
      </c>
      <c r="BU108" s="35">
        <f t="shared" si="37"/>
        <v>1.3212000000000002</v>
      </c>
      <c r="BV108" s="29">
        <f t="shared" si="38"/>
        <v>3.7842000000000002</v>
      </c>
      <c r="BW108" s="29">
        <f t="shared" si="39"/>
        <v>2.0942000000000003</v>
      </c>
      <c r="BX108" s="29">
        <f t="shared" si="40"/>
        <v>0.93420000000000036</v>
      </c>
      <c r="BY108" s="29">
        <f t="shared" si="41"/>
        <v>0.93420000000000036</v>
      </c>
      <c r="BZ108" s="29"/>
      <c r="CA108" s="30" t="str">
        <f t="shared" si="42"/>
        <v/>
      </c>
      <c r="CB108" s="36">
        <v>-1</v>
      </c>
      <c r="CC108" s="35" t="str">
        <f t="shared" si="43"/>
        <v/>
      </c>
      <c r="CD108" s="29" t="str">
        <f t="shared" si="44"/>
        <v/>
      </c>
      <c r="CE108" s="29" t="str">
        <f t="shared" si="45"/>
        <v/>
      </c>
      <c r="CF108" s="29" t="str">
        <f t="shared" si="46"/>
        <v/>
      </c>
      <c r="CG108" s="29" t="str">
        <f t="shared" si="47"/>
        <v/>
      </c>
      <c r="CI108" s="30" t="str">
        <f t="shared" si="48"/>
        <v>WRR0347_CFLscw-Dim(25w)</v>
      </c>
      <c r="CJ108" s="31">
        <f t="shared" si="33"/>
        <v>87</v>
      </c>
      <c r="CK108" s="35">
        <f t="shared" si="49"/>
        <v>1.3212000000000002</v>
      </c>
      <c r="CL108" s="29">
        <f t="shared" si="50"/>
        <v>3.7842000000000002</v>
      </c>
      <c r="CM108" s="29">
        <f t="shared" si="51"/>
        <v>2.0942000000000003</v>
      </c>
      <c r="CN108" s="29">
        <f t="shared" si="52"/>
        <v>0.93420000000000036</v>
      </c>
      <c r="CO108" s="29">
        <f t="shared" si="53"/>
        <v>0.93420000000000036</v>
      </c>
    </row>
    <row r="109" spans="1:93" hidden="1" x14ac:dyDescent="0.3">
      <c r="A109" t="s">
        <v>303</v>
      </c>
      <c r="B109" t="s">
        <v>105</v>
      </c>
      <c r="C109" t="s">
        <v>84</v>
      </c>
      <c r="D109" s="2" t="s">
        <v>84</v>
      </c>
      <c r="E109" s="2"/>
      <c r="F109" s="34">
        <v>9020</v>
      </c>
      <c r="G109" s="2" t="s">
        <v>287</v>
      </c>
      <c r="H109" s="2">
        <v>26</v>
      </c>
      <c r="I109" s="2"/>
      <c r="J109" s="2"/>
      <c r="K109" s="2"/>
      <c r="L109" s="2" t="s">
        <v>20</v>
      </c>
      <c r="M109" s="2">
        <v>26</v>
      </c>
      <c r="N109" s="2"/>
      <c r="O109" s="2"/>
      <c r="P109" s="2" t="s">
        <v>84</v>
      </c>
      <c r="Q109" s="2"/>
      <c r="R109" s="2"/>
      <c r="S109" s="2"/>
      <c r="T109" s="2" t="s">
        <v>86</v>
      </c>
      <c r="U109" t="s">
        <v>304</v>
      </c>
      <c r="V109" s="5" t="s">
        <v>88</v>
      </c>
      <c r="W109" t="s">
        <v>109</v>
      </c>
      <c r="X109">
        <v>1</v>
      </c>
      <c r="Z109">
        <v>3.0430000000000001</v>
      </c>
      <c r="AA109">
        <v>-0.14966150225589619</v>
      </c>
      <c r="AB109">
        <v>0.52692151711335011</v>
      </c>
      <c r="AC109">
        <v>1.8411</v>
      </c>
      <c r="AD109">
        <v>-1.8050999999999999</v>
      </c>
      <c r="AE109">
        <v>-1.1288</v>
      </c>
      <c r="AF109">
        <v>-1.845</v>
      </c>
      <c r="AG109">
        <v>6.7507000000000001</v>
      </c>
      <c r="AH109">
        <v>5.8051000000000004</v>
      </c>
      <c r="AI109">
        <v>6.1600000000000002E-2</v>
      </c>
      <c r="AJ109">
        <v>6.6500000000000004E-2</v>
      </c>
      <c r="AK109">
        <v>9.35E-2</v>
      </c>
      <c r="AM109" s="29">
        <f t="shared" si="29"/>
        <v>9.7584920148574525</v>
      </c>
      <c r="AN109" s="29">
        <f t="shared" si="30"/>
        <v>11.603492014857453</v>
      </c>
      <c r="AO109" s="29">
        <f t="shared" si="31"/>
        <v>9.7983920148574519</v>
      </c>
      <c r="AP109" s="29">
        <f t="shared" si="34"/>
        <v>9.7983920148574519</v>
      </c>
      <c r="AQ109" s="29">
        <f t="shared" si="35"/>
        <v>8.6695920148574537</v>
      </c>
      <c r="AT109">
        <v>2.1320000000000001</v>
      </c>
      <c r="AU109">
        <v>0.23699999999999999</v>
      </c>
      <c r="AV109">
        <v>0.59899999999999998</v>
      </c>
      <c r="AW109">
        <v>0</v>
      </c>
      <c r="AX109">
        <v>-1.69</v>
      </c>
      <c r="AY109">
        <v>-1.1599999999999999</v>
      </c>
      <c r="AZ109">
        <v>0</v>
      </c>
      <c r="BA109">
        <v>-2.4630000000000001</v>
      </c>
      <c r="BB109">
        <v>0.46179999999999999</v>
      </c>
      <c r="BC109">
        <v>0</v>
      </c>
      <c r="BD109">
        <v>0.19869999999999999</v>
      </c>
      <c r="BE109">
        <v>0.6</v>
      </c>
      <c r="BF109">
        <v>15</v>
      </c>
      <c r="BG109">
        <v>0</v>
      </c>
      <c r="BH109">
        <v>3</v>
      </c>
      <c r="BI109">
        <v>150</v>
      </c>
      <c r="BJ109">
        <v>0</v>
      </c>
      <c r="BK109">
        <v>9.1999999999999998E-3</v>
      </c>
      <c r="BL109">
        <v>-8.8000000000000005E-3</v>
      </c>
      <c r="BM109">
        <v>0</v>
      </c>
      <c r="BN109">
        <v>0</v>
      </c>
      <c r="BP109" s="30">
        <v>2000</v>
      </c>
      <c r="BS109" s="30" t="str">
        <f t="shared" si="36"/>
        <v>WRR0347_CFLscw-Dim(26w)</v>
      </c>
      <c r="BT109" s="31">
        <f t="shared" si="32"/>
        <v>90</v>
      </c>
      <c r="BU109" s="35">
        <f t="shared" si="37"/>
        <v>1.3224</v>
      </c>
      <c r="BV109" s="29">
        <f t="shared" si="38"/>
        <v>3.7854000000000001</v>
      </c>
      <c r="BW109" s="29">
        <f t="shared" si="39"/>
        <v>2.0954000000000002</v>
      </c>
      <c r="BX109" s="29">
        <f t="shared" si="40"/>
        <v>0.93540000000000023</v>
      </c>
      <c r="BY109" s="29">
        <f t="shared" si="41"/>
        <v>0.93540000000000023</v>
      </c>
      <c r="BZ109" s="29"/>
      <c r="CA109" s="30" t="str">
        <f t="shared" si="42"/>
        <v/>
      </c>
      <c r="CB109" s="36">
        <v>-1</v>
      </c>
      <c r="CC109" s="35" t="str">
        <f t="shared" si="43"/>
        <v/>
      </c>
      <c r="CD109" s="29" t="str">
        <f t="shared" si="44"/>
        <v/>
      </c>
      <c r="CE109" s="29" t="str">
        <f t="shared" si="45"/>
        <v/>
      </c>
      <c r="CF109" s="29" t="str">
        <f t="shared" si="46"/>
        <v/>
      </c>
      <c r="CG109" s="29" t="str">
        <f t="shared" si="47"/>
        <v/>
      </c>
      <c r="CI109" s="30" t="str">
        <f t="shared" si="48"/>
        <v>WRR0347_CFLscw-Dim(26w)</v>
      </c>
      <c r="CJ109" s="31">
        <f t="shared" si="33"/>
        <v>90</v>
      </c>
      <c r="CK109" s="35">
        <f t="shared" si="49"/>
        <v>1.3224</v>
      </c>
      <c r="CL109" s="29">
        <f t="shared" si="50"/>
        <v>3.7854000000000001</v>
      </c>
      <c r="CM109" s="29">
        <f t="shared" si="51"/>
        <v>2.0954000000000002</v>
      </c>
      <c r="CN109" s="29">
        <f t="shared" si="52"/>
        <v>0.93540000000000023</v>
      </c>
      <c r="CO109" s="29">
        <f t="shared" si="53"/>
        <v>0.93540000000000023</v>
      </c>
    </row>
    <row r="110" spans="1:93" hidden="1" x14ac:dyDescent="0.3">
      <c r="A110" t="s">
        <v>305</v>
      </c>
      <c r="B110" t="s">
        <v>105</v>
      </c>
      <c r="C110" t="s">
        <v>84</v>
      </c>
      <c r="D110" s="2" t="s">
        <v>84</v>
      </c>
      <c r="E110" s="2"/>
      <c r="F110" s="34">
        <v>9020</v>
      </c>
      <c r="G110" s="2" t="s">
        <v>280</v>
      </c>
      <c r="H110" s="2">
        <v>28</v>
      </c>
      <c r="I110" s="2"/>
      <c r="J110" s="2"/>
      <c r="K110" s="2"/>
      <c r="L110" s="2" t="s">
        <v>20</v>
      </c>
      <c r="M110" s="2">
        <v>28</v>
      </c>
      <c r="N110" s="2"/>
      <c r="O110" s="2"/>
      <c r="P110" s="2" t="s">
        <v>84</v>
      </c>
      <c r="Q110" s="2"/>
      <c r="R110" s="2"/>
      <c r="S110" s="2"/>
      <c r="T110" s="2" t="s">
        <v>86</v>
      </c>
      <c r="U110" t="s">
        <v>306</v>
      </c>
      <c r="V110" s="5" t="s">
        <v>88</v>
      </c>
      <c r="W110" t="s">
        <v>109</v>
      </c>
      <c r="X110">
        <v>1</v>
      </c>
      <c r="Z110">
        <v>3.0430000000000001</v>
      </c>
      <c r="AA110">
        <v>-0.14966150225589619</v>
      </c>
      <c r="AB110">
        <v>0.52692151711335011</v>
      </c>
      <c r="AC110">
        <v>1.8411</v>
      </c>
      <c r="AD110">
        <v>-1.8050999999999999</v>
      </c>
      <c r="AE110">
        <v>-1.1288</v>
      </c>
      <c r="AF110">
        <v>-1.845</v>
      </c>
      <c r="AG110">
        <v>6.7507000000000001</v>
      </c>
      <c r="AH110">
        <v>5.8051000000000004</v>
      </c>
      <c r="AI110">
        <v>6.1600000000000002E-2</v>
      </c>
      <c r="AJ110">
        <v>6.6500000000000004E-2</v>
      </c>
      <c r="AK110">
        <v>9.35E-2</v>
      </c>
      <c r="AM110" s="29">
        <f t="shared" si="29"/>
        <v>10.078492014857453</v>
      </c>
      <c r="AN110" s="29">
        <f t="shared" si="30"/>
        <v>11.923492014857453</v>
      </c>
      <c r="AO110" s="29">
        <f t="shared" si="31"/>
        <v>10.118392014857454</v>
      </c>
      <c r="AP110" s="29">
        <f t="shared" si="34"/>
        <v>10.118392014857454</v>
      </c>
      <c r="AQ110" s="29">
        <f t="shared" si="35"/>
        <v>8.989592014857454</v>
      </c>
      <c r="AT110">
        <v>2.1320000000000001</v>
      </c>
      <c r="AU110">
        <v>0.23699999999999999</v>
      </c>
      <c r="AV110">
        <v>0.59899999999999998</v>
      </c>
      <c r="AW110">
        <v>0</v>
      </c>
      <c r="AX110">
        <v>-1.69</v>
      </c>
      <c r="AY110">
        <v>-1.1599999999999999</v>
      </c>
      <c r="AZ110">
        <v>0</v>
      </c>
      <c r="BA110">
        <v>-2.4630000000000001</v>
      </c>
      <c r="BB110">
        <v>0.46179999999999999</v>
      </c>
      <c r="BC110">
        <v>0</v>
      </c>
      <c r="BD110">
        <v>0.19869999999999999</v>
      </c>
      <c r="BE110">
        <v>0.6</v>
      </c>
      <c r="BF110">
        <v>15</v>
      </c>
      <c r="BG110">
        <v>0</v>
      </c>
      <c r="BH110">
        <v>3</v>
      </c>
      <c r="BI110">
        <v>150</v>
      </c>
      <c r="BJ110">
        <v>0</v>
      </c>
      <c r="BK110">
        <v>9.1999999999999998E-3</v>
      </c>
      <c r="BL110">
        <v>-8.8000000000000005E-3</v>
      </c>
      <c r="BM110">
        <v>0</v>
      </c>
      <c r="BN110">
        <v>0</v>
      </c>
      <c r="BP110" s="30">
        <v>2000</v>
      </c>
      <c r="BS110" s="30" t="str">
        <f t="shared" si="36"/>
        <v>WRR0347_CFLscw-Dim(28w)</v>
      </c>
      <c r="BT110" s="31">
        <f t="shared" si="32"/>
        <v>97</v>
      </c>
      <c r="BU110" s="35">
        <f t="shared" si="37"/>
        <v>1.3252000000000002</v>
      </c>
      <c r="BV110" s="29">
        <f t="shared" si="38"/>
        <v>3.7882000000000002</v>
      </c>
      <c r="BW110" s="29">
        <f t="shared" si="39"/>
        <v>2.0982000000000003</v>
      </c>
      <c r="BX110" s="29">
        <f t="shared" si="40"/>
        <v>0.93820000000000037</v>
      </c>
      <c r="BY110" s="29">
        <f t="shared" si="41"/>
        <v>0.93820000000000037</v>
      </c>
      <c r="BZ110" s="29"/>
      <c r="CA110" s="30" t="str">
        <f t="shared" si="42"/>
        <v/>
      </c>
      <c r="CB110" s="36">
        <v>-1</v>
      </c>
      <c r="CC110" s="35" t="str">
        <f t="shared" si="43"/>
        <v/>
      </c>
      <c r="CD110" s="29" t="str">
        <f t="shared" si="44"/>
        <v/>
      </c>
      <c r="CE110" s="29" t="str">
        <f t="shared" si="45"/>
        <v/>
      </c>
      <c r="CF110" s="29" t="str">
        <f t="shared" si="46"/>
        <v/>
      </c>
      <c r="CG110" s="29" t="str">
        <f t="shared" si="47"/>
        <v/>
      </c>
      <c r="CI110" s="30" t="str">
        <f t="shared" si="48"/>
        <v>WRR0347_CFLscw-Dim(28w)</v>
      </c>
      <c r="CJ110" s="31">
        <f t="shared" si="33"/>
        <v>97</v>
      </c>
      <c r="CK110" s="35">
        <f t="shared" si="49"/>
        <v>1.3252000000000002</v>
      </c>
      <c r="CL110" s="29">
        <f t="shared" si="50"/>
        <v>3.7882000000000002</v>
      </c>
      <c r="CM110" s="29">
        <f t="shared" si="51"/>
        <v>2.0982000000000003</v>
      </c>
      <c r="CN110" s="29">
        <f t="shared" si="52"/>
        <v>0.93820000000000037</v>
      </c>
      <c r="CO110" s="29">
        <f t="shared" si="53"/>
        <v>0.93820000000000037</v>
      </c>
    </row>
    <row r="111" spans="1:93" hidden="1" x14ac:dyDescent="0.3">
      <c r="A111" t="s">
        <v>307</v>
      </c>
      <c r="B111" t="s">
        <v>105</v>
      </c>
      <c r="C111" t="s">
        <v>84</v>
      </c>
      <c r="D111" s="2" t="s">
        <v>84</v>
      </c>
      <c r="E111" s="2"/>
      <c r="F111" s="34">
        <v>9020</v>
      </c>
      <c r="G111" s="2" t="s">
        <v>287</v>
      </c>
      <c r="H111" s="2">
        <v>30</v>
      </c>
      <c r="I111" s="2"/>
      <c r="J111" s="2"/>
      <c r="K111" s="2"/>
      <c r="L111" s="2" t="s">
        <v>20</v>
      </c>
      <c r="M111" s="2">
        <v>30</v>
      </c>
      <c r="N111" s="2"/>
      <c r="O111" s="2"/>
      <c r="P111" s="2" t="s">
        <v>84</v>
      </c>
      <c r="Q111" s="2"/>
      <c r="R111" s="2"/>
      <c r="S111" s="2"/>
      <c r="T111" s="2" t="s">
        <v>86</v>
      </c>
      <c r="U111" t="s">
        <v>308</v>
      </c>
      <c r="V111" s="5" t="s">
        <v>88</v>
      </c>
      <c r="W111" t="s">
        <v>109</v>
      </c>
      <c r="X111">
        <v>1</v>
      </c>
      <c r="Z111">
        <v>3.0430000000000001</v>
      </c>
      <c r="AA111">
        <v>-0.14966150225589619</v>
      </c>
      <c r="AB111">
        <v>0.52692151711335011</v>
      </c>
      <c r="AC111">
        <v>1.8411</v>
      </c>
      <c r="AD111">
        <v>-1.8050999999999999</v>
      </c>
      <c r="AE111">
        <v>-1.1288</v>
      </c>
      <c r="AF111">
        <v>-1.845</v>
      </c>
      <c r="AG111">
        <v>6.7507000000000001</v>
      </c>
      <c r="AH111">
        <v>5.8051000000000004</v>
      </c>
      <c r="AI111">
        <v>6.1600000000000002E-2</v>
      </c>
      <c r="AJ111">
        <v>6.6500000000000004E-2</v>
      </c>
      <c r="AK111">
        <v>9.35E-2</v>
      </c>
      <c r="AM111" s="29">
        <f t="shared" si="29"/>
        <v>10.398492014857455</v>
      </c>
      <c r="AN111" s="29">
        <f t="shared" si="30"/>
        <v>12.243492014857454</v>
      </c>
      <c r="AO111" s="29">
        <f t="shared" si="31"/>
        <v>10.438392014857454</v>
      </c>
      <c r="AP111" s="29">
        <f t="shared" si="34"/>
        <v>10.438392014857454</v>
      </c>
      <c r="AQ111" s="29">
        <f t="shared" si="35"/>
        <v>9.3095920148574542</v>
      </c>
      <c r="AT111">
        <v>2.1320000000000001</v>
      </c>
      <c r="AU111">
        <v>0.23699999999999999</v>
      </c>
      <c r="AV111">
        <v>0.59899999999999998</v>
      </c>
      <c r="AW111">
        <v>0</v>
      </c>
      <c r="AX111">
        <v>-1.69</v>
      </c>
      <c r="AY111">
        <v>-1.1599999999999999</v>
      </c>
      <c r="AZ111">
        <v>0</v>
      </c>
      <c r="BA111">
        <v>-2.4630000000000001</v>
      </c>
      <c r="BB111">
        <v>0.46179999999999999</v>
      </c>
      <c r="BC111">
        <v>0</v>
      </c>
      <c r="BD111">
        <v>0.19869999999999999</v>
      </c>
      <c r="BE111">
        <v>0.6</v>
      </c>
      <c r="BF111">
        <v>15</v>
      </c>
      <c r="BG111">
        <v>0</v>
      </c>
      <c r="BH111">
        <v>3</v>
      </c>
      <c r="BI111">
        <v>150</v>
      </c>
      <c r="BJ111">
        <v>0</v>
      </c>
      <c r="BK111">
        <v>9.1999999999999998E-3</v>
      </c>
      <c r="BL111">
        <v>-8.8000000000000005E-3</v>
      </c>
      <c r="BM111">
        <v>0</v>
      </c>
      <c r="BN111">
        <v>0</v>
      </c>
      <c r="BP111" s="30">
        <v>2000</v>
      </c>
      <c r="BS111" s="30" t="str">
        <f t="shared" si="36"/>
        <v>WRR0347_CFLscw-Dim(30w)</v>
      </c>
      <c r="BT111" s="31">
        <f t="shared" si="32"/>
        <v>104</v>
      </c>
      <c r="BU111" s="35">
        <f t="shared" si="37"/>
        <v>1.3279999999999998</v>
      </c>
      <c r="BV111" s="29">
        <f t="shared" si="38"/>
        <v>3.7909999999999999</v>
      </c>
      <c r="BW111" s="29">
        <f t="shared" si="39"/>
        <v>2.101</v>
      </c>
      <c r="BX111" s="29">
        <f t="shared" si="40"/>
        <v>0.94100000000000006</v>
      </c>
      <c r="BY111" s="29">
        <f t="shared" si="41"/>
        <v>0.94100000000000006</v>
      </c>
      <c r="BZ111" s="29"/>
      <c r="CA111" s="30" t="str">
        <f t="shared" si="42"/>
        <v/>
      </c>
      <c r="CB111" s="36">
        <v>-1</v>
      </c>
      <c r="CC111" s="35" t="str">
        <f t="shared" si="43"/>
        <v/>
      </c>
      <c r="CD111" s="29" t="str">
        <f t="shared" si="44"/>
        <v/>
      </c>
      <c r="CE111" s="29" t="str">
        <f t="shared" si="45"/>
        <v/>
      </c>
      <c r="CF111" s="29" t="str">
        <f t="shared" si="46"/>
        <v/>
      </c>
      <c r="CG111" s="29" t="str">
        <f t="shared" si="47"/>
        <v/>
      </c>
      <c r="CI111" s="30" t="str">
        <f t="shared" si="48"/>
        <v>WRR0347_CFLscw-Dim(30w)</v>
      </c>
      <c r="CJ111" s="31">
        <f t="shared" si="33"/>
        <v>104</v>
      </c>
      <c r="CK111" s="35">
        <f t="shared" si="49"/>
        <v>1.3279999999999998</v>
      </c>
      <c r="CL111" s="29">
        <f t="shared" si="50"/>
        <v>3.7909999999999999</v>
      </c>
      <c r="CM111" s="29">
        <f t="shared" si="51"/>
        <v>2.101</v>
      </c>
      <c r="CN111" s="29">
        <f t="shared" si="52"/>
        <v>0.94100000000000006</v>
      </c>
      <c r="CO111" s="29">
        <f t="shared" si="53"/>
        <v>0.94100000000000006</v>
      </c>
    </row>
    <row r="112" spans="1:93" hidden="1" x14ac:dyDescent="0.3">
      <c r="A112" t="s">
        <v>309</v>
      </c>
      <c r="B112" t="s">
        <v>105</v>
      </c>
      <c r="C112" t="s">
        <v>84</v>
      </c>
      <c r="D112" s="2" t="s">
        <v>84</v>
      </c>
      <c r="E112" s="2"/>
      <c r="F112" s="34">
        <v>9020</v>
      </c>
      <c r="G112" s="2" t="s">
        <v>280</v>
      </c>
      <c r="H112" s="2">
        <v>33</v>
      </c>
      <c r="I112" s="2"/>
      <c r="J112" s="2"/>
      <c r="K112" s="2"/>
      <c r="L112" s="2" t="s">
        <v>20</v>
      </c>
      <c r="M112" s="2">
        <v>33</v>
      </c>
      <c r="N112" s="2"/>
      <c r="O112" s="2"/>
      <c r="P112" s="2" t="s">
        <v>84</v>
      </c>
      <c r="Q112" s="2"/>
      <c r="R112" s="2"/>
      <c r="S112" s="2"/>
      <c r="T112" s="2" t="s">
        <v>86</v>
      </c>
      <c r="U112" t="s">
        <v>310</v>
      </c>
      <c r="V112" s="5" t="s">
        <v>88</v>
      </c>
      <c r="W112" t="s">
        <v>109</v>
      </c>
      <c r="X112">
        <v>1</v>
      </c>
      <c r="Z112">
        <v>3.0430000000000001</v>
      </c>
      <c r="AA112">
        <v>-0.14966150225589619</v>
      </c>
      <c r="AB112">
        <v>0.52692151711335011</v>
      </c>
      <c r="AC112">
        <v>1.8411</v>
      </c>
      <c r="AD112">
        <v>-1.8050999999999999</v>
      </c>
      <c r="AE112">
        <v>-1.1288</v>
      </c>
      <c r="AF112">
        <v>-1.845</v>
      </c>
      <c r="AG112">
        <v>6.7507000000000001</v>
      </c>
      <c r="AH112">
        <v>5.8051000000000004</v>
      </c>
      <c r="AI112">
        <v>6.1600000000000002E-2</v>
      </c>
      <c r="AJ112">
        <v>6.6500000000000004E-2</v>
      </c>
      <c r="AK112">
        <v>9.35E-2</v>
      </c>
      <c r="AM112" s="29">
        <f t="shared" si="29"/>
        <v>10.878492014857454</v>
      </c>
      <c r="AN112" s="29">
        <f t="shared" si="30"/>
        <v>12.723492014857452</v>
      </c>
      <c r="AO112" s="29">
        <f t="shared" si="31"/>
        <v>10.918392014857453</v>
      </c>
      <c r="AP112" s="29">
        <f t="shared" si="34"/>
        <v>10.918392014857453</v>
      </c>
      <c r="AQ112" s="29">
        <f t="shared" si="35"/>
        <v>9.7895920148574529</v>
      </c>
      <c r="AT112">
        <v>2.1320000000000001</v>
      </c>
      <c r="AU112">
        <v>0.23699999999999999</v>
      </c>
      <c r="AV112">
        <v>0.59899999999999998</v>
      </c>
      <c r="AW112">
        <v>0</v>
      </c>
      <c r="AX112">
        <v>-1.69</v>
      </c>
      <c r="AY112">
        <v>-1.1599999999999999</v>
      </c>
      <c r="AZ112">
        <v>0</v>
      </c>
      <c r="BA112">
        <v>-2.4630000000000001</v>
      </c>
      <c r="BB112">
        <v>0.46179999999999999</v>
      </c>
      <c r="BC112">
        <v>0</v>
      </c>
      <c r="BD112">
        <v>0.19869999999999999</v>
      </c>
      <c r="BE112">
        <v>0.6</v>
      </c>
      <c r="BF112">
        <v>15</v>
      </c>
      <c r="BG112">
        <v>0</v>
      </c>
      <c r="BH112">
        <v>3</v>
      </c>
      <c r="BI112">
        <v>150</v>
      </c>
      <c r="BJ112">
        <v>0</v>
      </c>
      <c r="BK112">
        <v>9.1999999999999998E-3</v>
      </c>
      <c r="BL112">
        <v>-8.8000000000000005E-3</v>
      </c>
      <c r="BM112">
        <v>0</v>
      </c>
      <c r="BN112">
        <v>0</v>
      </c>
      <c r="BP112" s="30">
        <v>2000</v>
      </c>
      <c r="BS112" s="30" t="str">
        <f t="shared" si="36"/>
        <v>WRR0347_CFLscw-Dim(33w)</v>
      </c>
      <c r="BT112" s="31">
        <f t="shared" si="32"/>
        <v>115</v>
      </c>
      <c r="BU112" s="35">
        <f t="shared" si="37"/>
        <v>1.3324000000000003</v>
      </c>
      <c r="BV112" s="29">
        <f t="shared" si="38"/>
        <v>3.7954000000000003</v>
      </c>
      <c r="BW112" s="29">
        <f t="shared" si="39"/>
        <v>2.1054000000000004</v>
      </c>
      <c r="BX112" s="29">
        <f t="shared" si="40"/>
        <v>0.94540000000000046</v>
      </c>
      <c r="BY112" s="29">
        <f t="shared" si="41"/>
        <v>0.94540000000000046</v>
      </c>
      <c r="BZ112" s="29"/>
      <c r="CA112" s="30" t="str">
        <f t="shared" si="42"/>
        <v/>
      </c>
      <c r="CB112" s="36">
        <v>-1</v>
      </c>
      <c r="CC112" s="35" t="str">
        <f t="shared" si="43"/>
        <v/>
      </c>
      <c r="CD112" s="29" t="str">
        <f t="shared" si="44"/>
        <v/>
      </c>
      <c r="CE112" s="29" t="str">
        <f t="shared" si="45"/>
        <v/>
      </c>
      <c r="CF112" s="29" t="str">
        <f t="shared" si="46"/>
        <v/>
      </c>
      <c r="CG112" s="29" t="str">
        <f t="shared" si="47"/>
        <v/>
      </c>
      <c r="CI112" s="30" t="str">
        <f t="shared" si="48"/>
        <v>WRR0347_CFLscw-Dim(33w)</v>
      </c>
      <c r="CJ112" s="31">
        <f t="shared" si="33"/>
        <v>115</v>
      </c>
      <c r="CK112" s="35">
        <f t="shared" si="49"/>
        <v>1.3324000000000003</v>
      </c>
      <c r="CL112" s="29">
        <f t="shared" si="50"/>
        <v>3.7954000000000003</v>
      </c>
      <c r="CM112" s="29">
        <f t="shared" si="51"/>
        <v>2.1054000000000004</v>
      </c>
      <c r="CN112" s="29">
        <f t="shared" si="52"/>
        <v>0.94540000000000046</v>
      </c>
      <c r="CO112" s="29">
        <f t="shared" si="53"/>
        <v>0.94540000000000046</v>
      </c>
    </row>
    <row r="113" spans="1:93" hidden="1" x14ac:dyDescent="0.3">
      <c r="A113" t="s">
        <v>311</v>
      </c>
      <c r="B113" t="s">
        <v>105</v>
      </c>
      <c r="C113" t="s">
        <v>84</v>
      </c>
      <c r="D113" s="2" t="s">
        <v>84</v>
      </c>
      <c r="E113" s="2"/>
      <c r="F113" s="34">
        <v>9020</v>
      </c>
      <c r="G113" s="2" t="s">
        <v>280</v>
      </c>
      <c r="H113" s="2">
        <v>35</v>
      </c>
      <c r="I113" s="2"/>
      <c r="J113" s="2"/>
      <c r="K113" s="2"/>
      <c r="L113" s="2" t="s">
        <v>20</v>
      </c>
      <c r="M113" s="2">
        <v>35</v>
      </c>
      <c r="N113" s="2"/>
      <c r="O113" s="2"/>
      <c r="P113" s="2" t="s">
        <v>84</v>
      </c>
      <c r="Q113" s="2"/>
      <c r="R113" s="2"/>
      <c r="S113" s="2"/>
      <c r="T113" s="2" t="s">
        <v>86</v>
      </c>
      <c r="U113" t="s">
        <v>312</v>
      </c>
      <c r="V113" s="5" t="s">
        <v>88</v>
      </c>
      <c r="W113" t="s">
        <v>109</v>
      </c>
      <c r="X113">
        <v>1</v>
      </c>
      <c r="Z113">
        <v>3.0430000000000001</v>
      </c>
      <c r="AA113">
        <v>-0.14966150225589619</v>
      </c>
      <c r="AB113">
        <v>0.52692151711335011</v>
      </c>
      <c r="AC113">
        <v>1.8411</v>
      </c>
      <c r="AD113">
        <v>-1.8050999999999999</v>
      </c>
      <c r="AE113">
        <v>-1.1288</v>
      </c>
      <c r="AF113">
        <v>-1.845</v>
      </c>
      <c r="AG113">
        <v>6.7507000000000001</v>
      </c>
      <c r="AH113">
        <v>5.8051000000000004</v>
      </c>
      <c r="AI113">
        <v>6.1600000000000002E-2</v>
      </c>
      <c r="AJ113">
        <v>6.6500000000000004E-2</v>
      </c>
      <c r="AK113">
        <v>9.35E-2</v>
      </c>
      <c r="AM113" s="29">
        <f t="shared" si="29"/>
        <v>11.198492014857454</v>
      </c>
      <c r="AN113" s="29">
        <f t="shared" si="30"/>
        <v>13.043492014857454</v>
      </c>
      <c r="AO113" s="29">
        <f t="shared" si="31"/>
        <v>11.238392014857453</v>
      </c>
      <c r="AP113" s="29">
        <f t="shared" si="34"/>
        <v>11.238392014857453</v>
      </c>
      <c r="AQ113" s="29">
        <f t="shared" si="35"/>
        <v>10.109592014857455</v>
      </c>
      <c r="AT113">
        <v>2.1320000000000001</v>
      </c>
      <c r="AU113">
        <v>0.23699999999999999</v>
      </c>
      <c r="AV113">
        <v>0.59899999999999998</v>
      </c>
      <c r="AW113">
        <v>0</v>
      </c>
      <c r="AX113">
        <v>-1.69</v>
      </c>
      <c r="AY113">
        <v>-1.1599999999999999</v>
      </c>
      <c r="AZ113">
        <v>0</v>
      </c>
      <c r="BA113">
        <v>-2.4630000000000001</v>
      </c>
      <c r="BB113">
        <v>0.46179999999999999</v>
      </c>
      <c r="BC113">
        <v>0</v>
      </c>
      <c r="BD113">
        <v>0.19869999999999999</v>
      </c>
      <c r="BE113">
        <v>0.6</v>
      </c>
      <c r="BF113">
        <v>15</v>
      </c>
      <c r="BG113">
        <v>0</v>
      </c>
      <c r="BH113">
        <v>3</v>
      </c>
      <c r="BI113">
        <v>150</v>
      </c>
      <c r="BJ113">
        <v>0</v>
      </c>
      <c r="BK113">
        <v>9.1999999999999998E-3</v>
      </c>
      <c r="BL113">
        <v>-8.8000000000000005E-3</v>
      </c>
      <c r="BM113">
        <v>0</v>
      </c>
      <c r="BN113">
        <v>0</v>
      </c>
      <c r="BP113" s="30">
        <v>2000</v>
      </c>
      <c r="BS113" s="30" t="str">
        <f t="shared" si="36"/>
        <v>WRR0347_CFLscw-Dim(35w)</v>
      </c>
      <c r="BT113" s="31">
        <f t="shared" si="32"/>
        <v>121</v>
      </c>
      <c r="BU113" s="35">
        <f t="shared" si="37"/>
        <v>1.3348000000000004</v>
      </c>
      <c r="BV113" s="29">
        <f t="shared" si="38"/>
        <v>3.7978000000000005</v>
      </c>
      <c r="BW113" s="29">
        <f t="shared" si="39"/>
        <v>2.1078000000000006</v>
      </c>
      <c r="BX113" s="29">
        <f t="shared" si="40"/>
        <v>0.94780000000000064</v>
      </c>
      <c r="BY113" s="29">
        <f t="shared" si="41"/>
        <v>0.94780000000000064</v>
      </c>
      <c r="BZ113" s="29"/>
      <c r="CA113" s="30" t="str">
        <f t="shared" si="42"/>
        <v/>
      </c>
      <c r="CB113" s="36">
        <v>-1</v>
      </c>
      <c r="CC113" s="35" t="str">
        <f t="shared" si="43"/>
        <v/>
      </c>
      <c r="CD113" s="29" t="str">
        <f t="shared" si="44"/>
        <v/>
      </c>
      <c r="CE113" s="29" t="str">
        <f t="shared" si="45"/>
        <v/>
      </c>
      <c r="CF113" s="29" t="str">
        <f t="shared" si="46"/>
        <v/>
      </c>
      <c r="CG113" s="29" t="str">
        <f t="shared" si="47"/>
        <v/>
      </c>
      <c r="CI113" s="30" t="str">
        <f t="shared" si="48"/>
        <v>WRR0347_CFLscw-Dim(35w)</v>
      </c>
      <c r="CJ113" s="31">
        <f t="shared" si="33"/>
        <v>121</v>
      </c>
      <c r="CK113" s="35">
        <f t="shared" si="49"/>
        <v>1.3348000000000004</v>
      </c>
      <c r="CL113" s="29">
        <f t="shared" si="50"/>
        <v>3.7978000000000005</v>
      </c>
      <c r="CM113" s="29">
        <f t="shared" si="51"/>
        <v>2.1078000000000006</v>
      </c>
      <c r="CN113" s="29">
        <f t="shared" si="52"/>
        <v>0.94780000000000064</v>
      </c>
      <c r="CO113" s="29">
        <f t="shared" si="53"/>
        <v>0.94780000000000064</v>
      </c>
    </row>
    <row r="114" spans="1:93" hidden="1" x14ac:dyDescent="0.3">
      <c r="A114" t="s">
        <v>313</v>
      </c>
      <c r="B114" t="s">
        <v>105</v>
      </c>
      <c r="C114" t="s">
        <v>84</v>
      </c>
      <c r="D114" s="2" t="s">
        <v>84</v>
      </c>
      <c r="E114" s="2"/>
      <c r="F114" s="34">
        <v>9020</v>
      </c>
      <c r="G114" s="2" t="s">
        <v>280</v>
      </c>
      <c r="H114" s="2">
        <v>38</v>
      </c>
      <c r="I114" s="2"/>
      <c r="J114" s="2"/>
      <c r="K114" s="2"/>
      <c r="L114" s="2" t="s">
        <v>20</v>
      </c>
      <c r="M114" s="2">
        <v>38</v>
      </c>
      <c r="N114" s="2"/>
      <c r="O114" s="2"/>
      <c r="P114" s="2" t="s">
        <v>84</v>
      </c>
      <c r="Q114" s="2"/>
      <c r="R114" s="2"/>
      <c r="S114" s="2"/>
      <c r="T114" s="2" t="s">
        <v>86</v>
      </c>
      <c r="U114" t="s">
        <v>314</v>
      </c>
      <c r="V114" s="5" t="s">
        <v>88</v>
      </c>
      <c r="W114" t="s">
        <v>109</v>
      </c>
      <c r="X114">
        <v>1</v>
      </c>
      <c r="Z114">
        <v>3.0430000000000001</v>
      </c>
      <c r="AA114">
        <v>-0.14966150225589619</v>
      </c>
      <c r="AB114">
        <v>0.52692151711335011</v>
      </c>
      <c r="AC114">
        <v>1.8411</v>
      </c>
      <c r="AD114">
        <v>-1.8050999999999999</v>
      </c>
      <c r="AE114">
        <v>-1.1288</v>
      </c>
      <c r="AF114">
        <v>-1.845</v>
      </c>
      <c r="AG114">
        <v>6.7507000000000001</v>
      </c>
      <c r="AH114">
        <v>5.8051000000000004</v>
      </c>
      <c r="AI114">
        <v>6.1600000000000002E-2</v>
      </c>
      <c r="AJ114">
        <v>6.6500000000000004E-2</v>
      </c>
      <c r="AK114">
        <v>9.35E-2</v>
      </c>
      <c r="AM114" s="29">
        <f t="shared" si="29"/>
        <v>11.678492014857454</v>
      </c>
      <c r="AN114" s="29">
        <f t="shared" si="30"/>
        <v>13.523492014857455</v>
      </c>
      <c r="AO114" s="29">
        <f t="shared" si="31"/>
        <v>11.718392014857454</v>
      </c>
      <c r="AP114" s="29">
        <f t="shared" si="34"/>
        <v>11.718392014857454</v>
      </c>
      <c r="AQ114" s="29">
        <f t="shared" si="35"/>
        <v>10.589592014857455</v>
      </c>
      <c r="AT114">
        <v>2.1320000000000001</v>
      </c>
      <c r="AU114">
        <v>0.23699999999999999</v>
      </c>
      <c r="AV114">
        <v>0.59899999999999998</v>
      </c>
      <c r="AW114">
        <v>0</v>
      </c>
      <c r="AX114">
        <v>-1.69</v>
      </c>
      <c r="AY114">
        <v>-1.1599999999999999</v>
      </c>
      <c r="AZ114">
        <v>0</v>
      </c>
      <c r="BA114">
        <v>-2.4630000000000001</v>
      </c>
      <c r="BB114">
        <v>0.46179999999999999</v>
      </c>
      <c r="BC114">
        <v>0</v>
      </c>
      <c r="BD114">
        <v>0.19869999999999999</v>
      </c>
      <c r="BE114">
        <v>0.6</v>
      </c>
      <c r="BF114">
        <v>15</v>
      </c>
      <c r="BG114">
        <v>0</v>
      </c>
      <c r="BH114">
        <v>3</v>
      </c>
      <c r="BI114">
        <v>150</v>
      </c>
      <c r="BJ114">
        <v>0</v>
      </c>
      <c r="BK114">
        <v>9.1999999999999998E-3</v>
      </c>
      <c r="BL114">
        <v>-8.8000000000000005E-3</v>
      </c>
      <c r="BM114">
        <v>0</v>
      </c>
      <c r="BN114">
        <v>0</v>
      </c>
      <c r="BP114" s="30">
        <v>2000</v>
      </c>
      <c r="BS114" s="30" t="str">
        <f t="shared" si="36"/>
        <v>WRR0347_CFLscw-Dim(38w)</v>
      </c>
      <c r="BT114" s="31">
        <f t="shared" si="32"/>
        <v>132</v>
      </c>
      <c r="BU114" s="35">
        <f t="shared" si="37"/>
        <v>1.3391999999999999</v>
      </c>
      <c r="BV114" s="29">
        <f t="shared" si="38"/>
        <v>3.8022</v>
      </c>
      <c r="BW114" s="29">
        <f t="shared" si="39"/>
        <v>2.1122000000000001</v>
      </c>
      <c r="BX114" s="29">
        <f t="shared" si="40"/>
        <v>0.95220000000000016</v>
      </c>
      <c r="BY114" s="29">
        <f t="shared" si="41"/>
        <v>0.95220000000000016</v>
      </c>
      <c r="BZ114" s="29"/>
      <c r="CA114" s="30" t="str">
        <f t="shared" si="42"/>
        <v/>
      </c>
      <c r="CB114" s="36">
        <v>-1</v>
      </c>
      <c r="CC114" s="35" t="str">
        <f t="shared" si="43"/>
        <v/>
      </c>
      <c r="CD114" s="29" t="str">
        <f t="shared" si="44"/>
        <v/>
      </c>
      <c r="CE114" s="29" t="str">
        <f t="shared" si="45"/>
        <v/>
      </c>
      <c r="CF114" s="29" t="str">
        <f t="shared" si="46"/>
        <v/>
      </c>
      <c r="CG114" s="29" t="str">
        <f t="shared" si="47"/>
        <v/>
      </c>
      <c r="CI114" s="30" t="str">
        <f t="shared" si="48"/>
        <v>WRR0347_CFLscw-Dim(38w)</v>
      </c>
      <c r="CJ114" s="31">
        <f t="shared" si="33"/>
        <v>132</v>
      </c>
      <c r="CK114" s="35">
        <f t="shared" si="49"/>
        <v>1.3391999999999999</v>
      </c>
      <c r="CL114" s="29">
        <f t="shared" si="50"/>
        <v>3.8022</v>
      </c>
      <c r="CM114" s="29">
        <f t="shared" si="51"/>
        <v>2.1122000000000001</v>
      </c>
      <c r="CN114" s="29">
        <f t="shared" si="52"/>
        <v>0.95220000000000016</v>
      </c>
      <c r="CO114" s="29">
        <f t="shared" si="53"/>
        <v>0.95220000000000016</v>
      </c>
    </row>
    <row r="115" spans="1:93" hidden="1" x14ac:dyDescent="0.3">
      <c r="A115" t="s">
        <v>315</v>
      </c>
      <c r="B115" t="s">
        <v>105</v>
      </c>
      <c r="C115" t="s">
        <v>84</v>
      </c>
      <c r="D115" s="2" t="s">
        <v>84</v>
      </c>
      <c r="E115" s="2"/>
      <c r="F115" s="34">
        <v>9020</v>
      </c>
      <c r="G115" s="2" t="s">
        <v>280</v>
      </c>
      <c r="H115" s="2">
        <v>40</v>
      </c>
      <c r="I115" s="2"/>
      <c r="J115" s="2"/>
      <c r="K115" s="2"/>
      <c r="L115" s="2" t="s">
        <v>20</v>
      </c>
      <c r="M115" s="2">
        <v>40</v>
      </c>
      <c r="N115" s="2"/>
      <c r="O115" s="2"/>
      <c r="P115" s="2" t="s">
        <v>84</v>
      </c>
      <c r="Q115" s="2"/>
      <c r="R115" s="2"/>
      <c r="S115" s="2"/>
      <c r="T115" s="2" t="s">
        <v>86</v>
      </c>
      <c r="U115" t="s">
        <v>316</v>
      </c>
      <c r="V115" s="5" t="s">
        <v>88</v>
      </c>
      <c r="W115" t="s">
        <v>109</v>
      </c>
      <c r="X115">
        <v>1</v>
      </c>
      <c r="Z115">
        <v>3.0430000000000001</v>
      </c>
      <c r="AA115">
        <v>-0.14966150225589619</v>
      </c>
      <c r="AB115">
        <v>0.52692151711335011</v>
      </c>
      <c r="AC115">
        <v>1.8411</v>
      </c>
      <c r="AD115">
        <v>-1.8050999999999999</v>
      </c>
      <c r="AE115">
        <v>-1.1288</v>
      </c>
      <c r="AF115">
        <v>-1.845</v>
      </c>
      <c r="AG115">
        <v>6.7507000000000001</v>
      </c>
      <c r="AH115">
        <v>5.8051000000000004</v>
      </c>
      <c r="AI115">
        <v>6.1600000000000002E-2</v>
      </c>
      <c r="AJ115">
        <v>6.6500000000000004E-2</v>
      </c>
      <c r="AK115">
        <v>9.35E-2</v>
      </c>
      <c r="AM115" s="29">
        <f t="shared" si="29"/>
        <v>11.998492014857455</v>
      </c>
      <c r="AN115" s="29">
        <f t="shared" si="30"/>
        <v>13.843492014857453</v>
      </c>
      <c r="AO115" s="29">
        <f t="shared" si="31"/>
        <v>12.038392014857454</v>
      </c>
      <c r="AP115" s="29">
        <f t="shared" si="34"/>
        <v>12.038392014857454</v>
      </c>
      <c r="AQ115" s="29">
        <f t="shared" si="35"/>
        <v>10.909592014857454</v>
      </c>
      <c r="AT115">
        <v>2.1320000000000001</v>
      </c>
      <c r="AU115">
        <v>0.23699999999999999</v>
      </c>
      <c r="AV115">
        <v>0.59899999999999998</v>
      </c>
      <c r="AW115">
        <v>0</v>
      </c>
      <c r="AX115">
        <v>-1.69</v>
      </c>
      <c r="AY115">
        <v>-1.1599999999999999</v>
      </c>
      <c r="AZ115">
        <v>0</v>
      </c>
      <c r="BA115">
        <v>-2.4630000000000001</v>
      </c>
      <c r="BB115">
        <v>0.46179999999999999</v>
      </c>
      <c r="BC115">
        <v>0</v>
      </c>
      <c r="BD115">
        <v>0.19869999999999999</v>
      </c>
      <c r="BE115">
        <v>0.6</v>
      </c>
      <c r="BF115">
        <v>15</v>
      </c>
      <c r="BG115">
        <v>0</v>
      </c>
      <c r="BH115">
        <v>3</v>
      </c>
      <c r="BI115">
        <v>150</v>
      </c>
      <c r="BJ115">
        <v>0</v>
      </c>
      <c r="BK115">
        <v>9.1999999999999998E-3</v>
      </c>
      <c r="BL115">
        <v>-8.8000000000000005E-3</v>
      </c>
      <c r="BM115">
        <v>0</v>
      </c>
      <c r="BN115">
        <v>0</v>
      </c>
      <c r="BP115" s="30">
        <v>2000</v>
      </c>
      <c r="BS115" s="30" t="str">
        <f t="shared" si="36"/>
        <v>WRR0347_CFLscw-Dim(40w)</v>
      </c>
      <c r="BT115" s="31">
        <f t="shared" si="32"/>
        <v>139</v>
      </c>
      <c r="BU115" s="35">
        <f t="shared" si="37"/>
        <v>1.3419999999999996</v>
      </c>
      <c r="BV115" s="29">
        <f t="shared" si="38"/>
        <v>3.8049999999999997</v>
      </c>
      <c r="BW115" s="29">
        <f t="shared" si="39"/>
        <v>2.1149999999999998</v>
      </c>
      <c r="BX115" s="29">
        <f t="shared" si="40"/>
        <v>0.95499999999999985</v>
      </c>
      <c r="BY115" s="29">
        <f t="shared" si="41"/>
        <v>0.95499999999999985</v>
      </c>
      <c r="BZ115" s="29"/>
      <c r="CA115" s="30" t="str">
        <f t="shared" si="42"/>
        <v/>
      </c>
      <c r="CB115" s="36">
        <v>-1</v>
      </c>
      <c r="CC115" s="35" t="str">
        <f t="shared" si="43"/>
        <v/>
      </c>
      <c r="CD115" s="29" t="str">
        <f t="shared" si="44"/>
        <v/>
      </c>
      <c r="CE115" s="29" t="str">
        <f t="shared" si="45"/>
        <v/>
      </c>
      <c r="CF115" s="29" t="str">
        <f t="shared" si="46"/>
        <v/>
      </c>
      <c r="CG115" s="29" t="str">
        <f t="shared" si="47"/>
        <v/>
      </c>
      <c r="CI115" s="30" t="str">
        <f t="shared" si="48"/>
        <v>WRR0347_CFLscw-Dim(40w)</v>
      </c>
      <c r="CJ115" s="31">
        <f t="shared" si="33"/>
        <v>139</v>
      </c>
      <c r="CK115" s="35">
        <f t="shared" si="49"/>
        <v>1.3419999999999996</v>
      </c>
      <c r="CL115" s="29">
        <f t="shared" si="50"/>
        <v>3.8049999999999997</v>
      </c>
      <c r="CM115" s="29">
        <f t="shared" si="51"/>
        <v>2.1149999999999998</v>
      </c>
      <c r="CN115" s="29">
        <f t="shared" si="52"/>
        <v>0.95499999999999985</v>
      </c>
      <c r="CO115" s="29">
        <f t="shared" si="53"/>
        <v>0.95499999999999985</v>
      </c>
    </row>
    <row r="116" spans="1:93" hidden="1" x14ac:dyDescent="0.3">
      <c r="A116" t="s">
        <v>317</v>
      </c>
      <c r="B116" t="s">
        <v>105</v>
      </c>
      <c r="C116" t="s">
        <v>84</v>
      </c>
      <c r="D116" s="2" t="s">
        <v>84</v>
      </c>
      <c r="E116" s="2"/>
      <c r="F116" s="34">
        <v>9020</v>
      </c>
      <c r="G116" s="2" t="s">
        <v>280</v>
      </c>
      <c r="H116" s="2">
        <v>45</v>
      </c>
      <c r="I116" s="2"/>
      <c r="J116" s="2"/>
      <c r="K116" s="2"/>
      <c r="L116" s="2" t="s">
        <v>20</v>
      </c>
      <c r="M116" s="2">
        <v>45</v>
      </c>
      <c r="N116" s="2"/>
      <c r="O116" s="2"/>
      <c r="P116" s="2" t="s">
        <v>84</v>
      </c>
      <c r="Q116" s="2"/>
      <c r="R116" s="2"/>
      <c r="S116" s="2"/>
      <c r="T116" s="2" t="s">
        <v>86</v>
      </c>
      <c r="U116" t="s">
        <v>318</v>
      </c>
      <c r="V116" s="5" t="s">
        <v>88</v>
      </c>
      <c r="W116" t="s">
        <v>109</v>
      </c>
      <c r="X116">
        <v>1</v>
      </c>
      <c r="Z116">
        <v>3.0430000000000001</v>
      </c>
      <c r="AA116">
        <v>-0.14966150225589619</v>
      </c>
      <c r="AB116">
        <v>0.52692151711335011</v>
      </c>
      <c r="AC116">
        <v>1.8411</v>
      </c>
      <c r="AD116">
        <v>-1.8050999999999999</v>
      </c>
      <c r="AE116">
        <v>-1.1288</v>
      </c>
      <c r="AF116">
        <v>-1.845</v>
      </c>
      <c r="AG116">
        <v>6.7507000000000001</v>
      </c>
      <c r="AH116">
        <v>5.8051000000000004</v>
      </c>
      <c r="AI116">
        <v>6.1600000000000002E-2</v>
      </c>
      <c r="AJ116">
        <v>6.6500000000000004E-2</v>
      </c>
      <c r="AK116">
        <v>9.35E-2</v>
      </c>
      <c r="AM116" s="29">
        <f t="shared" si="29"/>
        <v>12.798492014857453</v>
      </c>
      <c r="AN116" s="29">
        <f t="shared" si="30"/>
        <v>14.643492014857454</v>
      </c>
      <c r="AO116" s="29">
        <f t="shared" si="31"/>
        <v>12.838392014857453</v>
      </c>
      <c r="AP116" s="29">
        <f t="shared" si="34"/>
        <v>12.838392014857453</v>
      </c>
      <c r="AQ116" s="29">
        <f t="shared" si="35"/>
        <v>11.709592014857453</v>
      </c>
      <c r="AT116">
        <v>2.1320000000000001</v>
      </c>
      <c r="AU116">
        <v>0.23699999999999999</v>
      </c>
      <c r="AV116">
        <v>0.59899999999999998</v>
      </c>
      <c r="AW116">
        <v>0</v>
      </c>
      <c r="AX116">
        <v>-1.69</v>
      </c>
      <c r="AY116">
        <v>-1.1599999999999999</v>
      </c>
      <c r="AZ116">
        <v>0</v>
      </c>
      <c r="BA116">
        <v>-2.4630000000000001</v>
      </c>
      <c r="BB116">
        <v>0.46179999999999999</v>
      </c>
      <c r="BC116">
        <v>0</v>
      </c>
      <c r="BD116">
        <v>0.19869999999999999</v>
      </c>
      <c r="BE116">
        <v>0.6</v>
      </c>
      <c r="BF116">
        <v>15</v>
      </c>
      <c r="BG116">
        <v>0</v>
      </c>
      <c r="BH116">
        <v>3</v>
      </c>
      <c r="BI116">
        <v>150</v>
      </c>
      <c r="BJ116">
        <v>0</v>
      </c>
      <c r="BK116">
        <v>9.1999999999999998E-3</v>
      </c>
      <c r="BL116">
        <v>-8.8000000000000005E-3</v>
      </c>
      <c r="BM116">
        <v>0</v>
      </c>
      <c r="BN116">
        <v>0</v>
      </c>
      <c r="BP116" s="30">
        <v>2000</v>
      </c>
      <c r="BS116" s="30" t="str">
        <f t="shared" si="36"/>
        <v>WRR0347_CFLscw-Dim(45w)</v>
      </c>
      <c r="BT116" s="31">
        <f t="shared" si="32"/>
        <v>156</v>
      </c>
      <c r="BU116" s="35" t="str">
        <f t="shared" si="37"/>
        <v>OOS</v>
      </c>
      <c r="BV116" s="29" t="str">
        <f t="shared" si="38"/>
        <v>OOS</v>
      </c>
      <c r="BW116" s="29" t="str">
        <f t="shared" si="39"/>
        <v>OOS</v>
      </c>
      <c r="BX116" s="29" t="str">
        <f t="shared" si="40"/>
        <v>OOS</v>
      </c>
      <c r="BY116" s="29" t="str">
        <f t="shared" si="41"/>
        <v>OOS</v>
      </c>
      <c r="BZ116" s="29"/>
      <c r="CA116" s="30" t="str">
        <f t="shared" si="42"/>
        <v/>
      </c>
      <c r="CB116" s="36">
        <v>-1</v>
      </c>
      <c r="CC116" s="35" t="str">
        <f t="shared" si="43"/>
        <v/>
      </c>
      <c r="CD116" s="29" t="str">
        <f t="shared" si="44"/>
        <v/>
      </c>
      <c r="CE116" s="29" t="str">
        <f t="shared" si="45"/>
        <v/>
      </c>
      <c r="CF116" s="29" t="str">
        <f t="shared" si="46"/>
        <v/>
      </c>
      <c r="CG116" s="29" t="str">
        <f t="shared" si="47"/>
        <v/>
      </c>
      <c r="CI116" s="30" t="str">
        <f t="shared" si="48"/>
        <v>WRR0347_CFLscw-Dim(45w)</v>
      </c>
      <c r="CJ116" s="31">
        <f t="shared" si="33"/>
        <v>156</v>
      </c>
      <c r="CK116" s="35" t="str">
        <f t="shared" si="49"/>
        <v/>
      </c>
      <c r="CL116" s="29" t="str">
        <f t="shared" si="50"/>
        <v/>
      </c>
      <c r="CM116" s="29" t="str">
        <f t="shared" si="51"/>
        <v/>
      </c>
      <c r="CN116" s="29" t="str">
        <f t="shared" si="52"/>
        <v/>
      </c>
      <c r="CO116" s="29" t="str">
        <f t="shared" si="53"/>
        <v/>
      </c>
    </row>
    <row r="117" spans="1:93" hidden="1" x14ac:dyDescent="0.3">
      <c r="A117" t="s">
        <v>319</v>
      </c>
      <c r="B117" t="s">
        <v>105</v>
      </c>
      <c r="C117" t="s">
        <v>84</v>
      </c>
      <c r="D117" s="2" t="s">
        <v>84</v>
      </c>
      <c r="E117" s="2"/>
      <c r="F117" s="34">
        <v>9020</v>
      </c>
      <c r="G117" s="2" t="s">
        <v>280</v>
      </c>
      <c r="H117" s="2">
        <v>47</v>
      </c>
      <c r="I117" s="2"/>
      <c r="J117" s="2"/>
      <c r="K117" s="2"/>
      <c r="L117" s="2" t="s">
        <v>20</v>
      </c>
      <c r="M117" s="2">
        <v>47</v>
      </c>
      <c r="N117" s="2"/>
      <c r="O117" s="2"/>
      <c r="P117" s="2" t="s">
        <v>84</v>
      </c>
      <c r="Q117" s="2"/>
      <c r="R117" s="2"/>
      <c r="S117" s="2"/>
      <c r="T117" s="2" t="s">
        <v>86</v>
      </c>
      <c r="U117" t="s">
        <v>320</v>
      </c>
      <c r="V117" s="5" t="s">
        <v>88</v>
      </c>
      <c r="W117" t="s">
        <v>109</v>
      </c>
      <c r="X117">
        <v>1</v>
      </c>
      <c r="Z117">
        <v>3.0430000000000001</v>
      </c>
      <c r="AA117">
        <v>-0.14966150225589619</v>
      </c>
      <c r="AB117">
        <v>0.52692151711335011</v>
      </c>
      <c r="AC117">
        <v>1.8411</v>
      </c>
      <c r="AD117">
        <v>-1.8050999999999999</v>
      </c>
      <c r="AE117">
        <v>-1.1288</v>
      </c>
      <c r="AF117">
        <v>-1.845</v>
      </c>
      <c r="AG117">
        <v>6.7507000000000001</v>
      </c>
      <c r="AH117">
        <v>5.8051000000000004</v>
      </c>
      <c r="AI117">
        <v>6.1600000000000002E-2</v>
      </c>
      <c r="AJ117">
        <v>6.6500000000000004E-2</v>
      </c>
      <c r="AK117">
        <v>9.35E-2</v>
      </c>
      <c r="AM117" s="29">
        <f t="shared" si="29"/>
        <v>13.118492014857454</v>
      </c>
      <c r="AN117" s="29">
        <f t="shared" si="30"/>
        <v>14.963492014857454</v>
      </c>
      <c r="AO117" s="29">
        <f t="shared" si="31"/>
        <v>13.158392014857455</v>
      </c>
      <c r="AP117" s="29">
        <f t="shared" si="34"/>
        <v>13.158392014857455</v>
      </c>
      <c r="AQ117" s="29">
        <f t="shared" si="35"/>
        <v>12.029592014857453</v>
      </c>
      <c r="AT117">
        <v>2.1320000000000001</v>
      </c>
      <c r="AU117">
        <v>0.23699999999999999</v>
      </c>
      <c r="AV117">
        <v>0.59899999999999998</v>
      </c>
      <c r="AW117">
        <v>0</v>
      </c>
      <c r="AX117">
        <v>-1.69</v>
      </c>
      <c r="AY117">
        <v>-1.1599999999999999</v>
      </c>
      <c r="AZ117">
        <v>0</v>
      </c>
      <c r="BA117">
        <v>-2.4630000000000001</v>
      </c>
      <c r="BB117">
        <v>0.46179999999999999</v>
      </c>
      <c r="BC117">
        <v>0</v>
      </c>
      <c r="BD117">
        <v>0.19869999999999999</v>
      </c>
      <c r="BE117">
        <v>0.6</v>
      </c>
      <c r="BF117">
        <v>15</v>
      </c>
      <c r="BG117">
        <v>0</v>
      </c>
      <c r="BH117">
        <v>3</v>
      </c>
      <c r="BI117">
        <v>150</v>
      </c>
      <c r="BJ117">
        <v>0</v>
      </c>
      <c r="BK117">
        <v>9.1999999999999998E-3</v>
      </c>
      <c r="BL117">
        <v>-8.8000000000000005E-3</v>
      </c>
      <c r="BM117">
        <v>0</v>
      </c>
      <c r="BN117">
        <v>0</v>
      </c>
      <c r="BP117" s="30">
        <v>2000</v>
      </c>
      <c r="BS117" s="30" t="str">
        <f t="shared" si="36"/>
        <v>WRR0347_CFLscw-Dim(47w)</v>
      </c>
      <c r="BT117" s="31">
        <f t="shared" si="32"/>
        <v>163</v>
      </c>
      <c r="BU117" s="35" t="str">
        <f t="shared" si="37"/>
        <v>OOS</v>
      </c>
      <c r="BV117" s="29" t="str">
        <f t="shared" si="38"/>
        <v>OOS</v>
      </c>
      <c r="BW117" s="29" t="str">
        <f t="shared" si="39"/>
        <v>OOS</v>
      </c>
      <c r="BX117" s="29" t="str">
        <f t="shared" si="40"/>
        <v>OOS</v>
      </c>
      <c r="BY117" s="29" t="str">
        <f t="shared" si="41"/>
        <v>OOS</v>
      </c>
      <c r="BZ117" s="29"/>
      <c r="CA117" s="30" t="str">
        <f t="shared" si="42"/>
        <v/>
      </c>
      <c r="CB117" s="36">
        <v>-1</v>
      </c>
      <c r="CC117" s="35" t="str">
        <f t="shared" si="43"/>
        <v/>
      </c>
      <c r="CD117" s="29" t="str">
        <f t="shared" si="44"/>
        <v/>
      </c>
      <c r="CE117" s="29" t="str">
        <f t="shared" si="45"/>
        <v/>
      </c>
      <c r="CF117" s="29" t="str">
        <f t="shared" si="46"/>
        <v/>
      </c>
      <c r="CG117" s="29" t="str">
        <f t="shared" si="47"/>
        <v/>
      </c>
      <c r="CI117" s="30" t="str">
        <f t="shared" si="48"/>
        <v>WRR0347_CFLscw-Dim(47w)</v>
      </c>
      <c r="CJ117" s="31">
        <f t="shared" si="33"/>
        <v>163</v>
      </c>
      <c r="CK117" s="35" t="str">
        <f t="shared" si="49"/>
        <v/>
      </c>
      <c r="CL117" s="29" t="str">
        <f t="shared" si="50"/>
        <v/>
      </c>
      <c r="CM117" s="29" t="str">
        <f t="shared" si="51"/>
        <v/>
      </c>
      <c r="CN117" s="29" t="str">
        <f t="shared" si="52"/>
        <v/>
      </c>
      <c r="CO117" s="29" t="str">
        <f t="shared" si="53"/>
        <v/>
      </c>
    </row>
    <row r="118" spans="1:93" hidden="1" x14ac:dyDescent="0.3">
      <c r="A118" t="s">
        <v>321</v>
      </c>
      <c r="B118" t="s">
        <v>105</v>
      </c>
      <c r="C118" t="s">
        <v>84</v>
      </c>
      <c r="D118" s="2" t="s">
        <v>84</v>
      </c>
      <c r="E118" s="2"/>
      <c r="F118" s="34">
        <v>9020</v>
      </c>
      <c r="G118" s="2" t="s">
        <v>280</v>
      </c>
      <c r="H118" s="2">
        <v>50</v>
      </c>
      <c r="I118" s="2"/>
      <c r="J118" s="2"/>
      <c r="K118" s="2"/>
      <c r="L118" s="2" t="s">
        <v>20</v>
      </c>
      <c r="M118" s="2">
        <v>50</v>
      </c>
      <c r="N118" s="2"/>
      <c r="O118" s="2"/>
      <c r="P118" s="2" t="s">
        <v>84</v>
      </c>
      <c r="Q118" s="2"/>
      <c r="R118" s="2"/>
      <c r="S118" s="2"/>
      <c r="T118" s="2" t="s">
        <v>86</v>
      </c>
      <c r="U118" t="s">
        <v>322</v>
      </c>
      <c r="V118" s="5" t="s">
        <v>88</v>
      </c>
      <c r="W118" t="s">
        <v>109</v>
      </c>
      <c r="X118">
        <v>1</v>
      </c>
      <c r="Z118">
        <v>3.0430000000000001</v>
      </c>
      <c r="AA118">
        <v>-0.14966150225589619</v>
      </c>
      <c r="AB118">
        <v>0.52692151711335011</v>
      </c>
      <c r="AC118">
        <v>1.8411</v>
      </c>
      <c r="AD118">
        <v>-1.8050999999999999</v>
      </c>
      <c r="AE118">
        <v>-1.1288</v>
      </c>
      <c r="AF118">
        <v>-1.845</v>
      </c>
      <c r="AG118">
        <v>6.7507000000000001</v>
      </c>
      <c r="AH118">
        <v>5.8051000000000004</v>
      </c>
      <c r="AI118">
        <v>6.1600000000000002E-2</v>
      </c>
      <c r="AJ118">
        <v>6.6500000000000004E-2</v>
      </c>
      <c r="AK118">
        <v>9.35E-2</v>
      </c>
      <c r="AM118" s="29">
        <f t="shared" si="29"/>
        <v>13.598492014857452</v>
      </c>
      <c r="AN118" s="29">
        <f t="shared" si="30"/>
        <v>15.443492014857453</v>
      </c>
      <c r="AO118" s="29">
        <f t="shared" si="31"/>
        <v>13.638392014857452</v>
      </c>
      <c r="AP118" s="29">
        <f t="shared" si="34"/>
        <v>13.638392014857452</v>
      </c>
      <c r="AQ118" s="29">
        <f t="shared" si="35"/>
        <v>12.509592014857454</v>
      </c>
      <c r="AT118">
        <v>2.1320000000000001</v>
      </c>
      <c r="AU118">
        <v>0.23699999999999999</v>
      </c>
      <c r="AV118">
        <v>0.59899999999999998</v>
      </c>
      <c r="AW118">
        <v>0</v>
      </c>
      <c r="AX118">
        <v>-1.69</v>
      </c>
      <c r="AY118">
        <v>-1.1599999999999999</v>
      </c>
      <c r="AZ118">
        <v>0</v>
      </c>
      <c r="BA118">
        <v>-2.4630000000000001</v>
      </c>
      <c r="BB118">
        <v>0.46179999999999999</v>
      </c>
      <c r="BC118">
        <v>0</v>
      </c>
      <c r="BD118">
        <v>0.19869999999999999</v>
      </c>
      <c r="BE118">
        <v>0.6</v>
      </c>
      <c r="BF118">
        <v>15</v>
      </c>
      <c r="BG118">
        <v>0</v>
      </c>
      <c r="BH118">
        <v>3</v>
      </c>
      <c r="BI118">
        <v>150</v>
      </c>
      <c r="BJ118">
        <v>0</v>
      </c>
      <c r="BK118">
        <v>9.1999999999999998E-3</v>
      </c>
      <c r="BL118">
        <v>-8.8000000000000005E-3</v>
      </c>
      <c r="BM118">
        <v>0</v>
      </c>
      <c r="BN118">
        <v>0</v>
      </c>
      <c r="BP118" s="30">
        <v>2000</v>
      </c>
      <c r="BS118" s="30" t="str">
        <f t="shared" si="36"/>
        <v>WRR0347_CFLscw-Dim(50w)</v>
      </c>
      <c r="BT118" s="31">
        <f t="shared" si="32"/>
        <v>174</v>
      </c>
      <c r="BU118" s="35" t="str">
        <f t="shared" si="37"/>
        <v>OOS</v>
      </c>
      <c r="BV118" s="29" t="str">
        <f t="shared" si="38"/>
        <v>OOS</v>
      </c>
      <c r="BW118" s="29" t="str">
        <f t="shared" si="39"/>
        <v>OOS</v>
      </c>
      <c r="BX118" s="29" t="str">
        <f t="shared" si="40"/>
        <v>OOS</v>
      </c>
      <c r="BY118" s="29" t="str">
        <f t="shared" si="41"/>
        <v>OOS</v>
      </c>
      <c r="BZ118" s="29"/>
      <c r="CA118" s="30" t="str">
        <f t="shared" si="42"/>
        <v/>
      </c>
      <c r="CB118" s="36">
        <v>-1</v>
      </c>
      <c r="CC118" s="35" t="str">
        <f t="shared" si="43"/>
        <v/>
      </c>
      <c r="CD118" s="29" t="str">
        <f t="shared" si="44"/>
        <v/>
      </c>
      <c r="CE118" s="29" t="str">
        <f t="shared" si="45"/>
        <v/>
      </c>
      <c r="CF118" s="29" t="str">
        <f t="shared" si="46"/>
        <v/>
      </c>
      <c r="CG118" s="29" t="str">
        <f t="shared" si="47"/>
        <v/>
      </c>
      <c r="CI118" s="30" t="str">
        <f t="shared" si="48"/>
        <v>WRR0347_CFLscw-Dim(50w)</v>
      </c>
      <c r="CJ118" s="31">
        <f t="shared" si="33"/>
        <v>174</v>
      </c>
      <c r="CK118" s="35" t="str">
        <f t="shared" si="49"/>
        <v/>
      </c>
      <c r="CL118" s="29" t="str">
        <f t="shared" si="50"/>
        <v/>
      </c>
      <c r="CM118" s="29" t="str">
        <f t="shared" si="51"/>
        <v/>
      </c>
      <c r="CN118" s="29" t="str">
        <f t="shared" si="52"/>
        <v/>
      </c>
      <c r="CO118" s="29" t="str">
        <f t="shared" si="53"/>
        <v/>
      </c>
    </row>
    <row r="119" spans="1:93" hidden="1" x14ac:dyDescent="0.3">
      <c r="A119" t="s">
        <v>323</v>
      </c>
      <c r="B119" t="s">
        <v>105</v>
      </c>
      <c r="C119" t="s">
        <v>84</v>
      </c>
      <c r="D119" s="2" t="s">
        <v>84</v>
      </c>
      <c r="E119" s="2"/>
      <c r="F119" s="34">
        <v>9020</v>
      </c>
      <c r="G119" s="2" t="s">
        <v>280</v>
      </c>
      <c r="H119" s="2">
        <v>57</v>
      </c>
      <c r="I119" s="2"/>
      <c r="J119" s="2"/>
      <c r="K119" s="2"/>
      <c r="L119" s="2" t="s">
        <v>20</v>
      </c>
      <c r="M119" s="2">
        <v>57</v>
      </c>
      <c r="N119" s="2"/>
      <c r="O119" s="2"/>
      <c r="P119" s="2" t="s">
        <v>84</v>
      </c>
      <c r="Q119" s="2"/>
      <c r="R119" s="2"/>
      <c r="S119" s="2"/>
      <c r="T119" s="2" t="s">
        <v>86</v>
      </c>
      <c r="U119" t="s">
        <v>324</v>
      </c>
      <c r="V119" s="5" t="s">
        <v>88</v>
      </c>
      <c r="W119" t="s">
        <v>89</v>
      </c>
      <c r="X119">
        <v>0</v>
      </c>
      <c r="Z119" t="s">
        <v>88</v>
      </c>
      <c r="AA119" t="s">
        <v>88</v>
      </c>
      <c r="AB119" t="s">
        <v>88</v>
      </c>
      <c r="AC119" t="s">
        <v>88</v>
      </c>
      <c r="AD119" t="s">
        <v>88</v>
      </c>
      <c r="AE119" t="s">
        <v>88</v>
      </c>
      <c r="AF119" t="s">
        <v>88</v>
      </c>
      <c r="AG119" t="s">
        <v>88</v>
      </c>
      <c r="AH119" t="s">
        <v>88</v>
      </c>
      <c r="AI119" t="s">
        <v>88</v>
      </c>
      <c r="AJ119" t="s">
        <v>88</v>
      </c>
      <c r="AK119" t="s">
        <v>88</v>
      </c>
      <c r="AM119" s="29" t="str">
        <f t="shared" si="29"/>
        <v/>
      </c>
      <c r="AN119" s="29" t="str">
        <f t="shared" si="30"/>
        <v/>
      </c>
      <c r="AO119" s="29" t="str">
        <f t="shared" si="31"/>
        <v/>
      </c>
      <c r="AP119" s="29" t="str">
        <f t="shared" si="34"/>
        <v/>
      </c>
      <c r="AQ119" s="29" t="str">
        <f t="shared" si="35"/>
        <v/>
      </c>
      <c r="AT119" t="s">
        <v>88</v>
      </c>
      <c r="AU119" t="s">
        <v>88</v>
      </c>
      <c r="AV119" t="s">
        <v>88</v>
      </c>
      <c r="AW119" t="s">
        <v>88</v>
      </c>
      <c r="AX119" t="s">
        <v>88</v>
      </c>
      <c r="AY119" t="s">
        <v>88</v>
      </c>
      <c r="AZ119" t="s">
        <v>88</v>
      </c>
      <c r="BA119" t="s">
        <v>88</v>
      </c>
      <c r="BB119" t="s">
        <v>88</v>
      </c>
      <c r="BC119" t="s">
        <v>88</v>
      </c>
      <c r="BD119" t="s">
        <v>88</v>
      </c>
      <c r="BE119" t="s">
        <v>88</v>
      </c>
      <c r="BF119" t="s">
        <v>88</v>
      </c>
      <c r="BG119" t="s">
        <v>88</v>
      </c>
      <c r="BH119" t="s">
        <v>88</v>
      </c>
      <c r="BI119" t="s">
        <v>88</v>
      </c>
      <c r="BJ119" t="s">
        <v>88</v>
      </c>
      <c r="BK119" t="s">
        <v>88</v>
      </c>
      <c r="BL119" t="s">
        <v>88</v>
      </c>
      <c r="BM119" t="s">
        <v>88</v>
      </c>
      <c r="BN119" t="s">
        <v>88</v>
      </c>
      <c r="BP119" s="30">
        <v>2000</v>
      </c>
      <c r="BS119" s="30" t="str">
        <f t="shared" si="36"/>
        <v/>
      </c>
      <c r="BT119" s="31">
        <f t="shared" si="32"/>
        <v>-1</v>
      </c>
      <c r="BU119" s="35" t="str">
        <f t="shared" si="37"/>
        <v>OOS</v>
      </c>
      <c r="BV119" s="29" t="str">
        <f t="shared" si="38"/>
        <v>OOS</v>
      </c>
      <c r="BW119" s="29" t="str">
        <f t="shared" si="39"/>
        <v>OOS</v>
      </c>
      <c r="BX119" s="29" t="str">
        <f t="shared" si="40"/>
        <v>OOS</v>
      </c>
      <c r="BY119" s="29" t="str">
        <f t="shared" si="41"/>
        <v>OOS</v>
      </c>
      <c r="BZ119" s="29"/>
      <c r="CA119" s="30" t="str">
        <f t="shared" si="42"/>
        <v/>
      </c>
      <c r="CB119" s="31">
        <f t="shared" ref="CB119:CB182" si="55">IF(OR(X119=1,X119=2,X119=3),ROUND(M119*4.07,0),-1)</f>
        <v>-1</v>
      </c>
      <c r="CC119" s="35" t="str">
        <f t="shared" si="43"/>
        <v/>
      </c>
      <c r="CD119" s="29" t="str">
        <f t="shared" si="44"/>
        <v/>
      </c>
      <c r="CE119" s="29" t="str">
        <f t="shared" si="45"/>
        <v/>
      </c>
      <c r="CF119" s="29" t="str">
        <f t="shared" si="46"/>
        <v/>
      </c>
      <c r="CG119" s="29" t="str">
        <f t="shared" si="47"/>
        <v/>
      </c>
      <c r="CI119" s="30" t="str">
        <f t="shared" si="48"/>
        <v/>
      </c>
      <c r="CJ119" s="31">
        <f t="shared" si="33"/>
        <v>-1</v>
      </c>
      <c r="CK119" s="35" t="str">
        <f t="shared" si="49"/>
        <v/>
      </c>
      <c r="CL119" s="29" t="str">
        <f t="shared" si="50"/>
        <v/>
      </c>
      <c r="CM119" s="29" t="str">
        <f t="shared" si="51"/>
        <v/>
      </c>
      <c r="CN119" s="29" t="str">
        <f t="shared" si="52"/>
        <v/>
      </c>
      <c r="CO119" s="29" t="str">
        <f t="shared" si="53"/>
        <v/>
      </c>
    </row>
    <row r="120" spans="1:93" hidden="1" x14ac:dyDescent="0.3">
      <c r="A120" t="s">
        <v>325</v>
      </c>
      <c r="B120" t="s">
        <v>105</v>
      </c>
      <c r="C120" t="s">
        <v>84</v>
      </c>
      <c r="D120" s="2" t="s">
        <v>84</v>
      </c>
      <c r="E120" s="2"/>
      <c r="F120" s="34">
        <v>9020</v>
      </c>
      <c r="G120" s="2" t="s">
        <v>280</v>
      </c>
      <c r="H120" s="2">
        <v>62</v>
      </c>
      <c r="I120" s="2"/>
      <c r="J120" s="2"/>
      <c r="K120" s="2"/>
      <c r="L120" s="2" t="s">
        <v>20</v>
      </c>
      <c r="M120" s="2">
        <v>62</v>
      </c>
      <c r="N120" s="2"/>
      <c r="O120" s="2"/>
      <c r="P120" s="2" t="s">
        <v>84</v>
      </c>
      <c r="Q120" s="2"/>
      <c r="R120" s="2"/>
      <c r="S120" s="2"/>
      <c r="T120" s="2" t="s">
        <v>86</v>
      </c>
      <c r="U120" t="s">
        <v>326</v>
      </c>
      <c r="V120" s="5" t="s">
        <v>88</v>
      </c>
      <c r="W120" t="s">
        <v>89</v>
      </c>
      <c r="X120">
        <v>0</v>
      </c>
      <c r="Z120" t="s">
        <v>88</v>
      </c>
      <c r="AA120" t="s">
        <v>88</v>
      </c>
      <c r="AB120" t="s">
        <v>88</v>
      </c>
      <c r="AC120" t="s">
        <v>88</v>
      </c>
      <c r="AD120" t="s">
        <v>88</v>
      </c>
      <c r="AE120" t="s">
        <v>88</v>
      </c>
      <c r="AF120" t="s">
        <v>88</v>
      </c>
      <c r="AG120" t="s">
        <v>88</v>
      </c>
      <c r="AH120" t="s">
        <v>88</v>
      </c>
      <c r="AI120" t="s">
        <v>88</v>
      </c>
      <c r="AJ120" t="s">
        <v>88</v>
      </c>
      <c r="AK120" t="s">
        <v>88</v>
      </c>
      <c r="AM120" s="29" t="str">
        <f t="shared" si="29"/>
        <v/>
      </c>
      <c r="AN120" s="29" t="str">
        <f t="shared" si="30"/>
        <v/>
      </c>
      <c r="AO120" s="29" t="str">
        <f t="shared" si="31"/>
        <v/>
      </c>
      <c r="AP120" s="29" t="str">
        <f t="shared" si="34"/>
        <v/>
      </c>
      <c r="AQ120" s="29" t="str">
        <f t="shared" si="35"/>
        <v/>
      </c>
      <c r="AT120" t="s">
        <v>88</v>
      </c>
      <c r="AU120" t="s">
        <v>88</v>
      </c>
      <c r="AV120" t="s">
        <v>88</v>
      </c>
      <c r="AW120" t="s">
        <v>88</v>
      </c>
      <c r="AX120" t="s">
        <v>88</v>
      </c>
      <c r="AY120" t="s">
        <v>88</v>
      </c>
      <c r="AZ120" t="s">
        <v>88</v>
      </c>
      <c r="BA120" t="s">
        <v>88</v>
      </c>
      <c r="BB120" t="s">
        <v>88</v>
      </c>
      <c r="BC120" t="s">
        <v>88</v>
      </c>
      <c r="BD120" t="s">
        <v>88</v>
      </c>
      <c r="BE120" t="s">
        <v>88</v>
      </c>
      <c r="BF120" t="s">
        <v>88</v>
      </c>
      <c r="BG120" t="s">
        <v>88</v>
      </c>
      <c r="BH120" t="s">
        <v>88</v>
      </c>
      <c r="BI120" t="s">
        <v>88</v>
      </c>
      <c r="BJ120" t="s">
        <v>88</v>
      </c>
      <c r="BK120" t="s">
        <v>88</v>
      </c>
      <c r="BL120" t="s">
        <v>88</v>
      </c>
      <c r="BM120" t="s">
        <v>88</v>
      </c>
      <c r="BN120" t="s">
        <v>88</v>
      </c>
      <c r="BP120" s="30">
        <v>2000</v>
      </c>
      <c r="BS120" s="30" t="str">
        <f t="shared" si="36"/>
        <v/>
      </c>
      <c r="BT120" s="31">
        <f t="shared" si="32"/>
        <v>-1</v>
      </c>
      <c r="BU120" s="35" t="str">
        <f t="shared" si="37"/>
        <v>OOS</v>
      </c>
      <c r="BV120" s="29" t="str">
        <f t="shared" si="38"/>
        <v>OOS</v>
      </c>
      <c r="BW120" s="29" t="str">
        <f t="shared" si="39"/>
        <v>OOS</v>
      </c>
      <c r="BX120" s="29" t="str">
        <f t="shared" si="40"/>
        <v>OOS</v>
      </c>
      <c r="BY120" s="29" t="str">
        <f t="shared" si="41"/>
        <v>OOS</v>
      </c>
      <c r="BZ120" s="29"/>
      <c r="CA120" s="30" t="str">
        <f t="shared" si="42"/>
        <v/>
      </c>
      <c r="CB120" s="31">
        <f t="shared" si="55"/>
        <v>-1</v>
      </c>
      <c r="CC120" s="35" t="str">
        <f t="shared" si="43"/>
        <v/>
      </c>
      <c r="CD120" s="29" t="str">
        <f t="shared" si="44"/>
        <v/>
      </c>
      <c r="CE120" s="29" t="str">
        <f t="shared" si="45"/>
        <v/>
      </c>
      <c r="CF120" s="29" t="str">
        <f t="shared" si="46"/>
        <v/>
      </c>
      <c r="CG120" s="29" t="str">
        <f t="shared" si="47"/>
        <v/>
      </c>
      <c r="CI120" s="30" t="str">
        <f t="shared" si="48"/>
        <v/>
      </c>
      <c r="CJ120" s="31">
        <f t="shared" si="33"/>
        <v>-1</v>
      </c>
      <c r="CK120" s="35" t="str">
        <f t="shared" si="49"/>
        <v/>
      </c>
      <c r="CL120" s="29" t="str">
        <f t="shared" si="50"/>
        <v/>
      </c>
      <c r="CM120" s="29" t="str">
        <f t="shared" si="51"/>
        <v/>
      </c>
      <c r="CN120" s="29" t="str">
        <f t="shared" si="52"/>
        <v/>
      </c>
      <c r="CO120" s="29" t="str">
        <f t="shared" si="53"/>
        <v/>
      </c>
    </row>
    <row r="121" spans="1:93" hidden="1" x14ac:dyDescent="0.3">
      <c r="A121" t="s">
        <v>327</v>
      </c>
      <c r="B121" t="s">
        <v>105</v>
      </c>
      <c r="C121" t="s">
        <v>84</v>
      </c>
      <c r="D121" s="2" t="s">
        <v>84</v>
      </c>
      <c r="E121" s="2"/>
      <c r="F121" s="34">
        <v>9020</v>
      </c>
      <c r="G121" s="2" t="s">
        <v>280</v>
      </c>
      <c r="H121" s="2">
        <v>65</v>
      </c>
      <c r="I121" s="2"/>
      <c r="J121" s="2"/>
      <c r="K121" s="2"/>
      <c r="L121" s="2" t="s">
        <v>20</v>
      </c>
      <c r="M121" s="2">
        <v>65</v>
      </c>
      <c r="N121" s="2"/>
      <c r="O121" s="2"/>
      <c r="P121" s="2" t="s">
        <v>84</v>
      </c>
      <c r="Q121" s="2"/>
      <c r="R121" s="2"/>
      <c r="S121" s="2"/>
      <c r="T121" s="2" t="s">
        <v>86</v>
      </c>
      <c r="U121" t="s">
        <v>328</v>
      </c>
      <c r="V121" s="5" t="s">
        <v>88</v>
      </c>
      <c r="W121" t="s">
        <v>89</v>
      </c>
      <c r="X121">
        <v>0</v>
      </c>
      <c r="Z121" t="s">
        <v>88</v>
      </c>
      <c r="AA121" t="s">
        <v>88</v>
      </c>
      <c r="AB121" t="s">
        <v>88</v>
      </c>
      <c r="AC121" t="s">
        <v>88</v>
      </c>
      <c r="AD121" t="s">
        <v>88</v>
      </c>
      <c r="AE121" t="s">
        <v>88</v>
      </c>
      <c r="AF121" t="s">
        <v>88</v>
      </c>
      <c r="AG121" t="s">
        <v>88</v>
      </c>
      <c r="AH121" t="s">
        <v>88</v>
      </c>
      <c r="AI121" t="s">
        <v>88</v>
      </c>
      <c r="AJ121" t="s">
        <v>88</v>
      </c>
      <c r="AK121" t="s">
        <v>88</v>
      </c>
      <c r="AM121" s="29" t="str">
        <f t="shared" si="29"/>
        <v/>
      </c>
      <c r="AN121" s="29" t="str">
        <f t="shared" si="30"/>
        <v/>
      </c>
      <c r="AO121" s="29" t="str">
        <f t="shared" si="31"/>
        <v/>
      </c>
      <c r="AP121" s="29" t="str">
        <f t="shared" si="34"/>
        <v/>
      </c>
      <c r="AQ121" s="29" t="str">
        <f t="shared" si="35"/>
        <v/>
      </c>
      <c r="AT121" t="s">
        <v>88</v>
      </c>
      <c r="AU121" t="s">
        <v>88</v>
      </c>
      <c r="AV121" t="s">
        <v>88</v>
      </c>
      <c r="AW121" t="s">
        <v>88</v>
      </c>
      <c r="AX121" t="s">
        <v>88</v>
      </c>
      <c r="AY121" t="s">
        <v>88</v>
      </c>
      <c r="AZ121" t="s">
        <v>88</v>
      </c>
      <c r="BA121" t="s">
        <v>88</v>
      </c>
      <c r="BB121" t="s">
        <v>88</v>
      </c>
      <c r="BC121" t="s">
        <v>88</v>
      </c>
      <c r="BD121" t="s">
        <v>88</v>
      </c>
      <c r="BE121" t="s">
        <v>88</v>
      </c>
      <c r="BF121" t="s">
        <v>88</v>
      </c>
      <c r="BG121" t="s">
        <v>88</v>
      </c>
      <c r="BH121" t="s">
        <v>88</v>
      </c>
      <c r="BI121" t="s">
        <v>88</v>
      </c>
      <c r="BJ121" t="s">
        <v>88</v>
      </c>
      <c r="BK121" t="s">
        <v>88</v>
      </c>
      <c r="BL121" t="s">
        <v>88</v>
      </c>
      <c r="BM121" t="s">
        <v>88</v>
      </c>
      <c r="BN121" t="s">
        <v>88</v>
      </c>
      <c r="BP121" s="30">
        <v>2000</v>
      </c>
      <c r="BS121" s="30" t="str">
        <f t="shared" si="36"/>
        <v/>
      </c>
      <c r="BT121" s="31">
        <f t="shared" si="32"/>
        <v>-1</v>
      </c>
      <c r="BU121" s="35" t="str">
        <f t="shared" si="37"/>
        <v>OOS</v>
      </c>
      <c r="BV121" s="29" t="str">
        <f t="shared" si="38"/>
        <v>OOS</v>
      </c>
      <c r="BW121" s="29" t="str">
        <f t="shared" si="39"/>
        <v>OOS</v>
      </c>
      <c r="BX121" s="29" t="str">
        <f t="shared" si="40"/>
        <v>OOS</v>
      </c>
      <c r="BY121" s="29" t="str">
        <f t="shared" si="41"/>
        <v>OOS</v>
      </c>
      <c r="BZ121" s="29"/>
      <c r="CA121" s="30" t="str">
        <f t="shared" si="42"/>
        <v/>
      </c>
      <c r="CB121" s="31">
        <f t="shared" si="55"/>
        <v>-1</v>
      </c>
      <c r="CC121" s="35" t="str">
        <f t="shared" si="43"/>
        <v/>
      </c>
      <c r="CD121" s="29" t="str">
        <f t="shared" si="44"/>
        <v/>
      </c>
      <c r="CE121" s="29" t="str">
        <f t="shared" si="45"/>
        <v/>
      </c>
      <c r="CF121" s="29" t="str">
        <f t="shared" si="46"/>
        <v/>
      </c>
      <c r="CG121" s="29" t="str">
        <f t="shared" si="47"/>
        <v/>
      </c>
      <c r="CI121" s="30" t="str">
        <f t="shared" si="48"/>
        <v/>
      </c>
      <c r="CJ121" s="31">
        <f t="shared" si="33"/>
        <v>-1</v>
      </c>
      <c r="CK121" s="35" t="str">
        <f t="shared" si="49"/>
        <v/>
      </c>
      <c r="CL121" s="29" t="str">
        <f t="shared" si="50"/>
        <v/>
      </c>
      <c r="CM121" s="29" t="str">
        <f t="shared" si="51"/>
        <v/>
      </c>
      <c r="CN121" s="29" t="str">
        <f t="shared" si="52"/>
        <v/>
      </c>
      <c r="CO121" s="29" t="str">
        <f t="shared" si="53"/>
        <v/>
      </c>
    </row>
    <row r="122" spans="1:93" hidden="1" x14ac:dyDescent="0.3">
      <c r="A122" t="s">
        <v>329</v>
      </c>
      <c r="B122" t="s">
        <v>105</v>
      </c>
      <c r="C122" t="s">
        <v>84</v>
      </c>
      <c r="D122" s="2" t="s">
        <v>84</v>
      </c>
      <c r="E122" s="2"/>
      <c r="F122" s="34">
        <v>9020</v>
      </c>
      <c r="G122" s="2" t="s">
        <v>280</v>
      </c>
      <c r="H122" s="2">
        <v>70</v>
      </c>
      <c r="I122" s="2"/>
      <c r="J122" s="2"/>
      <c r="K122" s="2"/>
      <c r="L122" s="2" t="s">
        <v>20</v>
      </c>
      <c r="M122" s="2">
        <v>70</v>
      </c>
      <c r="N122" s="2"/>
      <c r="O122" s="2"/>
      <c r="P122" s="2" t="s">
        <v>84</v>
      </c>
      <c r="Q122" s="2"/>
      <c r="R122" s="2"/>
      <c r="S122" s="2"/>
      <c r="T122" s="2" t="s">
        <v>86</v>
      </c>
      <c r="U122" t="s">
        <v>330</v>
      </c>
      <c r="V122" s="5" t="s">
        <v>88</v>
      </c>
      <c r="W122" t="s">
        <v>89</v>
      </c>
      <c r="X122">
        <v>0</v>
      </c>
      <c r="Z122" t="s">
        <v>88</v>
      </c>
      <c r="AA122" t="s">
        <v>88</v>
      </c>
      <c r="AB122" t="s">
        <v>88</v>
      </c>
      <c r="AC122" t="s">
        <v>88</v>
      </c>
      <c r="AD122" t="s">
        <v>88</v>
      </c>
      <c r="AE122" t="s">
        <v>88</v>
      </c>
      <c r="AF122" t="s">
        <v>88</v>
      </c>
      <c r="AG122" t="s">
        <v>88</v>
      </c>
      <c r="AH122" t="s">
        <v>88</v>
      </c>
      <c r="AI122" t="s">
        <v>88</v>
      </c>
      <c r="AJ122" t="s">
        <v>88</v>
      </c>
      <c r="AK122" t="s">
        <v>88</v>
      </c>
      <c r="AM122" s="29" t="str">
        <f t="shared" si="29"/>
        <v/>
      </c>
      <c r="AN122" s="29" t="str">
        <f t="shared" si="30"/>
        <v/>
      </c>
      <c r="AO122" s="29" t="str">
        <f t="shared" si="31"/>
        <v/>
      </c>
      <c r="AP122" s="29" t="str">
        <f t="shared" si="34"/>
        <v/>
      </c>
      <c r="AQ122" s="29" t="str">
        <f t="shared" si="35"/>
        <v/>
      </c>
      <c r="AT122" t="s">
        <v>88</v>
      </c>
      <c r="AU122" t="s">
        <v>88</v>
      </c>
      <c r="AV122" t="s">
        <v>88</v>
      </c>
      <c r="AW122" t="s">
        <v>88</v>
      </c>
      <c r="AX122" t="s">
        <v>88</v>
      </c>
      <c r="AY122" t="s">
        <v>88</v>
      </c>
      <c r="AZ122" t="s">
        <v>88</v>
      </c>
      <c r="BA122" t="s">
        <v>88</v>
      </c>
      <c r="BB122" t="s">
        <v>88</v>
      </c>
      <c r="BC122" t="s">
        <v>88</v>
      </c>
      <c r="BD122" t="s">
        <v>88</v>
      </c>
      <c r="BE122" t="s">
        <v>88</v>
      </c>
      <c r="BF122" t="s">
        <v>88</v>
      </c>
      <c r="BG122" t="s">
        <v>88</v>
      </c>
      <c r="BH122" t="s">
        <v>88</v>
      </c>
      <c r="BI122" t="s">
        <v>88</v>
      </c>
      <c r="BJ122" t="s">
        <v>88</v>
      </c>
      <c r="BK122" t="s">
        <v>88</v>
      </c>
      <c r="BL122" t="s">
        <v>88</v>
      </c>
      <c r="BM122" t="s">
        <v>88</v>
      </c>
      <c r="BN122" t="s">
        <v>88</v>
      </c>
      <c r="BP122" s="30">
        <v>2000</v>
      </c>
      <c r="BS122" s="30" t="str">
        <f t="shared" si="36"/>
        <v/>
      </c>
      <c r="BT122" s="31">
        <f t="shared" si="32"/>
        <v>-1</v>
      </c>
      <c r="BU122" s="35" t="str">
        <f t="shared" si="37"/>
        <v>OOS</v>
      </c>
      <c r="BV122" s="29" t="str">
        <f t="shared" si="38"/>
        <v>OOS</v>
      </c>
      <c r="BW122" s="29" t="str">
        <f t="shared" si="39"/>
        <v>OOS</v>
      </c>
      <c r="BX122" s="29" t="str">
        <f t="shared" si="40"/>
        <v>OOS</v>
      </c>
      <c r="BY122" s="29" t="str">
        <f t="shared" si="41"/>
        <v>OOS</v>
      </c>
      <c r="BZ122" s="29"/>
      <c r="CA122" s="30" t="str">
        <f t="shared" si="42"/>
        <v/>
      </c>
      <c r="CB122" s="31">
        <f t="shared" si="55"/>
        <v>-1</v>
      </c>
      <c r="CC122" s="35" t="str">
        <f t="shared" si="43"/>
        <v/>
      </c>
      <c r="CD122" s="29" t="str">
        <f t="shared" si="44"/>
        <v/>
      </c>
      <c r="CE122" s="29" t="str">
        <f t="shared" si="45"/>
        <v/>
      </c>
      <c r="CF122" s="29" t="str">
        <f t="shared" si="46"/>
        <v/>
      </c>
      <c r="CG122" s="29" t="str">
        <f t="shared" si="47"/>
        <v/>
      </c>
      <c r="CI122" s="30" t="str">
        <f t="shared" si="48"/>
        <v/>
      </c>
      <c r="CJ122" s="31">
        <f t="shared" si="33"/>
        <v>-1</v>
      </c>
      <c r="CK122" s="35" t="str">
        <f t="shared" si="49"/>
        <v/>
      </c>
      <c r="CL122" s="29" t="str">
        <f t="shared" si="50"/>
        <v/>
      </c>
      <c r="CM122" s="29" t="str">
        <f t="shared" si="51"/>
        <v/>
      </c>
      <c r="CN122" s="29" t="str">
        <f t="shared" si="52"/>
        <v/>
      </c>
      <c r="CO122" s="29" t="str">
        <f t="shared" si="53"/>
        <v/>
      </c>
    </row>
    <row r="123" spans="1:93" hidden="1" x14ac:dyDescent="0.3">
      <c r="A123" t="s">
        <v>331</v>
      </c>
      <c r="B123" t="s">
        <v>105</v>
      </c>
      <c r="C123" t="s">
        <v>84</v>
      </c>
      <c r="D123" s="2" t="s">
        <v>84</v>
      </c>
      <c r="E123" s="2"/>
      <c r="F123" s="34">
        <v>9020</v>
      </c>
      <c r="G123" s="2" t="s">
        <v>280</v>
      </c>
      <c r="H123" s="2">
        <v>72</v>
      </c>
      <c r="I123" s="2"/>
      <c r="J123" s="2"/>
      <c r="K123" s="2"/>
      <c r="L123" s="2" t="s">
        <v>20</v>
      </c>
      <c r="M123" s="2">
        <v>72</v>
      </c>
      <c r="N123" s="2"/>
      <c r="O123" s="2"/>
      <c r="P123" s="2" t="s">
        <v>84</v>
      </c>
      <c r="Q123" s="2"/>
      <c r="R123" s="2"/>
      <c r="S123" s="2"/>
      <c r="T123" s="2" t="s">
        <v>86</v>
      </c>
      <c r="U123" t="s">
        <v>332</v>
      </c>
      <c r="V123" s="5" t="s">
        <v>88</v>
      </c>
      <c r="W123" t="s">
        <v>89</v>
      </c>
      <c r="X123">
        <v>0</v>
      </c>
      <c r="Z123" t="s">
        <v>88</v>
      </c>
      <c r="AA123" t="s">
        <v>88</v>
      </c>
      <c r="AB123" t="s">
        <v>88</v>
      </c>
      <c r="AC123" t="s">
        <v>88</v>
      </c>
      <c r="AD123" t="s">
        <v>88</v>
      </c>
      <c r="AE123" t="s">
        <v>88</v>
      </c>
      <c r="AF123" t="s">
        <v>88</v>
      </c>
      <c r="AG123" t="s">
        <v>88</v>
      </c>
      <c r="AH123" t="s">
        <v>88</v>
      </c>
      <c r="AI123" t="s">
        <v>88</v>
      </c>
      <c r="AJ123" t="s">
        <v>88</v>
      </c>
      <c r="AK123" t="s">
        <v>88</v>
      </c>
      <c r="AM123" s="29" t="str">
        <f t="shared" si="29"/>
        <v/>
      </c>
      <c r="AN123" s="29" t="str">
        <f t="shared" si="30"/>
        <v/>
      </c>
      <c r="AO123" s="29" t="str">
        <f t="shared" si="31"/>
        <v/>
      </c>
      <c r="AP123" s="29" t="str">
        <f t="shared" si="34"/>
        <v/>
      </c>
      <c r="AQ123" s="29" t="str">
        <f t="shared" si="35"/>
        <v/>
      </c>
      <c r="AT123" t="s">
        <v>88</v>
      </c>
      <c r="AU123" t="s">
        <v>88</v>
      </c>
      <c r="AV123" t="s">
        <v>88</v>
      </c>
      <c r="AW123" t="s">
        <v>88</v>
      </c>
      <c r="AX123" t="s">
        <v>88</v>
      </c>
      <c r="AY123" t="s">
        <v>88</v>
      </c>
      <c r="AZ123" t="s">
        <v>88</v>
      </c>
      <c r="BA123" t="s">
        <v>88</v>
      </c>
      <c r="BB123" t="s">
        <v>88</v>
      </c>
      <c r="BC123" t="s">
        <v>88</v>
      </c>
      <c r="BD123" t="s">
        <v>88</v>
      </c>
      <c r="BE123" t="s">
        <v>88</v>
      </c>
      <c r="BF123" t="s">
        <v>88</v>
      </c>
      <c r="BG123" t="s">
        <v>88</v>
      </c>
      <c r="BH123" t="s">
        <v>88</v>
      </c>
      <c r="BI123" t="s">
        <v>88</v>
      </c>
      <c r="BJ123" t="s">
        <v>88</v>
      </c>
      <c r="BK123" t="s">
        <v>88</v>
      </c>
      <c r="BL123" t="s">
        <v>88</v>
      </c>
      <c r="BM123" t="s">
        <v>88</v>
      </c>
      <c r="BN123" t="s">
        <v>88</v>
      </c>
      <c r="BP123" s="30">
        <v>2000</v>
      </c>
      <c r="BS123" s="30" t="str">
        <f t="shared" si="36"/>
        <v/>
      </c>
      <c r="BT123" s="31">
        <f t="shared" si="32"/>
        <v>-1</v>
      </c>
      <c r="BU123" s="35" t="str">
        <f t="shared" si="37"/>
        <v>OOS</v>
      </c>
      <c r="BV123" s="29" t="str">
        <f t="shared" si="38"/>
        <v>OOS</v>
      </c>
      <c r="BW123" s="29" t="str">
        <f t="shared" si="39"/>
        <v>OOS</v>
      </c>
      <c r="BX123" s="29" t="str">
        <f t="shared" si="40"/>
        <v>OOS</v>
      </c>
      <c r="BY123" s="29" t="str">
        <f t="shared" si="41"/>
        <v>OOS</v>
      </c>
      <c r="BZ123" s="29"/>
      <c r="CA123" s="30" t="str">
        <f t="shared" si="42"/>
        <v/>
      </c>
      <c r="CB123" s="31">
        <f t="shared" si="55"/>
        <v>-1</v>
      </c>
      <c r="CC123" s="35" t="str">
        <f t="shared" si="43"/>
        <v/>
      </c>
      <c r="CD123" s="29" t="str">
        <f t="shared" si="44"/>
        <v/>
      </c>
      <c r="CE123" s="29" t="str">
        <f t="shared" si="45"/>
        <v/>
      </c>
      <c r="CF123" s="29" t="str">
        <f t="shared" si="46"/>
        <v/>
      </c>
      <c r="CG123" s="29" t="str">
        <f t="shared" si="47"/>
        <v/>
      </c>
      <c r="CI123" s="30" t="str">
        <f t="shared" si="48"/>
        <v/>
      </c>
      <c r="CJ123" s="31">
        <f t="shared" si="33"/>
        <v>-1</v>
      </c>
      <c r="CK123" s="35" t="str">
        <f t="shared" si="49"/>
        <v/>
      </c>
      <c r="CL123" s="29" t="str">
        <f t="shared" si="50"/>
        <v/>
      </c>
      <c r="CM123" s="29" t="str">
        <f t="shared" si="51"/>
        <v/>
      </c>
      <c r="CN123" s="29" t="str">
        <f t="shared" si="52"/>
        <v/>
      </c>
      <c r="CO123" s="29" t="str">
        <f t="shared" si="53"/>
        <v/>
      </c>
    </row>
    <row r="124" spans="1:93" hidden="1" x14ac:dyDescent="0.3">
      <c r="A124" t="s">
        <v>333</v>
      </c>
      <c r="B124" t="s">
        <v>105</v>
      </c>
      <c r="C124" t="s">
        <v>84</v>
      </c>
      <c r="D124" s="2" t="s">
        <v>84</v>
      </c>
      <c r="E124" s="2"/>
      <c r="F124" s="34">
        <v>9020</v>
      </c>
      <c r="G124" s="2" t="s">
        <v>280</v>
      </c>
      <c r="H124" s="2">
        <v>79</v>
      </c>
      <c r="I124" s="2"/>
      <c r="J124" s="2"/>
      <c r="K124" s="2"/>
      <c r="L124" s="2" t="s">
        <v>20</v>
      </c>
      <c r="M124" s="2">
        <v>79</v>
      </c>
      <c r="N124" s="2"/>
      <c r="O124" s="2"/>
      <c r="P124" s="2" t="s">
        <v>84</v>
      </c>
      <c r="Q124" s="2"/>
      <c r="R124" s="2"/>
      <c r="S124" s="2"/>
      <c r="T124" s="2" t="s">
        <v>86</v>
      </c>
      <c r="U124" t="s">
        <v>334</v>
      </c>
      <c r="V124" s="5" t="s">
        <v>88</v>
      </c>
      <c r="W124" t="s">
        <v>89</v>
      </c>
      <c r="X124">
        <v>0</v>
      </c>
      <c r="Z124" t="s">
        <v>88</v>
      </c>
      <c r="AA124" t="s">
        <v>88</v>
      </c>
      <c r="AB124" t="s">
        <v>88</v>
      </c>
      <c r="AC124" t="s">
        <v>88</v>
      </c>
      <c r="AD124" t="s">
        <v>88</v>
      </c>
      <c r="AE124" t="s">
        <v>88</v>
      </c>
      <c r="AF124" t="s">
        <v>88</v>
      </c>
      <c r="AG124" t="s">
        <v>88</v>
      </c>
      <c r="AH124" t="s">
        <v>88</v>
      </c>
      <c r="AI124" t="s">
        <v>88</v>
      </c>
      <c r="AJ124" t="s">
        <v>88</v>
      </c>
      <c r="AK124" t="s">
        <v>88</v>
      </c>
      <c r="AM124" s="29" t="str">
        <f t="shared" si="29"/>
        <v/>
      </c>
      <c r="AN124" s="29" t="str">
        <f t="shared" si="30"/>
        <v/>
      </c>
      <c r="AO124" s="29" t="str">
        <f t="shared" si="31"/>
        <v/>
      </c>
      <c r="AP124" s="29" t="str">
        <f t="shared" si="34"/>
        <v/>
      </c>
      <c r="AQ124" s="29" t="str">
        <f t="shared" si="35"/>
        <v/>
      </c>
      <c r="AT124" t="s">
        <v>88</v>
      </c>
      <c r="AU124" t="s">
        <v>88</v>
      </c>
      <c r="AV124" t="s">
        <v>88</v>
      </c>
      <c r="AW124" t="s">
        <v>88</v>
      </c>
      <c r="AX124" t="s">
        <v>88</v>
      </c>
      <c r="AY124" t="s">
        <v>88</v>
      </c>
      <c r="AZ124" t="s">
        <v>88</v>
      </c>
      <c r="BA124" t="s">
        <v>88</v>
      </c>
      <c r="BB124" t="s">
        <v>88</v>
      </c>
      <c r="BC124" t="s">
        <v>88</v>
      </c>
      <c r="BD124" t="s">
        <v>88</v>
      </c>
      <c r="BE124" t="s">
        <v>88</v>
      </c>
      <c r="BF124" t="s">
        <v>88</v>
      </c>
      <c r="BG124" t="s">
        <v>88</v>
      </c>
      <c r="BH124" t="s">
        <v>88</v>
      </c>
      <c r="BI124" t="s">
        <v>88</v>
      </c>
      <c r="BJ124" t="s">
        <v>88</v>
      </c>
      <c r="BK124" t="s">
        <v>88</v>
      </c>
      <c r="BL124" t="s">
        <v>88</v>
      </c>
      <c r="BM124" t="s">
        <v>88</v>
      </c>
      <c r="BN124" t="s">
        <v>88</v>
      </c>
      <c r="BP124" s="30">
        <v>2000</v>
      </c>
      <c r="BS124" s="30" t="str">
        <f t="shared" si="36"/>
        <v/>
      </c>
      <c r="BT124" s="31">
        <f t="shared" si="32"/>
        <v>-1</v>
      </c>
      <c r="BU124" s="35" t="str">
        <f t="shared" si="37"/>
        <v>OOS</v>
      </c>
      <c r="BV124" s="29" t="str">
        <f t="shared" si="38"/>
        <v>OOS</v>
      </c>
      <c r="BW124" s="29" t="str">
        <f t="shared" si="39"/>
        <v>OOS</v>
      </c>
      <c r="BX124" s="29" t="str">
        <f t="shared" si="40"/>
        <v>OOS</v>
      </c>
      <c r="BY124" s="29" t="str">
        <f t="shared" si="41"/>
        <v>OOS</v>
      </c>
      <c r="BZ124" s="29"/>
      <c r="CA124" s="30" t="str">
        <f t="shared" si="42"/>
        <v/>
      </c>
      <c r="CB124" s="31">
        <f t="shared" si="55"/>
        <v>-1</v>
      </c>
      <c r="CC124" s="35" t="str">
        <f t="shared" si="43"/>
        <v/>
      </c>
      <c r="CD124" s="29" t="str">
        <f t="shared" si="44"/>
        <v/>
      </c>
      <c r="CE124" s="29" t="str">
        <f t="shared" si="45"/>
        <v/>
      </c>
      <c r="CF124" s="29" t="str">
        <f t="shared" si="46"/>
        <v/>
      </c>
      <c r="CG124" s="29" t="str">
        <f t="shared" si="47"/>
        <v/>
      </c>
      <c r="CI124" s="30" t="str">
        <f t="shared" si="48"/>
        <v/>
      </c>
      <c r="CJ124" s="31">
        <f t="shared" si="33"/>
        <v>-1</v>
      </c>
      <c r="CK124" s="35" t="str">
        <f t="shared" si="49"/>
        <v/>
      </c>
      <c r="CL124" s="29" t="str">
        <f t="shared" si="50"/>
        <v/>
      </c>
      <c r="CM124" s="29" t="str">
        <f t="shared" si="51"/>
        <v/>
      </c>
      <c r="CN124" s="29" t="str">
        <f t="shared" si="52"/>
        <v/>
      </c>
      <c r="CO124" s="29" t="str">
        <f t="shared" si="53"/>
        <v/>
      </c>
    </row>
    <row r="125" spans="1:93" hidden="1" x14ac:dyDescent="0.3">
      <c r="A125" t="s">
        <v>335</v>
      </c>
      <c r="B125" t="s">
        <v>105</v>
      </c>
      <c r="C125" t="s">
        <v>84</v>
      </c>
      <c r="D125" s="2" t="s">
        <v>84</v>
      </c>
      <c r="E125" s="2"/>
      <c r="F125" s="34">
        <v>9020</v>
      </c>
      <c r="G125" s="2" t="s">
        <v>280</v>
      </c>
      <c r="H125" s="2">
        <v>81</v>
      </c>
      <c r="I125" s="2"/>
      <c r="J125" s="2"/>
      <c r="K125" s="2"/>
      <c r="L125" s="2" t="s">
        <v>20</v>
      </c>
      <c r="M125" s="2">
        <v>81</v>
      </c>
      <c r="N125" s="2"/>
      <c r="O125" s="2"/>
      <c r="P125" s="2" t="s">
        <v>84</v>
      </c>
      <c r="Q125" s="2"/>
      <c r="R125" s="2"/>
      <c r="S125" s="2"/>
      <c r="T125" s="2" t="s">
        <v>86</v>
      </c>
      <c r="U125" t="s">
        <v>336</v>
      </c>
      <c r="V125" s="5" t="s">
        <v>88</v>
      </c>
      <c r="W125" t="s">
        <v>89</v>
      </c>
      <c r="X125">
        <v>0</v>
      </c>
      <c r="Z125" t="s">
        <v>88</v>
      </c>
      <c r="AA125" t="s">
        <v>88</v>
      </c>
      <c r="AB125" t="s">
        <v>88</v>
      </c>
      <c r="AC125" t="s">
        <v>88</v>
      </c>
      <c r="AD125" t="s">
        <v>88</v>
      </c>
      <c r="AE125" t="s">
        <v>88</v>
      </c>
      <c r="AF125" t="s">
        <v>88</v>
      </c>
      <c r="AG125" t="s">
        <v>88</v>
      </c>
      <c r="AH125" t="s">
        <v>88</v>
      </c>
      <c r="AI125" t="s">
        <v>88</v>
      </c>
      <c r="AJ125" t="s">
        <v>88</v>
      </c>
      <c r="AK125" t="s">
        <v>88</v>
      </c>
      <c r="AM125" s="29" t="str">
        <f t="shared" si="29"/>
        <v/>
      </c>
      <c r="AN125" s="29" t="str">
        <f t="shared" si="30"/>
        <v/>
      </c>
      <c r="AO125" s="29" t="str">
        <f t="shared" si="31"/>
        <v/>
      </c>
      <c r="AP125" s="29" t="str">
        <f t="shared" si="34"/>
        <v/>
      </c>
      <c r="AQ125" s="29" t="str">
        <f t="shared" si="35"/>
        <v/>
      </c>
      <c r="AT125" t="s">
        <v>88</v>
      </c>
      <c r="AU125" t="s">
        <v>88</v>
      </c>
      <c r="AV125" t="s">
        <v>88</v>
      </c>
      <c r="AW125" t="s">
        <v>88</v>
      </c>
      <c r="AX125" t="s">
        <v>88</v>
      </c>
      <c r="AY125" t="s">
        <v>88</v>
      </c>
      <c r="AZ125" t="s">
        <v>88</v>
      </c>
      <c r="BA125" t="s">
        <v>88</v>
      </c>
      <c r="BB125" t="s">
        <v>88</v>
      </c>
      <c r="BC125" t="s">
        <v>88</v>
      </c>
      <c r="BD125" t="s">
        <v>88</v>
      </c>
      <c r="BE125" t="s">
        <v>88</v>
      </c>
      <c r="BF125" t="s">
        <v>88</v>
      </c>
      <c r="BG125" t="s">
        <v>88</v>
      </c>
      <c r="BH125" t="s">
        <v>88</v>
      </c>
      <c r="BI125" t="s">
        <v>88</v>
      </c>
      <c r="BJ125" t="s">
        <v>88</v>
      </c>
      <c r="BK125" t="s">
        <v>88</v>
      </c>
      <c r="BL125" t="s">
        <v>88</v>
      </c>
      <c r="BM125" t="s">
        <v>88</v>
      </c>
      <c r="BN125" t="s">
        <v>88</v>
      </c>
      <c r="BP125" s="30">
        <v>2000</v>
      </c>
      <c r="BS125" s="30" t="str">
        <f t="shared" si="36"/>
        <v/>
      </c>
      <c r="BT125" s="31">
        <f t="shared" si="32"/>
        <v>-1</v>
      </c>
      <c r="BU125" s="35" t="str">
        <f t="shared" si="37"/>
        <v>OOS</v>
      </c>
      <c r="BV125" s="29" t="str">
        <f t="shared" si="38"/>
        <v>OOS</v>
      </c>
      <c r="BW125" s="29" t="str">
        <f t="shared" si="39"/>
        <v>OOS</v>
      </c>
      <c r="BX125" s="29" t="str">
        <f t="shared" si="40"/>
        <v>OOS</v>
      </c>
      <c r="BY125" s="29" t="str">
        <f t="shared" si="41"/>
        <v>OOS</v>
      </c>
      <c r="BZ125" s="29"/>
      <c r="CA125" s="30" t="str">
        <f t="shared" si="42"/>
        <v/>
      </c>
      <c r="CB125" s="31">
        <f t="shared" si="55"/>
        <v>-1</v>
      </c>
      <c r="CC125" s="35" t="str">
        <f t="shared" si="43"/>
        <v/>
      </c>
      <c r="CD125" s="29" t="str">
        <f t="shared" si="44"/>
        <v/>
      </c>
      <c r="CE125" s="29" t="str">
        <f t="shared" si="45"/>
        <v/>
      </c>
      <c r="CF125" s="29" t="str">
        <f t="shared" si="46"/>
        <v/>
      </c>
      <c r="CG125" s="29" t="str">
        <f t="shared" si="47"/>
        <v/>
      </c>
      <c r="CI125" s="30" t="str">
        <f t="shared" si="48"/>
        <v/>
      </c>
      <c r="CJ125" s="31">
        <f t="shared" si="33"/>
        <v>-1</v>
      </c>
      <c r="CK125" s="35" t="str">
        <f t="shared" si="49"/>
        <v/>
      </c>
      <c r="CL125" s="29" t="str">
        <f t="shared" si="50"/>
        <v/>
      </c>
      <c r="CM125" s="29" t="str">
        <f t="shared" si="51"/>
        <v/>
      </c>
      <c r="CN125" s="29" t="str">
        <f t="shared" si="52"/>
        <v/>
      </c>
      <c r="CO125" s="29" t="str">
        <f t="shared" si="53"/>
        <v/>
      </c>
    </row>
    <row r="126" spans="1:93" hidden="1" x14ac:dyDescent="0.3">
      <c r="A126" t="s">
        <v>337</v>
      </c>
      <c r="B126" t="s">
        <v>105</v>
      </c>
      <c r="C126" t="s">
        <v>84</v>
      </c>
      <c r="D126" s="2" t="s">
        <v>84</v>
      </c>
      <c r="E126" s="2"/>
      <c r="F126" s="34">
        <v>9020</v>
      </c>
      <c r="G126" s="2" t="s">
        <v>280</v>
      </c>
      <c r="H126" s="2">
        <v>82</v>
      </c>
      <c r="I126" s="2"/>
      <c r="J126" s="2"/>
      <c r="K126" s="2"/>
      <c r="L126" s="2" t="s">
        <v>20</v>
      </c>
      <c r="M126" s="2">
        <v>82</v>
      </c>
      <c r="N126" s="2"/>
      <c r="O126" s="2"/>
      <c r="P126" s="2" t="s">
        <v>84</v>
      </c>
      <c r="Q126" s="2"/>
      <c r="R126" s="2"/>
      <c r="S126" s="2"/>
      <c r="T126" s="2" t="s">
        <v>86</v>
      </c>
      <c r="U126" t="s">
        <v>338</v>
      </c>
      <c r="V126" s="5" t="s">
        <v>88</v>
      </c>
      <c r="W126" t="s">
        <v>89</v>
      </c>
      <c r="X126">
        <v>0</v>
      </c>
      <c r="Z126" t="s">
        <v>88</v>
      </c>
      <c r="AA126" t="s">
        <v>88</v>
      </c>
      <c r="AB126" t="s">
        <v>88</v>
      </c>
      <c r="AC126" t="s">
        <v>88</v>
      </c>
      <c r="AD126" t="s">
        <v>88</v>
      </c>
      <c r="AE126" t="s">
        <v>88</v>
      </c>
      <c r="AF126" t="s">
        <v>88</v>
      </c>
      <c r="AG126" t="s">
        <v>88</v>
      </c>
      <c r="AH126" t="s">
        <v>88</v>
      </c>
      <c r="AI126" t="s">
        <v>88</v>
      </c>
      <c r="AJ126" t="s">
        <v>88</v>
      </c>
      <c r="AK126" t="s">
        <v>88</v>
      </c>
      <c r="AM126" s="29" t="str">
        <f t="shared" si="29"/>
        <v/>
      </c>
      <c r="AN126" s="29" t="str">
        <f t="shared" si="30"/>
        <v/>
      </c>
      <c r="AO126" s="29" t="str">
        <f t="shared" si="31"/>
        <v/>
      </c>
      <c r="AP126" s="29" t="str">
        <f t="shared" si="34"/>
        <v/>
      </c>
      <c r="AQ126" s="29" t="str">
        <f t="shared" si="35"/>
        <v/>
      </c>
      <c r="AT126" t="s">
        <v>88</v>
      </c>
      <c r="AU126" t="s">
        <v>88</v>
      </c>
      <c r="AV126" t="s">
        <v>88</v>
      </c>
      <c r="AW126" t="s">
        <v>88</v>
      </c>
      <c r="AX126" t="s">
        <v>88</v>
      </c>
      <c r="AY126" t="s">
        <v>88</v>
      </c>
      <c r="AZ126" t="s">
        <v>88</v>
      </c>
      <c r="BA126" t="s">
        <v>88</v>
      </c>
      <c r="BB126" t="s">
        <v>88</v>
      </c>
      <c r="BC126" t="s">
        <v>88</v>
      </c>
      <c r="BD126" t="s">
        <v>88</v>
      </c>
      <c r="BE126" t="s">
        <v>88</v>
      </c>
      <c r="BF126" t="s">
        <v>88</v>
      </c>
      <c r="BG126" t="s">
        <v>88</v>
      </c>
      <c r="BH126" t="s">
        <v>88</v>
      </c>
      <c r="BI126" t="s">
        <v>88</v>
      </c>
      <c r="BJ126" t="s">
        <v>88</v>
      </c>
      <c r="BK126" t="s">
        <v>88</v>
      </c>
      <c r="BL126" t="s">
        <v>88</v>
      </c>
      <c r="BM126" t="s">
        <v>88</v>
      </c>
      <c r="BN126" t="s">
        <v>88</v>
      </c>
      <c r="BP126" s="30">
        <v>2000</v>
      </c>
      <c r="BS126" s="30" t="str">
        <f t="shared" si="36"/>
        <v/>
      </c>
      <c r="BT126" s="31">
        <f t="shared" si="32"/>
        <v>-1</v>
      </c>
      <c r="BU126" s="35" t="str">
        <f t="shared" si="37"/>
        <v>OOS</v>
      </c>
      <c r="BV126" s="29" t="str">
        <f t="shared" si="38"/>
        <v>OOS</v>
      </c>
      <c r="BW126" s="29" t="str">
        <f t="shared" si="39"/>
        <v>OOS</v>
      </c>
      <c r="BX126" s="29" t="str">
        <f t="shared" si="40"/>
        <v>OOS</v>
      </c>
      <c r="BY126" s="29" t="str">
        <f t="shared" si="41"/>
        <v>OOS</v>
      </c>
      <c r="BZ126" s="29"/>
      <c r="CA126" s="30" t="str">
        <f t="shared" si="42"/>
        <v/>
      </c>
      <c r="CB126" s="31">
        <f t="shared" si="55"/>
        <v>-1</v>
      </c>
      <c r="CC126" s="35" t="str">
        <f t="shared" si="43"/>
        <v/>
      </c>
      <c r="CD126" s="29" t="str">
        <f t="shared" si="44"/>
        <v/>
      </c>
      <c r="CE126" s="29" t="str">
        <f t="shared" si="45"/>
        <v/>
      </c>
      <c r="CF126" s="29" t="str">
        <f t="shared" si="46"/>
        <v/>
      </c>
      <c r="CG126" s="29" t="str">
        <f t="shared" si="47"/>
        <v/>
      </c>
      <c r="CI126" s="30" t="str">
        <f t="shared" si="48"/>
        <v/>
      </c>
      <c r="CJ126" s="31">
        <f t="shared" si="33"/>
        <v>-1</v>
      </c>
      <c r="CK126" s="35" t="str">
        <f t="shared" si="49"/>
        <v/>
      </c>
      <c r="CL126" s="29" t="str">
        <f t="shared" si="50"/>
        <v/>
      </c>
      <c r="CM126" s="29" t="str">
        <f t="shared" si="51"/>
        <v/>
      </c>
      <c r="CN126" s="29" t="str">
        <f t="shared" si="52"/>
        <v/>
      </c>
      <c r="CO126" s="29" t="str">
        <f t="shared" si="53"/>
        <v/>
      </c>
    </row>
    <row r="127" spans="1:93" hidden="1" x14ac:dyDescent="0.3">
      <c r="A127" t="s">
        <v>339</v>
      </c>
      <c r="B127" t="s">
        <v>105</v>
      </c>
      <c r="C127" t="s">
        <v>84</v>
      </c>
      <c r="D127" s="2" t="s">
        <v>84</v>
      </c>
      <c r="E127" s="2"/>
      <c r="F127" s="34">
        <v>9020</v>
      </c>
      <c r="G127" s="2" t="s">
        <v>280</v>
      </c>
      <c r="H127" s="2">
        <v>99</v>
      </c>
      <c r="I127" s="2"/>
      <c r="J127" s="2"/>
      <c r="K127" s="2"/>
      <c r="L127" s="2" t="s">
        <v>20</v>
      </c>
      <c r="M127" s="2">
        <v>99</v>
      </c>
      <c r="N127" s="2"/>
      <c r="O127" s="2"/>
      <c r="P127" s="2" t="s">
        <v>84</v>
      </c>
      <c r="Q127" s="2"/>
      <c r="R127" s="2"/>
      <c r="S127" s="2"/>
      <c r="T127" s="2" t="s">
        <v>86</v>
      </c>
      <c r="U127" t="s">
        <v>340</v>
      </c>
      <c r="V127" s="5" t="s">
        <v>88</v>
      </c>
      <c r="W127" t="s">
        <v>89</v>
      </c>
      <c r="X127">
        <v>0</v>
      </c>
      <c r="Z127" t="s">
        <v>88</v>
      </c>
      <c r="AA127" t="s">
        <v>88</v>
      </c>
      <c r="AB127" t="s">
        <v>88</v>
      </c>
      <c r="AC127" t="s">
        <v>88</v>
      </c>
      <c r="AD127" t="s">
        <v>88</v>
      </c>
      <c r="AE127" t="s">
        <v>88</v>
      </c>
      <c r="AF127" t="s">
        <v>88</v>
      </c>
      <c r="AG127" t="s">
        <v>88</v>
      </c>
      <c r="AH127" t="s">
        <v>88</v>
      </c>
      <c r="AI127" t="s">
        <v>88</v>
      </c>
      <c r="AJ127" t="s">
        <v>88</v>
      </c>
      <c r="AK127" t="s">
        <v>88</v>
      </c>
      <c r="AM127" s="29" t="str">
        <f t="shared" si="29"/>
        <v/>
      </c>
      <c r="AN127" s="29" t="str">
        <f t="shared" si="30"/>
        <v/>
      </c>
      <c r="AO127" s="29" t="str">
        <f t="shared" si="31"/>
        <v/>
      </c>
      <c r="AP127" s="29" t="str">
        <f t="shared" si="34"/>
        <v/>
      </c>
      <c r="AQ127" s="29" t="str">
        <f t="shared" si="35"/>
        <v/>
      </c>
      <c r="AT127" t="s">
        <v>88</v>
      </c>
      <c r="AU127" t="s">
        <v>88</v>
      </c>
      <c r="AV127" t="s">
        <v>88</v>
      </c>
      <c r="AW127" t="s">
        <v>88</v>
      </c>
      <c r="AX127" t="s">
        <v>88</v>
      </c>
      <c r="AY127" t="s">
        <v>88</v>
      </c>
      <c r="AZ127" t="s">
        <v>88</v>
      </c>
      <c r="BA127" t="s">
        <v>88</v>
      </c>
      <c r="BB127" t="s">
        <v>88</v>
      </c>
      <c r="BC127" t="s">
        <v>88</v>
      </c>
      <c r="BD127" t="s">
        <v>88</v>
      </c>
      <c r="BE127" t="s">
        <v>88</v>
      </c>
      <c r="BF127" t="s">
        <v>88</v>
      </c>
      <c r="BG127" t="s">
        <v>88</v>
      </c>
      <c r="BH127" t="s">
        <v>88</v>
      </c>
      <c r="BI127" t="s">
        <v>88</v>
      </c>
      <c r="BJ127" t="s">
        <v>88</v>
      </c>
      <c r="BK127" t="s">
        <v>88</v>
      </c>
      <c r="BL127" t="s">
        <v>88</v>
      </c>
      <c r="BM127" t="s">
        <v>88</v>
      </c>
      <c r="BN127" t="s">
        <v>88</v>
      </c>
      <c r="BP127" s="30">
        <v>2000</v>
      </c>
      <c r="BS127" s="30" t="str">
        <f t="shared" si="36"/>
        <v/>
      </c>
      <c r="BT127" s="31">
        <f t="shared" si="32"/>
        <v>-1</v>
      </c>
      <c r="BU127" s="35" t="str">
        <f t="shared" si="37"/>
        <v>OOS</v>
      </c>
      <c r="BV127" s="29" t="str">
        <f t="shared" si="38"/>
        <v>OOS</v>
      </c>
      <c r="BW127" s="29" t="str">
        <f t="shared" si="39"/>
        <v>OOS</v>
      </c>
      <c r="BX127" s="29" t="str">
        <f t="shared" si="40"/>
        <v>OOS</v>
      </c>
      <c r="BY127" s="29" t="str">
        <f t="shared" si="41"/>
        <v>OOS</v>
      </c>
      <c r="BZ127" s="29"/>
      <c r="CA127" s="30" t="str">
        <f t="shared" si="42"/>
        <v/>
      </c>
      <c r="CB127" s="31">
        <f t="shared" si="55"/>
        <v>-1</v>
      </c>
      <c r="CC127" s="35" t="str">
        <f t="shared" si="43"/>
        <v/>
      </c>
      <c r="CD127" s="29" t="str">
        <f t="shared" si="44"/>
        <v/>
      </c>
      <c r="CE127" s="29" t="str">
        <f t="shared" si="45"/>
        <v/>
      </c>
      <c r="CF127" s="29" t="str">
        <f t="shared" si="46"/>
        <v/>
      </c>
      <c r="CG127" s="29" t="str">
        <f t="shared" si="47"/>
        <v/>
      </c>
      <c r="CI127" s="30" t="str">
        <f t="shared" si="48"/>
        <v/>
      </c>
      <c r="CJ127" s="31">
        <f t="shared" si="33"/>
        <v>-1</v>
      </c>
      <c r="CK127" s="35" t="str">
        <f t="shared" si="49"/>
        <v/>
      </c>
      <c r="CL127" s="29" t="str">
        <f t="shared" si="50"/>
        <v/>
      </c>
      <c r="CM127" s="29" t="str">
        <f t="shared" si="51"/>
        <v/>
      </c>
      <c r="CN127" s="29" t="str">
        <f t="shared" si="52"/>
        <v/>
      </c>
      <c r="CO127" s="29" t="str">
        <f t="shared" si="53"/>
        <v/>
      </c>
    </row>
    <row r="128" spans="1:93" hidden="1" x14ac:dyDescent="0.3">
      <c r="A128" t="s">
        <v>341</v>
      </c>
      <c r="B128" t="s">
        <v>105</v>
      </c>
      <c r="C128" t="s">
        <v>83</v>
      </c>
      <c r="D128" s="2" t="s">
        <v>84</v>
      </c>
      <c r="E128" s="2">
        <v>82</v>
      </c>
      <c r="F128" s="34">
        <v>9020</v>
      </c>
      <c r="G128" s="2" t="s">
        <v>106</v>
      </c>
      <c r="H128" s="2">
        <v>100</v>
      </c>
      <c r="I128" s="2"/>
      <c r="J128" s="2"/>
      <c r="K128" s="2"/>
      <c r="L128" s="2" t="s">
        <v>20</v>
      </c>
      <c r="M128" s="2">
        <v>100</v>
      </c>
      <c r="N128" s="2" t="s">
        <v>107</v>
      </c>
      <c r="O128" s="2"/>
      <c r="P128" s="2" t="s">
        <v>84</v>
      </c>
      <c r="Q128" s="2"/>
      <c r="R128" s="2"/>
      <c r="S128" s="2"/>
      <c r="T128" s="2" t="s">
        <v>86</v>
      </c>
      <c r="U128" t="s">
        <v>342</v>
      </c>
      <c r="V128" s="5" t="s">
        <v>88</v>
      </c>
      <c r="W128" t="s">
        <v>89</v>
      </c>
      <c r="X128">
        <v>0</v>
      </c>
      <c r="Z128" t="s">
        <v>88</v>
      </c>
      <c r="AA128" t="s">
        <v>88</v>
      </c>
      <c r="AB128" t="s">
        <v>88</v>
      </c>
      <c r="AC128" t="s">
        <v>88</v>
      </c>
      <c r="AD128" t="s">
        <v>88</v>
      </c>
      <c r="AE128" t="s">
        <v>88</v>
      </c>
      <c r="AF128" t="s">
        <v>88</v>
      </c>
      <c r="AG128" t="s">
        <v>88</v>
      </c>
      <c r="AH128" t="s">
        <v>88</v>
      </c>
      <c r="AI128" t="s">
        <v>88</v>
      </c>
      <c r="AJ128" t="s">
        <v>88</v>
      </c>
      <c r="AK128" t="s">
        <v>88</v>
      </c>
      <c r="AM128" s="29" t="str">
        <f t="shared" si="29"/>
        <v/>
      </c>
      <c r="AN128" s="29" t="str">
        <f t="shared" si="30"/>
        <v/>
      </c>
      <c r="AO128" s="29" t="str">
        <f t="shared" si="31"/>
        <v/>
      </c>
      <c r="AP128" s="29" t="str">
        <f t="shared" si="34"/>
        <v/>
      </c>
      <c r="AQ128" s="29" t="str">
        <f t="shared" si="35"/>
        <v/>
      </c>
      <c r="AT128" t="s">
        <v>88</v>
      </c>
      <c r="AU128" t="s">
        <v>88</v>
      </c>
      <c r="AV128" t="s">
        <v>88</v>
      </c>
      <c r="AW128" t="s">
        <v>88</v>
      </c>
      <c r="AX128" t="s">
        <v>88</v>
      </c>
      <c r="AY128" t="s">
        <v>88</v>
      </c>
      <c r="AZ128" t="s">
        <v>88</v>
      </c>
      <c r="BA128" t="s">
        <v>88</v>
      </c>
      <c r="BB128" t="s">
        <v>88</v>
      </c>
      <c r="BC128" t="s">
        <v>88</v>
      </c>
      <c r="BD128" t="s">
        <v>88</v>
      </c>
      <c r="BE128" t="s">
        <v>88</v>
      </c>
      <c r="BF128" t="s">
        <v>88</v>
      </c>
      <c r="BG128" t="s">
        <v>88</v>
      </c>
      <c r="BH128" t="s">
        <v>88</v>
      </c>
      <c r="BI128" t="s">
        <v>88</v>
      </c>
      <c r="BJ128" t="s">
        <v>88</v>
      </c>
      <c r="BK128" t="s">
        <v>88</v>
      </c>
      <c r="BL128" t="s">
        <v>88</v>
      </c>
      <c r="BM128" t="s">
        <v>88</v>
      </c>
      <c r="BN128" t="s">
        <v>88</v>
      </c>
      <c r="BP128" s="30">
        <v>2000</v>
      </c>
      <c r="BS128" s="30" t="str">
        <f t="shared" si="36"/>
        <v/>
      </c>
      <c r="BT128" s="31">
        <f t="shared" si="32"/>
        <v>-1</v>
      </c>
      <c r="BU128" s="35" t="str">
        <f t="shared" si="37"/>
        <v>OOS</v>
      </c>
      <c r="BV128" s="29" t="str">
        <f t="shared" si="38"/>
        <v>OOS</v>
      </c>
      <c r="BW128" s="29" t="str">
        <f t="shared" si="39"/>
        <v>OOS</v>
      </c>
      <c r="BX128" s="29" t="str">
        <f t="shared" si="40"/>
        <v>OOS</v>
      </c>
      <c r="BY128" s="29" t="str">
        <f t="shared" si="41"/>
        <v>OOS</v>
      </c>
      <c r="BZ128" s="29"/>
      <c r="CA128" s="30" t="str">
        <f t="shared" si="42"/>
        <v/>
      </c>
      <c r="CB128" s="31">
        <f t="shared" si="55"/>
        <v>-1</v>
      </c>
      <c r="CC128" s="35" t="str">
        <f t="shared" si="43"/>
        <v/>
      </c>
      <c r="CD128" s="29" t="str">
        <f t="shared" si="44"/>
        <v/>
      </c>
      <c r="CE128" s="29" t="str">
        <f t="shared" si="45"/>
        <v/>
      </c>
      <c r="CF128" s="29" t="str">
        <f t="shared" si="46"/>
        <v/>
      </c>
      <c r="CG128" s="29" t="str">
        <f t="shared" si="47"/>
        <v/>
      </c>
      <c r="CI128" s="30" t="str">
        <f t="shared" si="48"/>
        <v/>
      </c>
      <c r="CJ128" s="31">
        <f t="shared" si="33"/>
        <v>-1</v>
      </c>
      <c r="CK128" s="35" t="str">
        <f t="shared" si="49"/>
        <v/>
      </c>
      <c r="CL128" s="29" t="str">
        <f t="shared" si="50"/>
        <v/>
      </c>
      <c r="CM128" s="29" t="str">
        <f t="shared" si="51"/>
        <v/>
      </c>
      <c r="CN128" s="29" t="str">
        <f t="shared" si="52"/>
        <v/>
      </c>
      <c r="CO128" s="29" t="str">
        <f t="shared" si="53"/>
        <v/>
      </c>
    </row>
    <row r="129" spans="1:93" hidden="1" x14ac:dyDescent="0.3">
      <c r="A129" t="s">
        <v>343</v>
      </c>
      <c r="B129" t="s">
        <v>105</v>
      </c>
      <c r="C129" t="s">
        <v>84</v>
      </c>
      <c r="D129" s="2" t="s">
        <v>84</v>
      </c>
      <c r="E129" s="2"/>
      <c r="F129" s="34">
        <v>9020</v>
      </c>
      <c r="G129" s="2" t="s">
        <v>106</v>
      </c>
      <c r="H129" s="2">
        <v>11</v>
      </c>
      <c r="I129" s="2"/>
      <c r="J129" s="2"/>
      <c r="K129" s="2"/>
      <c r="L129" s="2" t="s">
        <v>20</v>
      </c>
      <c r="M129" s="2">
        <v>11</v>
      </c>
      <c r="N129" s="2" t="s">
        <v>107</v>
      </c>
      <c r="O129" s="2"/>
      <c r="P129" s="2" t="s">
        <v>84</v>
      </c>
      <c r="Q129" s="2"/>
      <c r="R129" s="2"/>
      <c r="S129" s="2"/>
      <c r="T129" s="2" t="s">
        <v>86</v>
      </c>
      <c r="U129" t="s">
        <v>344</v>
      </c>
      <c r="V129" s="5" t="s">
        <v>88</v>
      </c>
      <c r="W129" t="s">
        <v>89</v>
      </c>
      <c r="X129">
        <v>0</v>
      </c>
      <c r="Z129" t="s">
        <v>88</v>
      </c>
      <c r="AA129" t="s">
        <v>88</v>
      </c>
      <c r="AB129" t="s">
        <v>88</v>
      </c>
      <c r="AC129" t="s">
        <v>88</v>
      </c>
      <c r="AD129" t="s">
        <v>88</v>
      </c>
      <c r="AE129" t="s">
        <v>88</v>
      </c>
      <c r="AF129" t="s">
        <v>88</v>
      </c>
      <c r="AG129" t="s">
        <v>88</v>
      </c>
      <c r="AH129" t="s">
        <v>88</v>
      </c>
      <c r="AI129" t="s">
        <v>88</v>
      </c>
      <c r="AJ129" t="s">
        <v>88</v>
      </c>
      <c r="AK129" t="s">
        <v>88</v>
      </c>
      <c r="AM129" s="29" t="str">
        <f t="shared" si="29"/>
        <v/>
      </c>
      <c r="AN129" s="29" t="str">
        <f t="shared" si="30"/>
        <v/>
      </c>
      <c r="AO129" s="29" t="str">
        <f t="shared" si="31"/>
        <v/>
      </c>
      <c r="AP129" s="29" t="str">
        <f t="shared" si="34"/>
        <v/>
      </c>
      <c r="AQ129" s="29" t="str">
        <f t="shared" si="35"/>
        <v/>
      </c>
      <c r="AT129" t="s">
        <v>88</v>
      </c>
      <c r="AU129" t="s">
        <v>88</v>
      </c>
      <c r="AV129" t="s">
        <v>88</v>
      </c>
      <c r="AW129" t="s">
        <v>88</v>
      </c>
      <c r="AX129" t="s">
        <v>88</v>
      </c>
      <c r="AY129" t="s">
        <v>88</v>
      </c>
      <c r="AZ129" t="s">
        <v>88</v>
      </c>
      <c r="BA129" t="s">
        <v>88</v>
      </c>
      <c r="BB129" t="s">
        <v>88</v>
      </c>
      <c r="BC129" t="s">
        <v>88</v>
      </c>
      <c r="BD129" t="s">
        <v>88</v>
      </c>
      <c r="BE129" t="s">
        <v>88</v>
      </c>
      <c r="BF129" t="s">
        <v>88</v>
      </c>
      <c r="BG129" t="s">
        <v>88</v>
      </c>
      <c r="BH129" t="s">
        <v>88</v>
      </c>
      <c r="BI129" t="s">
        <v>88</v>
      </c>
      <c r="BJ129" t="s">
        <v>88</v>
      </c>
      <c r="BK129" t="s">
        <v>88</v>
      </c>
      <c r="BL129" t="s">
        <v>88</v>
      </c>
      <c r="BM129" t="s">
        <v>88</v>
      </c>
      <c r="BN129" t="s">
        <v>88</v>
      </c>
      <c r="BP129" s="30">
        <v>2000</v>
      </c>
      <c r="BS129" s="30" t="str">
        <f t="shared" si="36"/>
        <v/>
      </c>
      <c r="BT129" s="31">
        <f t="shared" si="32"/>
        <v>-1</v>
      </c>
      <c r="BU129" s="35" t="str">
        <f t="shared" si="37"/>
        <v>OOS</v>
      </c>
      <c r="BV129" s="29" t="str">
        <f t="shared" si="38"/>
        <v>OOS</v>
      </c>
      <c r="BW129" s="29" t="str">
        <f t="shared" si="39"/>
        <v>OOS</v>
      </c>
      <c r="BX129" s="29" t="str">
        <f t="shared" si="40"/>
        <v>OOS</v>
      </c>
      <c r="BY129" s="29" t="str">
        <f t="shared" si="41"/>
        <v>OOS</v>
      </c>
      <c r="BZ129" s="29"/>
      <c r="CA129" s="30" t="str">
        <f t="shared" si="42"/>
        <v/>
      </c>
      <c r="CB129" s="31">
        <f t="shared" si="55"/>
        <v>-1</v>
      </c>
      <c r="CC129" s="35" t="str">
        <f t="shared" si="43"/>
        <v/>
      </c>
      <c r="CD129" s="29" t="str">
        <f t="shared" si="44"/>
        <v/>
      </c>
      <c r="CE129" s="29" t="str">
        <f t="shared" si="45"/>
        <v/>
      </c>
      <c r="CF129" s="29" t="str">
        <f t="shared" si="46"/>
        <v/>
      </c>
      <c r="CG129" s="29" t="str">
        <f t="shared" si="47"/>
        <v/>
      </c>
      <c r="CI129" s="30" t="str">
        <f t="shared" si="48"/>
        <v/>
      </c>
      <c r="CJ129" s="31">
        <f t="shared" si="33"/>
        <v>-1</v>
      </c>
      <c r="CK129" s="35" t="str">
        <f t="shared" si="49"/>
        <v/>
      </c>
      <c r="CL129" s="29" t="str">
        <f t="shared" si="50"/>
        <v/>
      </c>
      <c r="CM129" s="29" t="str">
        <f t="shared" si="51"/>
        <v/>
      </c>
      <c r="CN129" s="29" t="str">
        <f t="shared" si="52"/>
        <v/>
      </c>
      <c r="CO129" s="29" t="str">
        <f t="shared" si="53"/>
        <v/>
      </c>
    </row>
    <row r="130" spans="1:93" hidden="1" x14ac:dyDescent="0.3">
      <c r="A130" t="s">
        <v>345</v>
      </c>
      <c r="B130" t="s">
        <v>105</v>
      </c>
      <c r="C130" t="s">
        <v>84</v>
      </c>
      <c r="D130" s="2" t="s">
        <v>84</v>
      </c>
      <c r="E130" s="2"/>
      <c r="F130" s="34">
        <v>9020</v>
      </c>
      <c r="G130" s="2" t="s">
        <v>106</v>
      </c>
      <c r="H130" s="2">
        <v>13</v>
      </c>
      <c r="I130" s="2"/>
      <c r="J130" s="2"/>
      <c r="K130" s="2"/>
      <c r="L130" s="2" t="s">
        <v>20</v>
      </c>
      <c r="M130" s="2">
        <v>13</v>
      </c>
      <c r="N130" s="2" t="s">
        <v>107</v>
      </c>
      <c r="O130" s="2"/>
      <c r="P130" s="2" t="s">
        <v>84</v>
      </c>
      <c r="Q130" s="2"/>
      <c r="R130" s="2"/>
      <c r="S130" s="2"/>
      <c r="T130" s="2" t="s">
        <v>86</v>
      </c>
      <c r="U130" t="s">
        <v>346</v>
      </c>
      <c r="V130" s="5" t="s">
        <v>88</v>
      </c>
      <c r="W130" t="s">
        <v>89</v>
      </c>
      <c r="X130">
        <v>0</v>
      </c>
      <c r="Z130" t="s">
        <v>88</v>
      </c>
      <c r="AA130" t="s">
        <v>88</v>
      </c>
      <c r="AB130" t="s">
        <v>88</v>
      </c>
      <c r="AC130" t="s">
        <v>88</v>
      </c>
      <c r="AD130" t="s">
        <v>88</v>
      </c>
      <c r="AE130" t="s">
        <v>88</v>
      </c>
      <c r="AF130" t="s">
        <v>88</v>
      </c>
      <c r="AG130" t="s">
        <v>88</v>
      </c>
      <c r="AH130" t="s">
        <v>88</v>
      </c>
      <c r="AI130" t="s">
        <v>88</v>
      </c>
      <c r="AJ130" t="s">
        <v>88</v>
      </c>
      <c r="AK130" t="s">
        <v>88</v>
      </c>
      <c r="AM130" s="29" t="str">
        <f t="shared" si="29"/>
        <v/>
      </c>
      <c r="AN130" s="29" t="str">
        <f t="shared" si="30"/>
        <v/>
      </c>
      <c r="AO130" s="29" t="str">
        <f t="shared" si="31"/>
        <v/>
      </c>
      <c r="AP130" s="29" t="str">
        <f t="shared" si="34"/>
        <v/>
      </c>
      <c r="AQ130" s="29" t="str">
        <f t="shared" si="35"/>
        <v/>
      </c>
      <c r="AT130" t="s">
        <v>88</v>
      </c>
      <c r="AU130" t="s">
        <v>88</v>
      </c>
      <c r="AV130" t="s">
        <v>88</v>
      </c>
      <c r="AW130" t="s">
        <v>88</v>
      </c>
      <c r="AX130" t="s">
        <v>88</v>
      </c>
      <c r="AY130" t="s">
        <v>88</v>
      </c>
      <c r="AZ130" t="s">
        <v>88</v>
      </c>
      <c r="BA130" t="s">
        <v>88</v>
      </c>
      <c r="BB130" t="s">
        <v>88</v>
      </c>
      <c r="BC130" t="s">
        <v>88</v>
      </c>
      <c r="BD130" t="s">
        <v>88</v>
      </c>
      <c r="BE130" t="s">
        <v>88</v>
      </c>
      <c r="BF130" t="s">
        <v>88</v>
      </c>
      <c r="BG130" t="s">
        <v>88</v>
      </c>
      <c r="BH130" t="s">
        <v>88</v>
      </c>
      <c r="BI130" t="s">
        <v>88</v>
      </c>
      <c r="BJ130" t="s">
        <v>88</v>
      </c>
      <c r="BK130" t="s">
        <v>88</v>
      </c>
      <c r="BL130" t="s">
        <v>88</v>
      </c>
      <c r="BM130" t="s">
        <v>88</v>
      </c>
      <c r="BN130" t="s">
        <v>88</v>
      </c>
      <c r="BP130" s="30">
        <v>2000</v>
      </c>
      <c r="BS130" s="30" t="str">
        <f t="shared" si="36"/>
        <v/>
      </c>
      <c r="BT130" s="31">
        <f t="shared" si="32"/>
        <v>-1</v>
      </c>
      <c r="BU130" s="35" t="str">
        <f t="shared" si="37"/>
        <v>OOS</v>
      </c>
      <c r="BV130" s="29" t="str">
        <f t="shared" si="38"/>
        <v>OOS</v>
      </c>
      <c r="BW130" s="29" t="str">
        <f t="shared" si="39"/>
        <v>OOS</v>
      </c>
      <c r="BX130" s="29" t="str">
        <f t="shared" si="40"/>
        <v>OOS</v>
      </c>
      <c r="BY130" s="29" t="str">
        <f t="shared" si="41"/>
        <v>OOS</v>
      </c>
      <c r="BZ130" s="29"/>
      <c r="CA130" s="30" t="str">
        <f t="shared" si="42"/>
        <v/>
      </c>
      <c r="CB130" s="31">
        <f t="shared" si="55"/>
        <v>-1</v>
      </c>
      <c r="CC130" s="35" t="str">
        <f t="shared" si="43"/>
        <v/>
      </c>
      <c r="CD130" s="29" t="str">
        <f t="shared" si="44"/>
        <v/>
      </c>
      <c r="CE130" s="29" t="str">
        <f t="shared" si="45"/>
        <v/>
      </c>
      <c r="CF130" s="29" t="str">
        <f t="shared" si="46"/>
        <v/>
      </c>
      <c r="CG130" s="29" t="str">
        <f t="shared" si="47"/>
        <v/>
      </c>
      <c r="CI130" s="30" t="str">
        <f t="shared" si="48"/>
        <v/>
      </c>
      <c r="CJ130" s="31">
        <f t="shared" si="33"/>
        <v>-1</v>
      </c>
      <c r="CK130" s="35" t="str">
        <f t="shared" si="49"/>
        <v/>
      </c>
      <c r="CL130" s="29" t="str">
        <f t="shared" si="50"/>
        <v/>
      </c>
      <c r="CM130" s="29" t="str">
        <f t="shared" si="51"/>
        <v/>
      </c>
      <c r="CN130" s="29" t="str">
        <f t="shared" si="52"/>
        <v/>
      </c>
      <c r="CO130" s="29" t="str">
        <f t="shared" si="53"/>
        <v/>
      </c>
    </row>
    <row r="131" spans="1:93" hidden="1" x14ac:dyDescent="0.3">
      <c r="A131" t="s">
        <v>347</v>
      </c>
      <c r="B131" t="s">
        <v>105</v>
      </c>
      <c r="C131" t="s">
        <v>84</v>
      </c>
      <c r="D131" s="2" t="s">
        <v>84</v>
      </c>
      <c r="E131" s="2"/>
      <c r="F131" s="34">
        <v>9020</v>
      </c>
      <c r="G131" s="2" t="s">
        <v>106</v>
      </c>
      <c r="H131" s="2">
        <v>14</v>
      </c>
      <c r="I131" s="2"/>
      <c r="J131" s="2"/>
      <c r="K131" s="2"/>
      <c r="L131" s="2" t="s">
        <v>20</v>
      </c>
      <c r="M131" s="2">
        <v>14</v>
      </c>
      <c r="N131" s="2" t="s">
        <v>107</v>
      </c>
      <c r="O131" s="2"/>
      <c r="P131" s="2" t="s">
        <v>84</v>
      </c>
      <c r="Q131" s="2"/>
      <c r="R131" s="2"/>
      <c r="S131" s="2"/>
      <c r="T131" s="2" t="s">
        <v>86</v>
      </c>
      <c r="U131" t="s">
        <v>348</v>
      </c>
      <c r="V131" s="5" t="s">
        <v>88</v>
      </c>
      <c r="W131" t="s">
        <v>89</v>
      </c>
      <c r="X131">
        <v>0</v>
      </c>
      <c r="Z131" t="s">
        <v>88</v>
      </c>
      <c r="AA131" t="s">
        <v>88</v>
      </c>
      <c r="AB131" t="s">
        <v>88</v>
      </c>
      <c r="AC131" t="s">
        <v>88</v>
      </c>
      <c r="AD131" t="s">
        <v>88</v>
      </c>
      <c r="AE131" t="s">
        <v>88</v>
      </c>
      <c r="AF131" t="s">
        <v>88</v>
      </c>
      <c r="AG131" t="s">
        <v>88</v>
      </c>
      <c r="AH131" t="s">
        <v>88</v>
      </c>
      <c r="AI131" t="s">
        <v>88</v>
      </c>
      <c r="AJ131" t="s">
        <v>88</v>
      </c>
      <c r="AK131" t="s">
        <v>88</v>
      </c>
      <c r="AM131" s="29" t="str">
        <f t="shared" si="29"/>
        <v/>
      </c>
      <c r="AN131" s="29" t="str">
        <f t="shared" si="30"/>
        <v/>
      </c>
      <c r="AO131" s="29" t="str">
        <f t="shared" si="31"/>
        <v/>
      </c>
      <c r="AP131" s="29" t="str">
        <f t="shared" si="34"/>
        <v/>
      </c>
      <c r="AQ131" s="29" t="str">
        <f t="shared" si="35"/>
        <v/>
      </c>
      <c r="AT131" t="s">
        <v>88</v>
      </c>
      <c r="AU131" t="s">
        <v>88</v>
      </c>
      <c r="AV131" t="s">
        <v>88</v>
      </c>
      <c r="AW131" t="s">
        <v>88</v>
      </c>
      <c r="AX131" t="s">
        <v>88</v>
      </c>
      <c r="AY131" t="s">
        <v>88</v>
      </c>
      <c r="AZ131" t="s">
        <v>88</v>
      </c>
      <c r="BA131" t="s">
        <v>88</v>
      </c>
      <c r="BB131" t="s">
        <v>88</v>
      </c>
      <c r="BC131" t="s">
        <v>88</v>
      </c>
      <c r="BD131" t="s">
        <v>88</v>
      </c>
      <c r="BE131" t="s">
        <v>88</v>
      </c>
      <c r="BF131" t="s">
        <v>88</v>
      </c>
      <c r="BG131" t="s">
        <v>88</v>
      </c>
      <c r="BH131" t="s">
        <v>88</v>
      </c>
      <c r="BI131" t="s">
        <v>88</v>
      </c>
      <c r="BJ131" t="s">
        <v>88</v>
      </c>
      <c r="BK131" t="s">
        <v>88</v>
      </c>
      <c r="BL131" t="s">
        <v>88</v>
      </c>
      <c r="BM131" t="s">
        <v>88</v>
      </c>
      <c r="BN131" t="s">
        <v>88</v>
      </c>
      <c r="BP131" s="30">
        <v>2000</v>
      </c>
      <c r="BS131" s="30" t="str">
        <f t="shared" si="36"/>
        <v/>
      </c>
      <c r="BT131" s="31">
        <f t="shared" si="32"/>
        <v>-1</v>
      </c>
      <c r="BU131" s="35" t="str">
        <f t="shared" si="37"/>
        <v>OOS</v>
      </c>
      <c r="BV131" s="29" t="str">
        <f t="shared" si="38"/>
        <v>OOS</v>
      </c>
      <c r="BW131" s="29" t="str">
        <f t="shared" si="39"/>
        <v>OOS</v>
      </c>
      <c r="BX131" s="29" t="str">
        <f t="shared" si="40"/>
        <v>OOS</v>
      </c>
      <c r="BY131" s="29" t="str">
        <f t="shared" si="41"/>
        <v>OOS</v>
      </c>
      <c r="BZ131" s="29"/>
      <c r="CA131" s="30" t="str">
        <f t="shared" si="42"/>
        <v/>
      </c>
      <c r="CB131" s="31">
        <f t="shared" si="55"/>
        <v>-1</v>
      </c>
      <c r="CC131" s="35" t="str">
        <f t="shared" si="43"/>
        <v/>
      </c>
      <c r="CD131" s="29" t="str">
        <f t="shared" si="44"/>
        <v/>
      </c>
      <c r="CE131" s="29" t="str">
        <f t="shared" si="45"/>
        <v/>
      </c>
      <c r="CF131" s="29" t="str">
        <f t="shared" si="46"/>
        <v/>
      </c>
      <c r="CG131" s="29" t="str">
        <f t="shared" si="47"/>
        <v/>
      </c>
      <c r="CI131" s="30" t="str">
        <f t="shared" si="48"/>
        <v/>
      </c>
      <c r="CJ131" s="31">
        <f t="shared" si="33"/>
        <v>-1</v>
      </c>
      <c r="CK131" s="35" t="str">
        <f t="shared" si="49"/>
        <v/>
      </c>
      <c r="CL131" s="29" t="str">
        <f t="shared" si="50"/>
        <v/>
      </c>
      <c r="CM131" s="29" t="str">
        <f t="shared" si="51"/>
        <v/>
      </c>
      <c r="CN131" s="29" t="str">
        <f t="shared" si="52"/>
        <v/>
      </c>
      <c r="CO131" s="29" t="str">
        <f t="shared" si="53"/>
        <v/>
      </c>
    </row>
    <row r="132" spans="1:93" hidden="1" x14ac:dyDescent="0.3">
      <c r="A132" t="s">
        <v>349</v>
      </c>
      <c r="B132" t="s">
        <v>105</v>
      </c>
      <c r="C132" t="s">
        <v>83</v>
      </c>
      <c r="D132" s="2" t="s">
        <v>84</v>
      </c>
      <c r="E132" s="2">
        <v>82</v>
      </c>
      <c r="F132" s="34">
        <v>9020</v>
      </c>
      <c r="G132" s="2" t="s">
        <v>106</v>
      </c>
      <c r="H132" s="2">
        <v>150</v>
      </c>
      <c r="I132" s="2"/>
      <c r="J132" s="2"/>
      <c r="K132" s="2"/>
      <c r="L132" s="2" t="s">
        <v>20</v>
      </c>
      <c r="M132" s="2">
        <v>150</v>
      </c>
      <c r="N132" s="2" t="s">
        <v>107</v>
      </c>
      <c r="O132" s="2"/>
      <c r="P132" s="2" t="s">
        <v>84</v>
      </c>
      <c r="Q132" s="2"/>
      <c r="R132" s="2"/>
      <c r="S132" s="2"/>
      <c r="T132" s="2" t="s">
        <v>86</v>
      </c>
      <c r="U132" t="s">
        <v>350</v>
      </c>
      <c r="V132" s="5" t="s">
        <v>88</v>
      </c>
      <c r="W132" t="s">
        <v>89</v>
      </c>
      <c r="X132">
        <v>0</v>
      </c>
      <c r="Z132" t="s">
        <v>88</v>
      </c>
      <c r="AA132" t="s">
        <v>88</v>
      </c>
      <c r="AB132" t="s">
        <v>88</v>
      </c>
      <c r="AC132" t="s">
        <v>88</v>
      </c>
      <c r="AD132" t="s">
        <v>88</v>
      </c>
      <c r="AE132" t="s">
        <v>88</v>
      </c>
      <c r="AF132" t="s">
        <v>88</v>
      </c>
      <c r="AG132" t="s">
        <v>88</v>
      </c>
      <c r="AH132" t="s">
        <v>88</v>
      </c>
      <c r="AI132" t="s">
        <v>88</v>
      </c>
      <c r="AJ132" t="s">
        <v>88</v>
      </c>
      <c r="AK132" t="s">
        <v>88</v>
      </c>
      <c r="AM132" s="29" t="str">
        <f t="shared" si="29"/>
        <v/>
      </c>
      <c r="AN132" s="29" t="str">
        <f t="shared" si="30"/>
        <v/>
      </c>
      <c r="AO132" s="29" t="str">
        <f t="shared" si="31"/>
        <v/>
      </c>
      <c r="AP132" s="29" t="str">
        <f t="shared" si="34"/>
        <v/>
      </c>
      <c r="AQ132" s="29" t="str">
        <f t="shared" si="35"/>
        <v/>
      </c>
      <c r="AT132" t="s">
        <v>88</v>
      </c>
      <c r="AU132" t="s">
        <v>88</v>
      </c>
      <c r="AV132" t="s">
        <v>88</v>
      </c>
      <c r="AW132" t="s">
        <v>88</v>
      </c>
      <c r="AX132" t="s">
        <v>88</v>
      </c>
      <c r="AY132" t="s">
        <v>88</v>
      </c>
      <c r="AZ132" t="s">
        <v>88</v>
      </c>
      <c r="BA132" t="s">
        <v>88</v>
      </c>
      <c r="BB132" t="s">
        <v>88</v>
      </c>
      <c r="BC132" t="s">
        <v>88</v>
      </c>
      <c r="BD132" t="s">
        <v>88</v>
      </c>
      <c r="BE132" t="s">
        <v>88</v>
      </c>
      <c r="BF132" t="s">
        <v>88</v>
      </c>
      <c r="BG132" t="s">
        <v>88</v>
      </c>
      <c r="BH132" t="s">
        <v>88</v>
      </c>
      <c r="BI132" t="s">
        <v>88</v>
      </c>
      <c r="BJ132" t="s">
        <v>88</v>
      </c>
      <c r="BK132" t="s">
        <v>88</v>
      </c>
      <c r="BL132" t="s">
        <v>88</v>
      </c>
      <c r="BM132" t="s">
        <v>88</v>
      </c>
      <c r="BN132" t="s">
        <v>88</v>
      </c>
      <c r="BP132" s="30">
        <v>2000</v>
      </c>
      <c r="BS132" s="30" t="str">
        <f t="shared" si="36"/>
        <v/>
      </c>
      <c r="BT132" s="31">
        <f t="shared" si="32"/>
        <v>-1</v>
      </c>
      <c r="BU132" s="35" t="str">
        <f t="shared" si="37"/>
        <v>OOS</v>
      </c>
      <c r="BV132" s="29" t="str">
        <f t="shared" si="38"/>
        <v>OOS</v>
      </c>
      <c r="BW132" s="29" t="str">
        <f t="shared" si="39"/>
        <v>OOS</v>
      </c>
      <c r="BX132" s="29" t="str">
        <f t="shared" si="40"/>
        <v>OOS</v>
      </c>
      <c r="BY132" s="29" t="str">
        <f t="shared" si="41"/>
        <v>OOS</v>
      </c>
      <c r="BZ132" s="29"/>
      <c r="CA132" s="30" t="str">
        <f t="shared" si="42"/>
        <v/>
      </c>
      <c r="CB132" s="31">
        <f t="shared" si="55"/>
        <v>-1</v>
      </c>
      <c r="CC132" s="35" t="str">
        <f t="shared" si="43"/>
        <v/>
      </c>
      <c r="CD132" s="29" t="str">
        <f t="shared" si="44"/>
        <v/>
      </c>
      <c r="CE132" s="29" t="str">
        <f t="shared" si="45"/>
        <v/>
      </c>
      <c r="CF132" s="29" t="str">
        <f t="shared" si="46"/>
        <v/>
      </c>
      <c r="CG132" s="29" t="str">
        <f t="shared" si="47"/>
        <v/>
      </c>
      <c r="CI132" s="30" t="str">
        <f t="shared" si="48"/>
        <v/>
      </c>
      <c r="CJ132" s="31">
        <f t="shared" si="33"/>
        <v>-1</v>
      </c>
      <c r="CK132" s="35" t="str">
        <f t="shared" si="49"/>
        <v/>
      </c>
      <c r="CL132" s="29" t="str">
        <f t="shared" si="50"/>
        <v/>
      </c>
      <c r="CM132" s="29" t="str">
        <f t="shared" si="51"/>
        <v/>
      </c>
      <c r="CN132" s="29" t="str">
        <f t="shared" si="52"/>
        <v/>
      </c>
      <c r="CO132" s="29" t="str">
        <f t="shared" si="53"/>
        <v/>
      </c>
    </row>
    <row r="133" spans="1:93" hidden="1" x14ac:dyDescent="0.3">
      <c r="A133" t="s">
        <v>351</v>
      </c>
      <c r="B133" t="s">
        <v>105</v>
      </c>
      <c r="C133" t="s">
        <v>84</v>
      </c>
      <c r="D133" s="2" t="s">
        <v>84</v>
      </c>
      <c r="E133" s="2"/>
      <c r="F133" s="34">
        <v>9020</v>
      </c>
      <c r="G133" s="2" t="s">
        <v>106</v>
      </c>
      <c r="H133" s="2">
        <v>15</v>
      </c>
      <c r="I133" s="2"/>
      <c r="J133" s="2"/>
      <c r="K133" s="2"/>
      <c r="L133" s="2" t="s">
        <v>20</v>
      </c>
      <c r="M133" s="2">
        <v>15</v>
      </c>
      <c r="N133" s="2" t="s">
        <v>107</v>
      </c>
      <c r="O133" s="2"/>
      <c r="P133" s="2" t="s">
        <v>84</v>
      </c>
      <c r="Q133" s="2"/>
      <c r="R133" s="2"/>
      <c r="S133" s="2"/>
      <c r="T133" s="2" t="s">
        <v>86</v>
      </c>
      <c r="U133" t="s">
        <v>352</v>
      </c>
      <c r="V133" s="5" t="s">
        <v>88</v>
      </c>
      <c r="W133" t="s">
        <v>89</v>
      </c>
      <c r="X133">
        <v>0</v>
      </c>
      <c r="Z133" t="s">
        <v>88</v>
      </c>
      <c r="AA133" t="s">
        <v>88</v>
      </c>
      <c r="AB133" t="s">
        <v>88</v>
      </c>
      <c r="AC133" t="s">
        <v>88</v>
      </c>
      <c r="AD133" t="s">
        <v>88</v>
      </c>
      <c r="AE133" t="s">
        <v>88</v>
      </c>
      <c r="AF133" t="s">
        <v>88</v>
      </c>
      <c r="AG133" t="s">
        <v>88</v>
      </c>
      <c r="AH133" t="s">
        <v>88</v>
      </c>
      <c r="AI133" t="s">
        <v>88</v>
      </c>
      <c r="AJ133" t="s">
        <v>88</v>
      </c>
      <c r="AK133" t="s">
        <v>88</v>
      </c>
      <c r="AM133" s="29" t="str">
        <f t="shared" si="29"/>
        <v/>
      </c>
      <c r="AN133" s="29" t="str">
        <f t="shared" si="30"/>
        <v/>
      </c>
      <c r="AO133" s="29" t="str">
        <f t="shared" si="31"/>
        <v/>
      </c>
      <c r="AP133" s="29" t="str">
        <f t="shared" si="34"/>
        <v/>
      </c>
      <c r="AQ133" s="29" t="str">
        <f t="shared" si="35"/>
        <v/>
      </c>
      <c r="AT133" t="s">
        <v>88</v>
      </c>
      <c r="AU133" t="s">
        <v>88</v>
      </c>
      <c r="AV133" t="s">
        <v>88</v>
      </c>
      <c r="AW133" t="s">
        <v>88</v>
      </c>
      <c r="AX133" t="s">
        <v>88</v>
      </c>
      <c r="AY133" t="s">
        <v>88</v>
      </c>
      <c r="AZ133" t="s">
        <v>88</v>
      </c>
      <c r="BA133" t="s">
        <v>88</v>
      </c>
      <c r="BB133" t="s">
        <v>88</v>
      </c>
      <c r="BC133" t="s">
        <v>88</v>
      </c>
      <c r="BD133" t="s">
        <v>88</v>
      </c>
      <c r="BE133" t="s">
        <v>88</v>
      </c>
      <c r="BF133" t="s">
        <v>88</v>
      </c>
      <c r="BG133" t="s">
        <v>88</v>
      </c>
      <c r="BH133" t="s">
        <v>88</v>
      </c>
      <c r="BI133" t="s">
        <v>88</v>
      </c>
      <c r="BJ133" t="s">
        <v>88</v>
      </c>
      <c r="BK133" t="s">
        <v>88</v>
      </c>
      <c r="BL133" t="s">
        <v>88</v>
      </c>
      <c r="BM133" t="s">
        <v>88</v>
      </c>
      <c r="BN133" t="s">
        <v>88</v>
      </c>
      <c r="BP133" s="30">
        <v>2000</v>
      </c>
      <c r="BS133" s="30" t="str">
        <f t="shared" si="36"/>
        <v/>
      </c>
      <c r="BT133" s="31">
        <f t="shared" si="32"/>
        <v>-1</v>
      </c>
      <c r="BU133" s="35" t="str">
        <f t="shared" si="37"/>
        <v>OOS</v>
      </c>
      <c r="BV133" s="29" t="str">
        <f t="shared" si="38"/>
        <v>OOS</v>
      </c>
      <c r="BW133" s="29" t="str">
        <f t="shared" si="39"/>
        <v>OOS</v>
      </c>
      <c r="BX133" s="29" t="str">
        <f t="shared" si="40"/>
        <v>OOS</v>
      </c>
      <c r="BY133" s="29" t="str">
        <f t="shared" si="41"/>
        <v>OOS</v>
      </c>
      <c r="BZ133" s="29"/>
      <c r="CA133" s="30" t="str">
        <f t="shared" si="42"/>
        <v/>
      </c>
      <c r="CB133" s="31">
        <f t="shared" si="55"/>
        <v>-1</v>
      </c>
      <c r="CC133" s="35" t="str">
        <f t="shared" si="43"/>
        <v/>
      </c>
      <c r="CD133" s="29" t="str">
        <f t="shared" si="44"/>
        <v/>
      </c>
      <c r="CE133" s="29" t="str">
        <f t="shared" si="45"/>
        <v/>
      </c>
      <c r="CF133" s="29" t="str">
        <f t="shared" si="46"/>
        <v/>
      </c>
      <c r="CG133" s="29" t="str">
        <f t="shared" si="47"/>
        <v/>
      </c>
      <c r="CI133" s="30" t="str">
        <f t="shared" si="48"/>
        <v/>
      </c>
      <c r="CJ133" s="31">
        <f t="shared" si="33"/>
        <v>-1</v>
      </c>
      <c r="CK133" s="35" t="str">
        <f t="shared" si="49"/>
        <v/>
      </c>
      <c r="CL133" s="29" t="str">
        <f t="shared" si="50"/>
        <v/>
      </c>
      <c r="CM133" s="29" t="str">
        <f t="shared" si="51"/>
        <v/>
      </c>
      <c r="CN133" s="29" t="str">
        <f t="shared" si="52"/>
        <v/>
      </c>
      <c r="CO133" s="29" t="str">
        <f t="shared" si="53"/>
        <v/>
      </c>
    </row>
    <row r="134" spans="1:93" hidden="1" x14ac:dyDescent="0.3">
      <c r="A134" t="s">
        <v>353</v>
      </c>
      <c r="B134" t="s">
        <v>105</v>
      </c>
      <c r="C134" t="s">
        <v>84</v>
      </c>
      <c r="D134" s="2" t="s">
        <v>84</v>
      </c>
      <c r="E134" s="2"/>
      <c r="F134" s="34">
        <v>9020</v>
      </c>
      <c r="G134" s="2" t="s">
        <v>106</v>
      </c>
      <c r="H134" s="2">
        <v>18</v>
      </c>
      <c r="I134" s="2"/>
      <c r="J134" s="2"/>
      <c r="K134" s="2"/>
      <c r="L134" s="2" t="s">
        <v>20</v>
      </c>
      <c r="M134" s="2">
        <v>18</v>
      </c>
      <c r="N134" s="2" t="s">
        <v>107</v>
      </c>
      <c r="O134" s="2"/>
      <c r="P134" s="2" t="s">
        <v>84</v>
      </c>
      <c r="Q134" s="2"/>
      <c r="R134" s="2"/>
      <c r="S134" s="2"/>
      <c r="T134" s="2" t="s">
        <v>86</v>
      </c>
      <c r="U134" t="s">
        <v>354</v>
      </c>
      <c r="V134" s="5" t="s">
        <v>88</v>
      </c>
      <c r="W134" t="s">
        <v>89</v>
      </c>
      <c r="X134">
        <v>0</v>
      </c>
      <c r="Z134" t="s">
        <v>88</v>
      </c>
      <c r="AA134" t="s">
        <v>88</v>
      </c>
      <c r="AB134" t="s">
        <v>88</v>
      </c>
      <c r="AC134" t="s">
        <v>88</v>
      </c>
      <c r="AD134" t="s">
        <v>88</v>
      </c>
      <c r="AE134" t="s">
        <v>88</v>
      </c>
      <c r="AF134" t="s">
        <v>88</v>
      </c>
      <c r="AG134" t="s">
        <v>88</v>
      </c>
      <c r="AH134" t="s">
        <v>88</v>
      </c>
      <c r="AI134" t="s">
        <v>88</v>
      </c>
      <c r="AJ134" t="s">
        <v>88</v>
      </c>
      <c r="AK134" t="s">
        <v>88</v>
      </c>
      <c r="AM134" s="29" t="str">
        <f t="shared" si="29"/>
        <v/>
      </c>
      <c r="AN134" s="29" t="str">
        <f t="shared" si="30"/>
        <v/>
      </c>
      <c r="AO134" s="29" t="str">
        <f t="shared" si="31"/>
        <v/>
      </c>
      <c r="AP134" s="29" t="str">
        <f t="shared" si="34"/>
        <v/>
      </c>
      <c r="AQ134" s="29" t="str">
        <f t="shared" si="35"/>
        <v/>
      </c>
      <c r="AT134" t="s">
        <v>88</v>
      </c>
      <c r="AU134" t="s">
        <v>88</v>
      </c>
      <c r="AV134" t="s">
        <v>88</v>
      </c>
      <c r="AW134" t="s">
        <v>88</v>
      </c>
      <c r="AX134" t="s">
        <v>88</v>
      </c>
      <c r="AY134" t="s">
        <v>88</v>
      </c>
      <c r="AZ134" t="s">
        <v>88</v>
      </c>
      <c r="BA134" t="s">
        <v>88</v>
      </c>
      <c r="BB134" t="s">
        <v>88</v>
      </c>
      <c r="BC134" t="s">
        <v>88</v>
      </c>
      <c r="BD134" t="s">
        <v>88</v>
      </c>
      <c r="BE134" t="s">
        <v>88</v>
      </c>
      <c r="BF134" t="s">
        <v>88</v>
      </c>
      <c r="BG134" t="s">
        <v>88</v>
      </c>
      <c r="BH134" t="s">
        <v>88</v>
      </c>
      <c r="BI134" t="s">
        <v>88</v>
      </c>
      <c r="BJ134" t="s">
        <v>88</v>
      </c>
      <c r="BK134" t="s">
        <v>88</v>
      </c>
      <c r="BL134" t="s">
        <v>88</v>
      </c>
      <c r="BM134" t="s">
        <v>88</v>
      </c>
      <c r="BN134" t="s">
        <v>88</v>
      </c>
      <c r="BP134" s="30">
        <v>2000</v>
      </c>
      <c r="BS134" s="30" t="str">
        <f t="shared" si="36"/>
        <v/>
      </c>
      <c r="BT134" s="31">
        <f t="shared" si="32"/>
        <v>-1</v>
      </c>
      <c r="BU134" s="35" t="str">
        <f t="shared" si="37"/>
        <v>OOS</v>
      </c>
      <c r="BV134" s="29" t="str">
        <f t="shared" si="38"/>
        <v>OOS</v>
      </c>
      <c r="BW134" s="29" t="str">
        <f t="shared" si="39"/>
        <v>OOS</v>
      </c>
      <c r="BX134" s="29" t="str">
        <f t="shared" si="40"/>
        <v>OOS</v>
      </c>
      <c r="BY134" s="29" t="str">
        <f t="shared" si="41"/>
        <v>OOS</v>
      </c>
      <c r="BZ134" s="29"/>
      <c r="CA134" s="30" t="str">
        <f t="shared" si="42"/>
        <v/>
      </c>
      <c r="CB134" s="31">
        <f t="shared" si="55"/>
        <v>-1</v>
      </c>
      <c r="CC134" s="35" t="str">
        <f t="shared" si="43"/>
        <v/>
      </c>
      <c r="CD134" s="29" t="str">
        <f t="shared" si="44"/>
        <v/>
      </c>
      <c r="CE134" s="29" t="str">
        <f t="shared" si="45"/>
        <v/>
      </c>
      <c r="CF134" s="29" t="str">
        <f t="shared" si="46"/>
        <v/>
      </c>
      <c r="CG134" s="29" t="str">
        <f t="shared" si="47"/>
        <v/>
      </c>
      <c r="CI134" s="30" t="str">
        <f t="shared" si="48"/>
        <v/>
      </c>
      <c r="CJ134" s="31">
        <f t="shared" si="33"/>
        <v>-1</v>
      </c>
      <c r="CK134" s="35" t="str">
        <f t="shared" si="49"/>
        <v/>
      </c>
      <c r="CL134" s="29" t="str">
        <f t="shared" si="50"/>
        <v/>
      </c>
      <c r="CM134" s="29" t="str">
        <f t="shared" si="51"/>
        <v/>
      </c>
      <c r="CN134" s="29" t="str">
        <f t="shared" si="52"/>
        <v/>
      </c>
      <c r="CO134" s="29" t="str">
        <f t="shared" si="53"/>
        <v/>
      </c>
    </row>
    <row r="135" spans="1:93" hidden="1" x14ac:dyDescent="0.3">
      <c r="A135" t="s">
        <v>355</v>
      </c>
      <c r="B135" t="s">
        <v>105</v>
      </c>
      <c r="C135" t="s">
        <v>84</v>
      </c>
      <c r="D135" s="2" t="s">
        <v>84</v>
      </c>
      <c r="E135" s="2"/>
      <c r="F135" s="34">
        <v>9020</v>
      </c>
      <c r="G135" s="2" t="s">
        <v>106</v>
      </c>
      <c r="H135" s="2">
        <v>19</v>
      </c>
      <c r="I135" s="2"/>
      <c r="J135" s="2"/>
      <c r="K135" s="2"/>
      <c r="L135" s="2" t="s">
        <v>20</v>
      </c>
      <c r="M135" s="2">
        <v>19</v>
      </c>
      <c r="N135" s="2" t="s">
        <v>107</v>
      </c>
      <c r="O135" s="2"/>
      <c r="P135" s="2" t="s">
        <v>84</v>
      </c>
      <c r="Q135" s="2"/>
      <c r="R135" s="2"/>
      <c r="S135" s="2"/>
      <c r="T135" s="2" t="s">
        <v>86</v>
      </c>
      <c r="U135" t="s">
        <v>356</v>
      </c>
      <c r="V135" s="5" t="s">
        <v>88</v>
      </c>
      <c r="W135" t="s">
        <v>89</v>
      </c>
      <c r="X135">
        <v>0</v>
      </c>
      <c r="Z135" t="s">
        <v>88</v>
      </c>
      <c r="AA135" t="s">
        <v>88</v>
      </c>
      <c r="AB135" t="s">
        <v>88</v>
      </c>
      <c r="AC135" t="s">
        <v>88</v>
      </c>
      <c r="AD135" t="s">
        <v>88</v>
      </c>
      <c r="AE135" t="s">
        <v>88</v>
      </c>
      <c r="AF135" t="s">
        <v>88</v>
      </c>
      <c r="AG135" t="s">
        <v>88</v>
      </c>
      <c r="AH135" t="s">
        <v>88</v>
      </c>
      <c r="AI135" t="s">
        <v>88</v>
      </c>
      <c r="AJ135" t="s">
        <v>88</v>
      </c>
      <c r="AK135" t="s">
        <v>88</v>
      </c>
      <c r="AM135" s="29" t="str">
        <f t="shared" si="29"/>
        <v/>
      </c>
      <c r="AN135" s="29" t="str">
        <f t="shared" si="30"/>
        <v/>
      </c>
      <c r="AO135" s="29" t="str">
        <f t="shared" si="31"/>
        <v/>
      </c>
      <c r="AP135" s="29" t="str">
        <f t="shared" si="34"/>
        <v/>
      </c>
      <c r="AQ135" s="29" t="str">
        <f t="shared" si="35"/>
        <v/>
      </c>
      <c r="AT135" t="s">
        <v>88</v>
      </c>
      <c r="AU135" t="s">
        <v>88</v>
      </c>
      <c r="AV135" t="s">
        <v>88</v>
      </c>
      <c r="AW135" t="s">
        <v>88</v>
      </c>
      <c r="AX135" t="s">
        <v>88</v>
      </c>
      <c r="AY135" t="s">
        <v>88</v>
      </c>
      <c r="AZ135" t="s">
        <v>88</v>
      </c>
      <c r="BA135" t="s">
        <v>88</v>
      </c>
      <c r="BB135" t="s">
        <v>88</v>
      </c>
      <c r="BC135" t="s">
        <v>88</v>
      </c>
      <c r="BD135" t="s">
        <v>88</v>
      </c>
      <c r="BE135" t="s">
        <v>88</v>
      </c>
      <c r="BF135" t="s">
        <v>88</v>
      </c>
      <c r="BG135" t="s">
        <v>88</v>
      </c>
      <c r="BH135" t="s">
        <v>88</v>
      </c>
      <c r="BI135" t="s">
        <v>88</v>
      </c>
      <c r="BJ135" t="s">
        <v>88</v>
      </c>
      <c r="BK135" t="s">
        <v>88</v>
      </c>
      <c r="BL135" t="s">
        <v>88</v>
      </c>
      <c r="BM135" t="s">
        <v>88</v>
      </c>
      <c r="BN135" t="s">
        <v>88</v>
      </c>
      <c r="BP135" s="30">
        <v>2000</v>
      </c>
      <c r="BS135" s="30" t="str">
        <f t="shared" si="36"/>
        <v/>
      </c>
      <c r="BT135" s="31">
        <f t="shared" si="32"/>
        <v>-1</v>
      </c>
      <c r="BU135" s="35" t="str">
        <f t="shared" si="37"/>
        <v>OOS</v>
      </c>
      <c r="BV135" s="29" t="str">
        <f t="shared" si="38"/>
        <v>OOS</v>
      </c>
      <c r="BW135" s="29" t="str">
        <f t="shared" si="39"/>
        <v>OOS</v>
      </c>
      <c r="BX135" s="29" t="str">
        <f t="shared" si="40"/>
        <v>OOS</v>
      </c>
      <c r="BY135" s="29" t="str">
        <f t="shared" si="41"/>
        <v>OOS</v>
      </c>
      <c r="BZ135" s="29"/>
      <c r="CA135" s="30" t="str">
        <f t="shared" si="42"/>
        <v/>
      </c>
      <c r="CB135" s="31">
        <f t="shared" si="55"/>
        <v>-1</v>
      </c>
      <c r="CC135" s="35" t="str">
        <f t="shared" si="43"/>
        <v/>
      </c>
      <c r="CD135" s="29" t="str">
        <f t="shared" si="44"/>
        <v/>
      </c>
      <c r="CE135" s="29" t="str">
        <f t="shared" si="45"/>
        <v/>
      </c>
      <c r="CF135" s="29" t="str">
        <f t="shared" si="46"/>
        <v/>
      </c>
      <c r="CG135" s="29" t="str">
        <f t="shared" si="47"/>
        <v/>
      </c>
      <c r="CI135" s="30" t="str">
        <f t="shared" si="48"/>
        <v/>
      </c>
      <c r="CJ135" s="31">
        <f t="shared" si="33"/>
        <v>-1</v>
      </c>
      <c r="CK135" s="35" t="str">
        <f t="shared" si="49"/>
        <v/>
      </c>
      <c r="CL135" s="29" t="str">
        <f t="shared" si="50"/>
        <v/>
      </c>
      <c r="CM135" s="29" t="str">
        <f t="shared" si="51"/>
        <v/>
      </c>
      <c r="CN135" s="29" t="str">
        <f t="shared" si="52"/>
        <v/>
      </c>
      <c r="CO135" s="29" t="str">
        <f t="shared" si="53"/>
        <v/>
      </c>
    </row>
    <row r="136" spans="1:93" hidden="1" x14ac:dyDescent="0.3">
      <c r="A136" t="s">
        <v>357</v>
      </c>
      <c r="B136" t="s">
        <v>105</v>
      </c>
      <c r="C136" t="s">
        <v>84</v>
      </c>
      <c r="D136" s="2" t="s">
        <v>84</v>
      </c>
      <c r="E136" s="2"/>
      <c r="F136" s="34">
        <v>9020</v>
      </c>
      <c r="G136" s="2" t="s">
        <v>106</v>
      </c>
      <c r="H136" s="2">
        <v>20</v>
      </c>
      <c r="I136" s="2"/>
      <c r="J136" s="2"/>
      <c r="K136" s="2"/>
      <c r="L136" s="2" t="s">
        <v>20</v>
      </c>
      <c r="M136" s="2">
        <v>20</v>
      </c>
      <c r="N136" s="2" t="s">
        <v>107</v>
      </c>
      <c r="O136" s="2"/>
      <c r="P136" s="2" t="s">
        <v>84</v>
      </c>
      <c r="Q136" s="2"/>
      <c r="R136" s="2"/>
      <c r="S136" s="2"/>
      <c r="T136" s="2" t="s">
        <v>86</v>
      </c>
      <c r="U136" t="s">
        <v>358</v>
      </c>
      <c r="V136" s="5" t="s">
        <v>88</v>
      </c>
      <c r="W136" t="s">
        <v>89</v>
      </c>
      <c r="X136">
        <v>0</v>
      </c>
      <c r="Z136" t="s">
        <v>88</v>
      </c>
      <c r="AA136" t="s">
        <v>88</v>
      </c>
      <c r="AB136" t="s">
        <v>88</v>
      </c>
      <c r="AC136" t="s">
        <v>88</v>
      </c>
      <c r="AD136" t="s">
        <v>88</v>
      </c>
      <c r="AE136" t="s">
        <v>88</v>
      </c>
      <c r="AF136" t="s">
        <v>88</v>
      </c>
      <c r="AG136" t="s">
        <v>88</v>
      </c>
      <c r="AH136" t="s">
        <v>88</v>
      </c>
      <c r="AI136" t="s">
        <v>88</v>
      </c>
      <c r="AJ136" t="s">
        <v>88</v>
      </c>
      <c r="AK136" t="s">
        <v>88</v>
      </c>
      <c r="AM136" s="29" t="str">
        <f t="shared" ref="AM136:AM199" si="56">IF($X136&gt;0,SUM(Z136,AA136,AB136,IF(C136="A",AC136,0),IF(Q136="Y",AG136,0),IF(OR(G136="Yes",G136="Cont"),AH136,0),F136/1000*AI136,H136*AJ136,IF(H136&gt;25,(H136-25)*AK136)+AF136),"")</f>
        <v/>
      </c>
      <c r="AN136" s="29" t="str">
        <f t="shared" ref="AN136:AN199" si="57">IF($X136&gt;0,SUM(Z136,AA136,AB136,IF(C136="A",AC136,0),IF(Q136="Y",AG136,0),IF(OR(G136="Yes",G136="Cont"),AH136,0),F136/1000*AI136,H136*AJ136,IF(H136&gt;25,(H136-25)*AK136)),"")</f>
        <v/>
      </c>
      <c r="AO136" s="29" t="str">
        <f t="shared" ref="AO136:AO199" si="58">IF($X136&gt;0,SUM(Z136,AA136,AB136,IF(C136="A",AC136,0),IF(Q136="Y",AG136,0),IF(OR(G143="Yes",G143="Cont"),AH136,0),F136/1000*AI136,H136*AJ136,IF(H136&gt;25,(H136-25)*AK136)+AD136),"")</f>
        <v/>
      </c>
      <c r="AP136" s="29" t="str">
        <f t="shared" si="34"/>
        <v/>
      </c>
      <c r="AQ136" s="29" t="str">
        <f t="shared" si="35"/>
        <v/>
      </c>
      <c r="AT136" t="s">
        <v>88</v>
      </c>
      <c r="AU136" t="s">
        <v>88</v>
      </c>
      <c r="AV136" t="s">
        <v>88</v>
      </c>
      <c r="AW136" t="s">
        <v>88</v>
      </c>
      <c r="AX136" t="s">
        <v>88</v>
      </c>
      <c r="AY136" t="s">
        <v>88</v>
      </c>
      <c r="AZ136" t="s">
        <v>88</v>
      </c>
      <c r="BA136" t="s">
        <v>88</v>
      </c>
      <c r="BB136" t="s">
        <v>88</v>
      </c>
      <c r="BC136" t="s">
        <v>88</v>
      </c>
      <c r="BD136" t="s">
        <v>88</v>
      </c>
      <c r="BE136" t="s">
        <v>88</v>
      </c>
      <c r="BF136" t="s">
        <v>88</v>
      </c>
      <c r="BG136" t="s">
        <v>88</v>
      </c>
      <c r="BH136" t="s">
        <v>88</v>
      </c>
      <c r="BI136" t="s">
        <v>88</v>
      </c>
      <c r="BJ136" t="s">
        <v>88</v>
      </c>
      <c r="BK136" t="s">
        <v>88</v>
      </c>
      <c r="BL136" t="s">
        <v>88</v>
      </c>
      <c r="BM136" t="s">
        <v>88</v>
      </c>
      <c r="BN136" t="s">
        <v>88</v>
      </c>
      <c r="BP136" s="30">
        <v>2000</v>
      </c>
      <c r="BS136" s="30" t="str">
        <f t="shared" si="36"/>
        <v/>
      </c>
      <c r="BT136" s="31">
        <f t="shared" ref="BT136:BT199" si="59">IF(X136=2,ROUND(M136*$BX$4,0),IF(OR(X136=1,X136=3,X136=4),ROUND(M136*$BX$5,0),-1))</f>
        <v>-1</v>
      </c>
      <c r="BU136" s="35" t="str">
        <f t="shared" si="37"/>
        <v>OOS</v>
      </c>
      <c r="BV136" s="29" t="str">
        <f t="shared" si="38"/>
        <v>OOS</v>
      </c>
      <c r="BW136" s="29" t="str">
        <f t="shared" si="39"/>
        <v>OOS</v>
      </c>
      <c r="BX136" s="29" t="str">
        <f t="shared" si="40"/>
        <v>OOS</v>
      </c>
      <c r="BY136" s="29" t="str">
        <f t="shared" si="41"/>
        <v>OOS</v>
      </c>
      <c r="BZ136" s="29"/>
      <c r="CA136" s="30" t="str">
        <f t="shared" si="42"/>
        <v/>
      </c>
      <c r="CB136" s="31">
        <f t="shared" si="55"/>
        <v>-1</v>
      </c>
      <c r="CC136" s="35" t="str">
        <f t="shared" si="43"/>
        <v/>
      </c>
      <c r="CD136" s="29" t="str">
        <f t="shared" si="44"/>
        <v/>
      </c>
      <c r="CE136" s="29" t="str">
        <f t="shared" si="45"/>
        <v/>
      </c>
      <c r="CF136" s="29" t="str">
        <f t="shared" si="46"/>
        <v/>
      </c>
      <c r="CG136" s="29" t="str">
        <f t="shared" si="47"/>
        <v/>
      </c>
      <c r="CI136" s="30" t="str">
        <f t="shared" si="48"/>
        <v/>
      </c>
      <c r="CJ136" s="31">
        <f t="shared" ref="CJ136:CJ199" si="60">IF(OR(X136=1,X136=3,X136=4),ROUND(M136*3.47,0),-1)</f>
        <v>-1</v>
      </c>
      <c r="CK136" s="35" t="str">
        <f t="shared" si="49"/>
        <v/>
      </c>
      <c r="CL136" s="29" t="str">
        <f t="shared" si="50"/>
        <v/>
      </c>
      <c r="CM136" s="29" t="str">
        <f t="shared" si="51"/>
        <v/>
      </c>
      <c r="CN136" s="29" t="str">
        <f t="shared" si="52"/>
        <v/>
      </c>
      <c r="CO136" s="29" t="str">
        <f t="shared" si="53"/>
        <v/>
      </c>
    </row>
    <row r="137" spans="1:93" hidden="1" x14ac:dyDescent="0.3">
      <c r="A137" t="s">
        <v>359</v>
      </c>
      <c r="B137" t="s">
        <v>105</v>
      </c>
      <c r="C137" t="s">
        <v>84</v>
      </c>
      <c r="D137" s="2" t="s">
        <v>84</v>
      </c>
      <c r="E137" s="2"/>
      <c r="F137" s="34">
        <v>9020</v>
      </c>
      <c r="G137" s="2" t="s">
        <v>106</v>
      </c>
      <c r="H137" s="2">
        <v>22</v>
      </c>
      <c r="I137" s="2"/>
      <c r="J137" s="2"/>
      <c r="K137" s="2"/>
      <c r="L137" s="2" t="s">
        <v>20</v>
      </c>
      <c r="M137" s="2">
        <v>22</v>
      </c>
      <c r="N137" s="2" t="s">
        <v>107</v>
      </c>
      <c r="O137" s="2"/>
      <c r="P137" s="2" t="s">
        <v>84</v>
      </c>
      <c r="Q137" s="2"/>
      <c r="R137" s="2"/>
      <c r="S137" s="2"/>
      <c r="T137" s="2" t="s">
        <v>86</v>
      </c>
      <c r="U137" t="s">
        <v>360</v>
      </c>
      <c r="V137" s="5" t="s">
        <v>88</v>
      </c>
      <c r="W137" t="s">
        <v>89</v>
      </c>
      <c r="X137">
        <v>0</v>
      </c>
      <c r="Z137" t="s">
        <v>88</v>
      </c>
      <c r="AA137" t="s">
        <v>88</v>
      </c>
      <c r="AB137" t="s">
        <v>88</v>
      </c>
      <c r="AC137" t="s">
        <v>88</v>
      </c>
      <c r="AD137" t="s">
        <v>88</v>
      </c>
      <c r="AE137" t="s">
        <v>88</v>
      </c>
      <c r="AF137" t="s">
        <v>88</v>
      </c>
      <c r="AG137" t="s">
        <v>88</v>
      </c>
      <c r="AH137" t="s">
        <v>88</v>
      </c>
      <c r="AI137" t="s">
        <v>88</v>
      </c>
      <c r="AJ137" t="s">
        <v>88</v>
      </c>
      <c r="AK137" t="s">
        <v>88</v>
      </c>
      <c r="AM137" s="29" t="str">
        <f t="shared" si="56"/>
        <v/>
      </c>
      <c r="AN137" s="29" t="str">
        <f t="shared" si="57"/>
        <v/>
      </c>
      <c r="AO137" s="29" t="str">
        <f t="shared" si="58"/>
        <v/>
      </c>
      <c r="AP137" s="29" t="str">
        <f t="shared" si="34"/>
        <v/>
      </c>
      <c r="AQ137" s="29" t="str">
        <f t="shared" si="35"/>
        <v/>
      </c>
      <c r="AT137" t="s">
        <v>88</v>
      </c>
      <c r="AU137" t="s">
        <v>88</v>
      </c>
      <c r="AV137" t="s">
        <v>88</v>
      </c>
      <c r="AW137" t="s">
        <v>88</v>
      </c>
      <c r="AX137" t="s">
        <v>88</v>
      </c>
      <c r="AY137" t="s">
        <v>88</v>
      </c>
      <c r="AZ137" t="s">
        <v>88</v>
      </c>
      <c r="BA137" t="s">
        <v>88</v>
      </c>
      <c r="BB137" t="s">
        <v>88</v>
      </c>
      <c r="BC137" t="s">
        <v>88</v>
      </c>
      <c r="BD137" t="s">
        <v>88</v>
      </c>
      <c r="BE137" t="s">
        <v>88</v>
      </c>
      <c r="BF137" t="s">
        <v>88</v>
      </c>
      <c r="BG137" t="s">
        <v>88</v>
      </c>
      <c r="BH137" t="s">
        <v>88</v>
      </c>
      <c r="BI137" t="s">
        <v>88</v>
      </c>
      <c r="BJ137" t="s">
        <v>88</v>
      </c>
      <c r="BK137" t="s">
        <v>88</v>
      </c>
      <c r="BL137" t="s">
        <v>88</v>
      </c>
      <c r="BM137" t="s">
        <v>88</v>
      </c>
      <c r="BN137" t="s">
        <v>88</v>
      </c>
      <c r="BP137" s="30">
        <v>2000</v>
      </c>
      <c r="BS137" s="30" t="str">
        <f t="shared" si="36"/>
        <v/>
      </c>
      <c r="BT137" s="31">
        <f t="shared" si="59"/>
        <v>-1</v>
      </c>
      <c r="BU137" s="35" t="str">
        <f t="shared" si="37"/>
        <v>OOS</v>
      </c>
      <c r="BV137" s="29" t="str">
        <f t="shared" si="38"/>
        <v>OOS</v>
      </c>
      <c r="BW137" s="29" t="str">
        <f t="shared" si="39"/>
        <v>OOS</v>
      </c>
      <c r="BX137" s="29" t="str">
        <f t="shared" si="40"/>
        <v>OOS</v>
      </c>
      <c r="BY137" s="29" t="str">
        <f t="shared" si="41"/>
        <v>OOS</v>
      </c>
      <c r="BZ137" s="29"/>
      <c r="CA137" s="30" t="str">
        <f t="shared" si="42"/>
        <v/>
      </c>
      <c r="CB137" s="31">
        <f t="shared" si="55"/>
        <v>-1</v>
      </c>
      <c r="CC137" s="35" t="str">
        <f t="shared" si="43"/>
        <v/>
      </c>
      <c r="CD137" s="29" t="str">
        <f t="shared" si="44"/>
        <v/>
      </c>
      <c r="CE137" s="29" t="str">
        <f t="shared" si="45"/>
        <v/>
      </c>
      <c r="CF137" s="29" t="str">
        <f t="shared" si="46"/>
        <v/>
      </c>
      <c r="CG137" s="29" t="str">
        <f t="shared" si="47"/>
        <v/>
      </c>
      <c r="CI137" s="30" t="str">
        <f t="shared" si="48"/>
        <v/>
      </c>
      <c r="CJ137" s="31">
        <f t="shared" si="60"/>
        <v>-1</v>
      </c>
      <c r="CK137" s="35" t="str">
        <f t="shared" si="49"/>
        <v/>
      </c>
      <c r="CL137" s="29" t="str">
        <f t="shared" si="50"/>
        <v/>
      </c>
      <c r="CM137" s="29" t="str">
        <f t="shared" si="51"/>
        <v/>
      </c>
      <c r="CN137" s="29" t="str">
        <f t="shared" si="52"/>
        <v/>
      </c>
      <c r="CO137" s="29" t="str">
        <f t="shared" si="53"/>
        <v/>
      </c>
    </row>
    <row r="138" spans="1:93" hidden="1" x14ac:dyDescent="0.3">
      <c r="A138" t="s">
        <v>361</v>
      </c>
      <c r="B138" t="s">
        <v>105</v>
      </c>
      <c r="C138" t="s">
        <v>84</v>
      </c>
      <c r="D138" s="2" t="s">
        <v>84</v>
      </c>
      <c r="E138" s="2"/>
      <c r="F138" s="34">
        <v>9020</v>
      </c>
      <c r="G138" s="2" t="s">
        <v>106</v>
      </c>
      <c r="H138" s="2">
        <v>23</v>
      </c>
      <c r="I138" s="2"/>
      <c r="J138" s="2"/>
      <c r="K138" s="2"/>
      <c r="L138" s="2" t="s">
        <v>20</v>
      </c>
      <c r="M138" s="2">
        <v>23</v>
      </c>
      <c r="N138" s="2" t="s">
        <v>107</v>
      </c>
      <c r="O138" s="2"/>
      <c r="P138" s="2" t="s">
        <v>84</v>
      </c>
      <c r="Q138" s="2"/>
      <c r="R138" s="2"/>
      <c r="S138" s="2"/>
      <c r="T138" s="2" t="s">
        <v>86</v>
      </c>
      <c r="U138" t="s">
        <v>362</v>
      </c>
      <c r="V138" s="5" t="s">
        <v>88</v>
      </c>
      <c r="W138" t="s">
        <v>89</v>
      </c>
      <c r="X138">
        <v>0</v>
      </c>
      <c r="Z138" t="s">
        <v>88</v>
      </c>
      <c r="AA138" t="s">
        <v>88</v>
      </c>
      <c r="AB138" t="s">
        <v>88</v>
      </c>
      <c r="AC138" t="s">
        <v>88</v>
      </c>
      <c r="AD138" t="s">
        <v>88</v>
      </c>
      <c r="AE138" t="s">
        <v>88</v>
      </c>
      <c r="AF138" t="s">
        <v>88</v>
      </c>
      <c r="AG138" t="s">
        <v>88</v>
      </c>
      <c r="AH138" t="s">
        <v>88</v>
      </c>
      <c r="AI138" t="s">
        <v>88</v>
      </c>
      <c r="AJ138" t="s">
        <v>88</v>
      </c>
      <c r="AK138" t="s">
        <v>88</v>
      </c>
      <c r="AM138" s="29" t="str">
        <f t="shared" si="56"/>
        <v/>
      </c>
      <c r="AN138" s="29" t="str">
        <f t="shared" si="57"/>
        <v/>
      </c>
      <c r="AO138" s="29" t="str">
        <f t="shared" si="58"/>
        <v/>
      </c>
      <c r="AP138" s="29" t="str">
        <f t="shared" si="34"/>
        <v/>
      </c>
      <c r="AQ138" s="29" t="str">
        <f t="shared" si="35"/>
        <v/>
      </c>
      <c r="AT138" t="s">
        <v>88</v>
      </c>
      <c r="AU138" t="s">
        <v>88</v>
      </c>
      <c r="AV138" t="s">
        <v>88</v>
      </c>
      <c r="AW138" t="s">
        <v>88</v>
      </c>
      <c r="AX138" t="s">
        <v>88</v>
      </c>
      <c r="AY138" t="s">
        <v>88</v>
      </c>
      <c r="AZ138" t="s">
        <v>88</v>
      </c>
      <c r="BA138" t="s">
        <v>88</v>
      </c>
      <c r="BB138" t="s">
        <v>88</v>
      </c>
      <c r="BC138" t="s">
        <v>88</v>
      </c>
      <c r="BD138" t="s">
        <v>88</v>
      </c>
      <c r="BE138" t="s">
        <v>88</v>
      </c>
      <c r="BF138" t="s">
        <v>88</v>
      </c>
      <c r="BG138" t="s">
        <v>88</v>
      </c>
      <c r="BH138" t="s">
        <v>88</v>
      </c>
      <c r="BI138" t="s">
        <v>88</v>
      </c>
      <c r="BJ138" t="s">
        <v>88</v>
      </c>
      <c r="BK138" t="s">
        <v>88</v>
      </c>
      <c r="BL138" t="s">
        <v>88</v>
      </c>
      <c r="BM138" t="s">
        <v>88</v>
      </c>
      <c r="BN138" t="s">
        <v>88</v>
      </c>
      <c r="BP138" s="30">
        <v>2000</v>
      </c>
      <c r="BS138" s="30" t="str">
        <f t="shared" si="36"/>
        <v/>
      </c>
      <c r="BT138" s="31">
        <f t="shared" si="59"/>
        <v>-1</v>
      </c>
      <c r="BU138" s="35" t="str">
        <f t="shared" si="37"/>
        <v>OOS</v>
      </c>
      <c r="BV138" s="29" t="str">
        <f t="shared" si="38"/>
        <v>OOS</v>
      </c>
      <c r="BW138" s="29" t="str">
        <f t="shared" si="39"/>
        <v>OOS</v>
      </c>
      <c r="BX138" s="29" t="str">
        <f t="shared" si="40"/>
        <v>OOS</v>
      </c>
      <c r="BY138" s="29" t="str">
        <f t="shared" si="41"/>
        <v>OOS</v>
      </c>
      <c r="BZ138" s="29"/>
      <c r="CA138" s="30" t="str">
        <f t="shared" si="42"/>
        <v/>
      </c>
      <c r="CB138" s="31">
        <f t="shared" si="55"/>
        <v>-1</v>
      </c>
      <c r="CC138" s="35" t="str">
        <f t="shared" si="43"/>
        <v/>
      </c>
      <c r="CD138" s="29" t="str">
        <f t="shared" si="44"/>
        <v/>
      </c>
      <c r="CE138" s="29" t="str">
        <f t="shared" si="45"/>
        <v/>
      </c>
      <c r="CF138" s="29" t="str">
        <f t="shared" si="46"/>
        <v/>
      </c>
      <c r="CG138" s="29" t="str">
        <f t="shared" si="47"/>
        <v/>
      </c>
      <c r="CI138" s="30" t="str">
        <f t="shared" si="48"/>
        <v/>
      </c>
      <c r="CJ138" s="31">
        <f t="shared" si="60"/>
        <v>-1</v>
      </c>
      <c r="CK138" s="35" t="str">
        <f t="shared" si="49"/>
        <v/>
      </c>
      <c r="CL138" s="29" t="str">
        <f t="shared" si="50"/>
        <v/>
      </c>
      <c r="CM138" s="29" t="str">
        <f t="shared" si="51"/>
        <v/>
      </c>
      <c r="CN138" s="29" t="str">
        <f t="shared" si="52"/>
        <v/>
      </c>
      <c r="CO138" s="29" t="str">
        <f t="shared" si="53"/>
        <v/>
      </c>
    </row>
    <row r="139" spans="1:93" hidden="1" x14ac:dyDescent="0.3">
      <c r="A139" t="s">
        <v>363</v>
      </c>
      <c r="B139" t="s">
        <v>105</v>
      </c>
      <c r="C139" t="s">
        <v>84</v>
      </c>
      <c r="D139" s="2" t="s">
        <v>84</v>
      </c>
      <c r="E139" s="2"/>
      <c r="F139" s="34">
        <v>9020</v>
      </c>
      <c r="G139" s="2" t="s">
        <v>106</v>
      </c>
      <c r="H139" s="2">
        <v>24</v>
      </c>
      <c r="I139" s="2"/>
      <c r="J139" s="2"/>
      <c r="K139" s="2"/>
      <c r="L139" s="2" t="s">
        <v>20</v>
      </c>
      <c r="M139" s="2">
        <v>24</v>
      </c>
      <c r="N139" s="2" t="s">
        <v>107</v>
      </c>
      <c r="O139" s="2"/>
      <c r="P139" s="2" t="s">
        <v>84</v>
      </c>
      <c r="Q139" s="2"/>
      <c r="R139" s="2"/>
      <c r="S139" s="2"/>
      <c r="T139" s="2" t="s">
        <v>86</v>
      </c>
      <c r="U139" t="s">
        <v>364</v>
      </c>
      <c r="V139" s="5" t="s">
        <v>88</v>
      </c>
      <c r="W139" t="s">
        <v>89</v>
      </c>
      <c r="X139">
        <v>0</v>
      </c>
      <c r="Z139" t="s">
        <v>88</v>
      </c>
      <c r="AA139" t="s">
        <v>88</v>
      </c>
      <c r="AB139" t="s">
        <v>88</v>
      </c>
      <c r="AC139" t="s">
        <v>88</v>
      </c>
      <c r="AD139" t="s">
        <v>88</v>
      </c>
      <c r="AE139" t="s">
        <v>88</v>
      </c>
      <c r="AF139" t="s">
        <v>88</v>
      </c>
      <c r="AG139" t="s">
        <v>88</v>
      </c>
      <c r="AH139" t="s">
        <v>88</v>
      </c>
      <c r="AI139" t="s">
        <v>88</v>
      </c>
      <c r="AJ139" t="s">
        <v>88</v>
      </c>
      <c r="AK139" t="s">
        <v>88</v>
      </c>
      <c r="AM139" s="29" t="str">
        <f t="shared" si="56"/>
        <v/>
      </c>
      <c r="AN139" s="29" t="str">
        <f t="shared" si="57"/>
        <v/>
      </c>
      <c r="AO139" s="29" t="str">
        <f t="shared" si="58"/>
        <v/>
      </c>
      <c r="AP139" s="29" t="str">
        <f t="shared" si="34"/>
        <v/>
      </c>
      <c r="AQ139" s="29" t="str">
        <f t="shared" si="35"/>
        <v/>
      </c>
      <c r="AT139" t="s">
        <v>88</v>
      </c>
      <c r="AU139" t="s">
        <v>88</v>
      </c>
      <c r="AV139" t="s">
        <v>88</v>
      </c>
      <c r="AW139" t="s">
        <v>88</v>
      </c>
      <c r="AX139" t="s">
        <v>88</v>
      </c>
      <c r="AY139" t="s">
        <v>88</v>
      </c>
      <c r="AZ139" t="s">
        <v>88</v>
      </c>
      <c r="BA139" t="s">
        <v>88</v>
      </c>
      <c r="BB139" t="s">
        <v>88</v>
      </c>
      <c r="BC139" t="s">
        <v>88</v>
      </c>
      <c r="BD139" t="s">
        <v>88</v>
      </c>
      <c r="BE139" t="s">
        <v>88</v>
      </c>
      <c r="BF139" t="s">
        <v>88</v>
      </c>
      <c r="BG139" t="s">
        <v>88</v>
      </c>
      <c r="BH139" t="s">
        <v>88</v>
      </c>
      <c r="BI139" t="s">
        <v>88</v>
      </c>
      <c r="BJ139" t="s">
        <v>88</v>
      </c>
      <c r="BK139" t="s">
        <v>88</v>
      </c>
      <c r="BL139" t="s">
        <v>88</v>
      </c>
      <c r="BM139" t="s">
        <v>88</v>
      </c>
      <c r="BN139" t="s">
        <v>88</v>
      </c>
      <c r="BP139" s="30">
        <v>2000</v>
      </c>
      <c r="BS139" s="30" t="str">
        <f t="shared" si="36"/>
        <v/>
      </c>
      <c r="BT139" s="31">
        <f t="shared" si="59"/>
        <v>-1</v>
      </c>
      <c r="BU139" s="35" t="str">
        <f t="shared" si="37"/>
        <v>OOS</v>
      </c>
      <c r="BV139" s="29" t="str">
        <f t="shared" si="38"/>
        <v>OOS</v>
      </c>
      <c r="BW139" s="29" t="str">
        <f t="shared" si="39"/>
        <v>OOS</v>
      </c>
      <c r="BX139" s="29" t="str">
        <f t="shared" si="40"/>
        <v>OOS</v>
      </c>
      <c r="BY139" s="29" t="str">
        <f t="shared" si="41"/>
        <v>OOS</v>
      </c>
      <c r="BZ139" s="29"/>
      <c r="CA139" s="30" t="str">
        <f t="shared" si="42"/>
        <v/>
      </c>
      <c r="CB139" s="31">
        <f t="shared" si="55"/>
        <v>-1</v>
      </c>
      <c r="CC139" s="35" t="str">
        <f t="shared" si="43"/>
        <v/>
      </c>
      <c r="CD139" s="29" t="str">
        <f t="shared" si="44"/>
        <v/>
      </c>
      <c r="CE139" s="29" t="str">
        <f t="shared" si="45"/>
        <v/>
      </c>
      <c r="CF139" s="29" t="str">
        <f t="shared" si="46"/>
        <v/>
      </c>
      <c r="CG139" s="29" t="str">
        <f t="shared" si="47"/>
        <v/>
      </c>
      <c r="CI139" s="30" t="str">
        <f t="shared" si="48"/>
        <v/>
      </c>
      <c r="CJ139" s="31">
        <f t="shared" si="60"/>
        <v>-1</v>
      </c>
      <c r="CK139" s="35" t="str">
        <f t="shared" si="49"/>
        <v/>
      </c>
      <c r="CL139" s="29" t="str">
        <f t="shared" si="50"/>
        <v/>
      </c>
      <c r="CM139" s="29" t="str">
        <f t="shared" si="51"/>
        <v/>
      </c>
      <c r="CN139" s="29" t="str">
        <f t="shared" si="52"/>
        <v/>
      </c>
      <c r="CO139" s="29" t="str">
        <f t="shared" si="53"/>
        <v/>
      </c>
    </row>
    <row r="140" spans="1:93" hidden="1" x14ac:dyDescent="0.3">
      <c r="A140" t="s">
        <v>365</v>
      </c>
      <c r="B140" t="s">
        <v>105</v>
      </c>
      <c r="C140" t="s">
        <v>84</v>
      </c>
      <c r="D140" s="2" t="s">
        <v>84</v>
      </c>
      <c r="E140" s="2"/>
      <c r="F140" s="34">
        <v>9020</v>
      </c>
      <c r="G140" s="2" t="s">
        <v>106</v>
      </c>
      <c r="H140" s="2">
        <v>25</v>
      </c>
      <c r="I140" s="2"/>
      <c r="J140" s="2"/>
      <c r="K140" s="2"/>
      <c r="L140" s="2" t="s">
        <v>20</v>
      </c>
      <c r="M140" s="2">
        <v>25</v>
      </c>
      <c r="N140" s="2" t="s">
        <v>107</v>
      </c>
      <c r="O140" s="2"/>
      <c r="P140" s="2" t="s">
        <v>84</v>
      </c>
      <c r="Q140" s="2"/>
      <c r="R140" s="2"/>
      <c r="S140" s="2"/>
      <c r="T140" s="2" t="s">
        <v>86</v>
      </c>
      <c r="U140" t="s">
        <v>366</v>
      </c>
      <c r="V140" s="5" t="s">
        <v>88</v>
      </c>
      <c r="W140" t="s">
        <v>89</v>
      </c>
      <c r="X140">
        <v>0</v>
      </c>
      <c r="Z140" t="s">
        <v>88</v>
      </c>
      <c r="AA140" t="s">
        <v>88</v>
      </c>
      <c r="AB140" t="s">
        <v>88</v>
      </c>
      <c r="AC140" t="s">
        <v>88</v>
      </c>
      <c r="AD140" t="s">
        <v>88</v>
      </c>
      <c r="AE140" t="s">
        <v>88</v>
      </c>
      <c r="AF140" t="s">
        <v>88</v>
      </c>
      <c r="AG140" t="s">
        <v>88</v>
      </c>
      <c r="AH140" t="s">
        <v>88</v>
      </c>
      <c r="AI140" t="s">
        <v>88</v>
      </c>
      <c r="AJ140" t="s">
        <v>88</v>
      </c>
      <c r="AK140" t="s">
        <v>88</v>
      </c>
      <c r="AM140" s="29" t="str">
        <f t="shared" si="56"/>
        <v/>
      </c>
      <c r="AN140" s="29" t="str">
        <f t="shared" si="57"/>
        <v/>
      </c>
      <c r="AO140" s="29" t="str">
        <f t="shared" si="58"/>
        <v/>
      </c>
      <c r="AP140" s="29" t="str">
        <f t="shared" si="34"/>
        <v/>
      </c>
      <c r="AQ140" s="29" t="str">
        <f t="shared" si="35"/>
        <v/>
      </c>
      <c r="AT140" t="s">
        <v>88</v>
      </c>
      <c r="AU140" t="s">
        <v>88</v>
      </c>
      <c r="AV140" t="s">
        <v>88</v>
      </c>
      <c r="AW140" t="s">
        <v>88</v>
      </c>
      <c r="AX140" t="s">
        <v>88</v>
      </c>
      <c r="AY140" t="s">
        <v>88</v>
      </c>
      <c r="AZ140" t="s">
        <v>88</v>
      </c>
      <c r="BA140" t="s">
        <v>88</v>
      </c>
      <c r="BB140" t="s">
        <v>88</v>
      </c>
      <c r="BC140" t="s">
        <v>88</v>
      </c>
      <c r="BD140" t="s">
        <v>88</v>
      </c>
      <c r="BE140" t="s">
        <v>88</v>
      </c>
      <c r="BF140" t="s">
        <v>88</v>
      </c>
      <c r="BG140" t="s">
        <v>88</v>
      </c>
      <c r="BH140" t="s">
        <v>88</v>
      </c>
      <c r="BI140" t="s">
        <v>88</v>
      </c>
      <c r="BJ140" t="s">
        <v>88</v>
      </c>
      <c r="BK140" t="s">
        <v>88</v>
      </c>
      <c r="BL140" t="s">
        <v>88</v>
      </c>
      <c r="BM140" t="s">
        <v>88</v>
      </c>
      <c r="BN140" t="s">
        <v>88</v>
      </c>
      <c r="BP140" s="30">
        <v>2000</v>
      </c>
      <c r="BS140" s="30" t="str">
        <f t="shared" si="36"/>
        <v/>
      </c>
      <c r="BT140" s="31">
        <f t="shared" si="59"/>
        <v>-1</v>
      </c>
      <c r="BU140" s="35" t="str">
        <f t="shared" si="37"/>
        <v>OOS</v>
      </c>
      <c r="BV140" s="29" t="str">
        <f t="shared" si="38"/>
        <v>OOS</v>
      </c>
      <c r="BW140" s="29" t="str">
        <f t="shared" si="39"/>
        <v>OOS</v>
      </c>
      <c r="BX140" s="29" t="str">
        <f t="shared" si="40"/>
        <v>OOS</v>
      </c>
      <c r="BY140" s="29" t="str">
        <f t="shared" si="41"/>
        <v>OOS</v>
      </c>
      <c r="BZ140" s="29"/>
      <c r="CA140" s="30" t="str">
        <f t="shared" si="42"/>
        <v/>
      </c>
      <c r="CB140" s="31">
        <f t="shared" si="55"/>
        <v>-1</v>
      </c>
      <c r="CC140" s="35" t="str">
        <f t="shared" si="43"/>
        <v/>
      </c>
      <c r="CD140" s="29" t="str">
        <f t="shared" si="44"/>
        <v/>
      </c>
      <c r="CE140" s="29" t="str">
        <f t="shared" si="45"/>
        <v/>
      </c>
      <c r="CF140" s="29" t="str">
        <f t="shared" si="46"/>
        <v/>
      </c>
      <c r="CG140" s="29" t="str">
        <f t="shared" si="47"/>
        <v/>
      </c>
      <c r="CI140" s="30" t="str">
        <f t="shared" si="48"/>
        <v/>
      </c>
      <c r="CJ140" s="31">
        <f t="shared" si="60"/>
        <v>-1</v>
      </c>
      <c r="CK140" s="35" t="str">
        <f t="shared" si="49"/>
        <v/>
      </c>
      <c r="CL140" s="29" t="str">
        <f t="shared" si="50"/>
        <v/>
      </c>
      <c r="CM140" s="29" t="str">
        <f t="shared" si="51"/>
        <v/>
      </c>
      <c r="CN140" s="29" t="str">
        <f t="shared" si="52"/>
        <v/>
      </c>
      <c r="CO140" s="29" t="str">
        <f t="shared" si="53"/>
        <v/>
      </c>
    </row>
    <row r="141" spans="1:93" hidden="1" x14ac:dyDescent="0.3">
      <c r="A141" t="s">
        <v>367</v>
      </c>
      <c r="B141" t="s">
        <v>105</v>
      </c>
      <c r="C141" t="s">
        <v>84</v>
      </c>
      <c r="D141" s="2" t="s">
        <v>84</v>
      </c>
      <c r="E141" s="2"/>
      <c r="F141" s="34">
        <v>9020</v>
      </c>
      <c r="G141" s="2" t="s">
        <v>106</v>
      </c>
      <c r="H141" s="2">
        <v>26</v>
      </c>
      <c r="I141" s="2"/>
      <c r="J141" s="2"/>
      <c r="K141" s="2"/>
      <c r="L141" s="2" t="s">
        <v>20</v>
      </c>
      <c r="M141" s="2">
        <v>26</v>
      </c>
      <c r="N141" s="2" t="s">
        <v>107</v>
      </c>
      <c r="O141" s="2"/>
      <c r="P141" s="2" t="s">
        <v>84</v>
      </c>
      <c r="Q141" s="2"/>
      <c r="R141" s="2"/>
      <c r="S141" s="2"/>
      <c r="T141" s="2" t="s">
        <v>86</v>
      </c>
      <c r="U141" t="s">
        <v>368</v>
      </c>
      <c r="V141" s="5" t="s">
        <v>88</v>
      </c>
      <c r="W141" t="s">
        <v>89</v>
      </c>
      <c r="X141">
        <v>0</v>
      </c>
      <c r="Z141" t="s">
        <v>88</v>
      </c>
      <c r="AA141" t="s">
        <v>88</v>
      </c>
      <c r="AB141" t="s">
        <v>88</v>
      </c>
      <c r="AC141" t="s">
        <v>88</v>
      </c>
      <c r="AD141" t="s">
        <v>88</v>
      </c>
      <c r="AE141" t="s">
        <v>88</v>
      </c>
      <c r="AF141" t="s">
        <v>88</v>
      </c>
      <c r="AG141" t="s">
        <v>88</v>
      </c>
      <c r="AH141" t="s">
        <v>88</v>
      </c>
      <c r="AI141" t="s">
        <v>88</v>
      </c>
      <c r="AJ141" t="s">
        <v>88</v>
      </c>
      <c r="AK141" t="s">
        <v>88</v>
      </c>
      <c r="AM141" s="29" t="str">
        <f t="shared" si="56"/>
        <v/>
      </c>
      <c r="AN141" s="29" t="str">
        <f t="shared" si="57"/>
        <v/>
      </c>
      <c r="AO141" s="29" t="str">
        <f t="shared" si="58"/>
        <v/>
      </c>
      <c r="AP141" s="29" t="str">
        <f t="shared" si="34"/>
        <v/>
      </c>
      <c r="AQ141" s="29" t="str">
        <f t="shared" si="35"/>
        <v/>
      </c>
      <c r="AT141" t="s">
        <v>88</v>
      </c>
      <c r="AU141" t="s">
        <v>88</v>
      </c>
      <c r="AV141" t="s">
        <v>88</v>
      </c>
      <c r="AW141" t="s">
        <v>88</v>
      </c>
      <c r="AX141" t="s">
        <v>88</v>
      </c>
      <c r="AY141" t="s">
        <v>88</v>
      </c>
      <c r="AZ141" t="s">
        <v>88</v>
      </c>
      <c r="BA141" t="s">
        <v>88</v>
      </c>
      <c r="BB141" t="s">
        <v>88</v>
      </c>
      <c r="BC141" t="s">
        <v>88</v>
      </c>
      <c r="BD141" t="s">
        <v>88</v>
      </c>
      <c r="BE141" t="s">
        <v>88</v>
      </c>
      <c r="BF141" t="s">
        <v>88</v>
      </c>
      <c r="BG141" t="s">
        <v>88</v>
      </c>
      <c r="BH141" t="s">
        <v>88</v>
      </c>
      <c r="BI141" t="s">
        <v>88</v>
      </c>
      <c r="BJ141" t="s">
        <v>88</v>
      </c>
      <c r="BK141" t="s">
        <v>88</v>
      </c>
      <c r="BL141" t="s">
        <v>88</v>
      </c>
      <c r="BM141" t="s">
        <v>88</v>
      </c>
      <c r="BN141" t="s">
        <v>88</v>
      </c>
      <c r="BP141" s="30">
        <v>2000</v>
      </c>
      <c r="BS141" s="30" t="str">
        <f t="shared" si="36"/>
        <v/>
      </c>
      <c r="BT141" s="31">
        <f t="shared" si="59"/>
        <v>-1</v>
      </c>
      <c r="BU141" s="35" t="str">
        <f t="shared" si="37"/>
        <v>OOS</v>
      </c>
      <c r="BV141" s="29" t="str">
        <f t="shared" si="38"/>
        <v>OOS</v>
      </c>
      <c r="BW141" s="29" t="str">
        <f t="shared" si="39"/>
        <v>OOS</v>
      </c>
      <c r="BX141" s="29" t="str">
        <f t="shared" si="40"/>
        <v>OOS</v>
      </c>
      <c r="BY141" s="29" t="str">
        <f t="shared" si="41"/>
        <v>OOS</v>
      </c>
      <c r="BZ141" s="29"/>
      <c r="CA141" s="30" t="str">
        <f t="shared" si="42"/>
        <v/>
      </c>
      <c r="CB141" s="31">
        <f t="shared" si="55"/>
        <v>-1</v>
      </c>
      <c r="CC141" s="35" t="str">
        <f t="shared" si="43"/>
        <v/>
      </c>
      <c r="CD141" s="29" t="str">
        <f t="shared" si="44"/>
        <v/>
      </c>
      <c r="CE141" s="29" t="str">
        <f t="shared" si="45"/>
        <v/>
      </c>
      <c r="CF141" s="29" t="str">
        <f t="shared" si="46"/>
        <v/>
      </c>
      <c r="CG141" s="29" t="str">
        <f t="shared" si="47"/>
        <v/>
      </c>
      <c r="CI141" s="30" t="str">
        <f t="shared" si="48"/>
        <v/>
      </c>
      <c r="CJ141" s="31">
        <f t="shared" si="60"/>
        <v>-1</v>
      </c>
      <c r="CK141" s="35" t="str">
        <f t="shared" si="49"/>
        <v/>
      </c>
      <c r="CL141" s="29" t="str">
        <f t="shared" si="50"/>
        <v/>
      </c>
      <c r="CM141" s="29" t="str">
        <f t="shared" si="51"/>
        <v/>
      </c>
      <c r="CN141" s="29" t="str">
        <f t="shared" si="52"/>
        <v/>
      </c>
      <c r="CO141" s="29" t="str">
        <f t="shared" si="53"/>
        <v/>
      </c>
    </row>
    <row r="142" spans="1:93" hidden="1" x14ac:dyDescent="0.3">
      <c r="A142" t="s">
        <v>369</v>
      </c>
      <c r="B142" t="s">
        <v>105</v>
      </c>
      <c r="C142" t="s">
        <v>84</v>
      </c>
      <c r="D142" s="2" t="s">
        <v>84</v>
      </c>
      <c r="E142" s="2"/>
      <c r="F142" s="34">
        <v>9020</v>
      </c>
      <c r="G142" s="2" t="s">
        <v>106</v>
      </c>
      <c r="H142" s="2">
        <v>27</v>
      </c>
      <c r="I142" s="2"/>
      <c r="J142" s="2"/>
      <c r="K142" s="2"/>
      <c r="L142" s="2" t="s">
        <v>20</v>
      </c>
      <c r="M142" s="2">
        <v>27</v>
      </c>
      <c r="N142" s="2" t="s">
        <v>107</v>
      </c>
      <c r="O142" s="2"/>
      <c r="P142" s="2" t="s">
        <v>84</v>
      </c>
      <c r="Q142" s="2"/>
      <c r="R142" s="2"/>
      <c r="S142" s="2"/>
      <c r="T142" s="2" t="s">
        <v>86</v>
      </c>
      <c r="U142" t="s">
        <v>370</v>
      </c>
      <c r="V142" s="5" t="s">
        <v>88</v>
      </c>
      <c r="W142" t="s">
        <v>89</v>
      </c>
      <c r="X142">
        <v>0</v>
      </c>
      <c r="Z142" t="s">
        <v>88</v>
      </c>
      <c r="AA142" t="s">
        <v>88</v>
      </c>
      <c r="AB142" t="s">
        <v>88</v>
      </c>
      <c r="AC142" t="s">
        <v>88</v>
      </c>
      <c r="AD142" t="s">
        <v>88</v>
      </c>
      <c r="AE142" t="s">
        <v>88</v>
      </c>
      <c r="AF142" t="s">
        <v>88</v>
      </c>
      <c r="AG142" t="s">
        <v>88</v>
      </c>
      <c r="AH142" t="s">
        <v>88</v>
      </c>
      <c r="AI142" t="s">
        <v>88</v>
      </c>
      <c r="AJ142" t="s">
        <v>88</v>
      </c>
      <c r="AK142" t="s">
        <v>88</v>
      </c>
      <c r="AM142" s="29" t="str">
        <f t="shared" si="56"/>
        <v/>
      </c>
      <c r="AN142" s="29" t="str">
        <f t="shared" si="57"/>
        <v/>
      </c>
      <c r="AO142" s="29" t="str">
        <f t="shared" si="58"/>
        <v/>
      </c>
      <c r="AP142" s="29" t="str">
        <f t="shared" si="34"/>
        <v/>
      </c>
      <c r="AQ142" s="29" t="str">
        <f t="shared" si="35"/>
        <v/>
      </c>
      <c r="AT142" t="s">
        <v>88</v>
      </c>
      <c r="AU142" t="s">
        <v>88</v>
      </c>
      <c r="AV142" t="s">
        <v>88</v>
      </c>
      <c r="AW142" t="s">
        <v>88</v>
      </c>
      <c r="AX142" t="s">
        <v>88</v>
      </c>
      <c r="AY142" t="s">
        <v>88</v>
      </c>
      <c r="AZ142" t="s">
        <v>88</v>
      </c>
      <c r="BA142" t="s">
        <v>88</v>
      </c>
      <c r="BB142" t="s">
        <v>88</v>
      </c>
      <c r="BC142" t="s">
        <v>88</v>
      </c>
      <c r="BD142" t="s">
        <v>88</v>
      </c>
      <c r="BE142" t="s">
        <v>88</v>
      </c>
      <c r="BF142" t="s">
        <v>88</v>
      </c>
      <c r="BG142" t="s">
        <v>88</v>
      </c>
      <c r="BH142" t="s">
        <v>88</v>
      </c>
      <c r="BI142" t="s">
        <v>88</v>
      </c>
      <c r="BJ142" t="s">
        <v>88</v>
      </c>
      <c r="BK142" t="s">
        <v>88</v>
      </c>
      <c r="BL142" t="s">
        <v>88</v>
      </c>
      <c r="BM142" t="s">
        <v>88</v>
      </c>
      <c r="BN142" t="s">
        <v>88</v>
      </c>
      <c r="BP142" s="30">
        <v>2000</v>
      </c>
      <c r="BS142" s="30" t="str">
        <f t="shared" si="36"/>
        <v/>
      </c>
      <c r="BT142" s="31">
        <f t="shared" si="59"/>
        <v>-1</v>
      </c>
      <c r="BU142" s="35" t="str">
        <f t="shared" si="37"/>
        <v>OOS</v>
      </c>
      <c r="BV142" s="29" t="str">
        <f t="shared" si="38"/>
        <v>OOS</v>
      </c>
      <c r="BW142" s="29" t="str">
        <f t="shared" si="39"/>
        <v>OOS</v>
      </c>
      <c r="BX142" s="29" t="str">
        <f t="shared" si="40"/>
        <v>OOS</v>
      </c>
      <c r="BY142" s="29" t="str">
        <f t="shared" si="41"/>
        <v>OOS</v>
      </c>
      <c r="BZ142" s="29"/>
      <c r="CA142" s="30" t="str">
        <f t="shared" si="42"/>
        <v/>
      </c>
      <c r="CB142" s="31">
        <f t="shared" si="55"/>
        <v>-1</v>
      </c>
      <c r="CC142" s="35" t="str">
        <f t="shared" si="43"/>
        <v/>
      </c>
      <c r="CD142" s="29" t="str">
        <f t="shared" si="44"/>
        <v/>
      </c>
      <c r="CE142" s="29" t="str">
        <f t="shared" si="45"/>
        <v/>
      </c>
      <c r="CF142" s="29" t="str">
        <f t="shared" si="46"/>
        <v/>
      </c>
      <c r="CG142" s="29" t="str">
        <f t="shared" si="47"/>
        <v/>
      </c>
      <c r="CI142" s="30" t="str">
        <f t="shared" si="48"/>
        <v/>
      </c>
      <c r="CJ142" s="31">
        <f t="shared" si="60"/>
        <v>-1</v>
      </c>
      <c r="CK142" s="35" t="str">
        <f t="shared" si="49"/>
        <v/>
      </c>
      <c r="CL142" s="29" t="str">
        <f t="shared" si="50"/>
        <v/>
      </c>
      <c r="CM142" s="29" t="str">
        <f t="shared" si="51"/>
        <v/>
      </c>
      <c r="CN142" s="29" t="str">
        <f t="shared" si="52"/>
        <v/>
      </c>
      <c r="CO142" s="29" t="str">
        <f t="shared" si="53"/>
        <v/>
      </c>
    </row>
    <row r="143" spans="1:93" hidden="1" x14ac:dyDescent="0.3">
      <c r="A143" t="s">
        <v>371</v>
      </c>
      <c r="B143" t="s">
        <v>105</v>
      </c>
      <c r="C143" t="s">
        <v>83</v>
      </c>
      <c r="D143" s="2" t="s">
        <v>84</v>
      </c>
      <c r="E143" s="2">
        <v>82</v>
      </c>
      <c r="F143" s="34">
        <v>9020</v>
      </c>
      <c r="G143" s="2" t="s">
        <v>106</v>
      </c>
      <c r="H143" s="2">
        <v>40</v>
      </c>
      <c r="I143" s="2"/>
      <c r="J143" s="2"/>
      <c r="K143" s="2"/>
      <c r="L143" s="2" t="s">
        <v>20</v>
      </c>
      <c r="M143" s="2">
        <v>40</v>
      </c>
      <c r="N143" s="2" t="s">
        <v>107</v>
      </c>
      <c r="O143" s="2"/>
      <c r="P143" s="2" t="s">
        <v>84</v>
      </c>
      <c r="Q143" s="2"/>
      <c r="R143" s="2"/>
      <c r="S143" s="2"/>
      <c r="T143" s="2" t="s">
        <v>86</v>
      </c>
      <c r="U143" t="s">
        <v>372</v>
      </c>
      <c r="V143" s="5" t="s">
        <v>88</v>
      </c>
      <c r="W143" t="s">
        <v>89</v>
      </c>
      <c r="X143">
        <v>0</v>
      </c>
      <c r="Z143" t="s">
        <v>88</v>
      </c>
      <c r="AA143" t="s">
        <v>88</v>
      </c>
      <c r="AB143" t="s">
        <v>88</v>
      </c>
      <c r="AC143" t="s">
        <v>88</v>
      </c>
      <c r="AD143" t="s">
        <v>88</v>
      </c>
      <c r="AE143" t="s">
        <v>88</v>
      </c>
      <c r="AF143" t="s">
        <v>88</v>
      </c>
      <c r="AG143" t="s">
        <v>88</v>
      </c>
      <c r="AH143" t="s">
        <v>88</v>
      </c>
      <c r="AI143" t="s">
        <v>88</v>
      </c>
      <c r="AJ143" t="s">
        <v>88</v>
      </c>
      <c r="AK143" t="s">
        <v>88</v>
      </c>
      <c r="AM143" s="29" t="str">
        <f t="shared" si="56"/>
        <v/>
      </c>
      <c r="AN143" s="29" t="str">
        <f t="shared" si="57"/>
        <v/>
      </c>
      <c r="AO143" s="29" t="str">
        <f t="shared" si="58"/>
        <v/>
      </c>
      <c r="AP143" s="29" t="str">
        <f t="shared" ref="AP143:AP206" si="61">IF($X143&gt;0,SUM(Z143,AA143,AB143,IF(C143="A",AC143,0),IF(Q143="Y",AG143,0),IF(OR(G150="Yes",G150="Cont"),AH143,0),F143/1000*AI143,H143*AJ143,IF(H143&gt;25,(H143-25)*AK143)+AD143),"")</f>
        <v/>
      </c>
      <c r="AQ143" s="29" t="str">
        <f t="shared" ref="AQ143:AQ206" si="62">IF($X143&gt;0,SUM(Z143,AA143,AB143,IF(C143="A",AC143,0),IF(Q143="Y",AG143,0),IF(OR(G150="Yes",G150="Cont"),AH143,0),F143/1000*AI143,H143*AJ143,IF(H143&gt;25,(H143-25)*AK143)+AD143+AE143),"")</f>
        <v/>
      </c>
      <c r="AT143" t="s">
        <v>88</v>
      </c>
      <c r="AU143" t="s">
        <v>88</v>
      </c>
      <c r="AV143" t="s">
        <v>88</v>
      </c>
      <c r="AW143" t="s">
        <v>88</v>
      </c>
      <c r="AX143" t="s">
        <v>88</v>
      </c>
      <c r="AY143" t="s">
        <v>88</v>
      </c>
      <c r="AZ143" t="s">
        <v>88</v>
      </c>
      <c r="BA143" t="s">
        <v>88</v>
      </c>
      <c r="BB143" t="s">
        <v>88</v>
      </c>
      <c r="BC143" t="s">
        <v>88</v>
      </c>
      <c r="BD143" t="s">
        <v>88</v>
      </c>
      <c r="BE143" t="s">
        <v>88</v>
      </c>
      <c r="BF143" t="s">
        <v>88</v>
      </c>
      <c r="BG143" t="s">
        <v>88</v>
      </c>
      <c r="BH143" t="s">
        <v>88</v>
      </c>
      <c r="BI143" t="s">
        <v>88</v>
      </c>
      <c r="BJ143" t="s">
        <v>88</v>
      </c>
      <c r="BK143" t="s">
        <v>88</v>
      </c>
      <c r="BL143" t="s">
        <v>88</v>
      </c>
      <c r="BM143" t="s">
        <v>88</v>
      </c>
      <c r="BN143" t="s">
        <v>88</v>
      </c>
      <c r="BP143" s="30">
        <v>2000</v>
      </c>
      <c r="BS143" s="30" t="str">
        <f t="shared" ref="BS143:BS206" si="63">IF(BT143&gt;0,IF(X143=2,$BW$4,$BW$5)&amp;"_"&amp;$A143,"")</f>
        <v/>
      </c>
      <c r="BT143" s="31">
        <f t="shared" si="59"/>
        <v>-1</v>
      </c>
      <c r="BU143" s="35" t="str">
        <f t="shared" ref="BU143:BU206" si="64">IF(AND(BT143&gt;=BH143,BT143&lt;=BI143),SUM($AT143,$AU143,$AV143,IF($Q143="Y",$BB143,0),$BP143/1000*$BD143,BT143*$BG143,IF(BT143&gt;30,(BT143-30)*$BK143,0),IF(BT143&gt;75,(BT143-75)*$BL143,0),IF(BT143&lt;35,$BM143,0),$BA143),"OOS")</f>
        <v>OOS</v>
      </c>
      <c r="BV143" s="29" t="str">
        <f t="shared" ref="BV143:BV206" si="65">IF(AND(BT143&gt;=BH143,BT143&lt;=BI143),SUM($AT143,$AU143,$AV143,IF($Q143="Y",$BB143,0),$BP143/1000*$BD143,BT143*$BG143,IF(BT143&gt;30,(BT143-30)*$BK143,0),IF(BT143&gt;75,(BT143-75)*$BL143,0),IF(BT143&lt;35,$BM143,0)),"OOS")</f>
        <v>OOS</v>
      </c>
      <c r="BW143" s="29" t="str">
        <f t="shared" ref="BW143:BW206" si="66">IF(AND(BT143&gt;=BH143,BT143&lt;=BI143),SUM($AT143,$AU143,$AV143,IF($Q143="Y",$BB143,0),$BP143/1000*$BD143,BT143*$BG143,IF(BT143&gt;30,(BT143-30)*$BK143,0),IF(BT143&gt;75,(BT143-75)*$BL143,0),IF(BT143&lt;35,$BM143,0),$AX143),"OOS")</f>
        <v>OOS</v>
      </c>
      <c r="BX143" s="29" t="str">
        <f t="shared" ref="BX143:BX206" si="67">IF(AND(BT143&gt;=BH143,BT143&lt;=BI143),SUM($AT143,$AU143,$AV143,IF($Q143="Y",$BB143,0),$BP143/1000*$BD143,BT143*$BG143,IF(BT143&gt;30,(BT143-30)*$BK143,0),IF(BT143&gt;75,(BT143-75)*$BL143,0),IF(BT143&lt;35,$BM143,0),$AX143,$AY143),"OOS")</f>
        <v>OOS</v>
      </c>
      <c r="BY143" s="29" t="str">
        <f t="shared" ref="BY143:BY206" si="68">IF(AND(BT143&gt;=BH143,BT143&lt;=BI143),SUM($AT143,$AU143,$AV143,IF($Q143="Y",$BB143,0),$BP143/1000*$BD143,BT143*$BG143,IF(BT143&gt;30,(BT143-30)*$BK143,0),IF(BT143&gt;75,(BT143-75)*$BL143,0),IF(BT143&lt;35,$BM143,0),$AX143,$AY143),"OOS")</f>
        <v>OOS</v>
      </c>
      <c r="BZ143" s="29"/>
      <c r="CA143" s="30" t="str">
        <f t="shared" ref="CA143:CA206" si="69">IF(CB143&gt;0,CD$5&amp;"_"&amp;$A143,"")</f>
        <v/>
      </c>
      <c r="CB143" s="31">
        <f t="shared" si="55"/>
        <v>-1</v>
      </c>
      <c r="CC143" s="35" t="str">
        <f t="shared" ref="CC143:CC206" si="70">IF(AND(CB143&gt;=BH143,CB143&lt;=BI143),SUM($AT143,$AU143,$AV143,IF($Q143="Y",$BB143,0),$BP143/1000*$BD143,CB143*$BG143,IF(CB143&gt;30,(CB143-30)*$BK143,0),IF(CB143&gt;75,(CB143-75)*$BL143,0),IF(CB143&lt;35,$BM143,0),$BA143),"")</f>
        <v/>
      </c>
      <c r="CD143" s="29" t="str">
        <f t="shared" ref="CD143:CD206" si="71">IF(AND(CB143&gt;=BH143,CB143&lt;=BI143),SUM($AT143,$AU143,$AV143,IF($Q143="Y",$BB143,0),$BP143/1000*$BD143,CB143*$BG143,IF(CB143&gt;30,(CB143-30)*$BK143,0),IF(CB143&gt;75,(CB143-75)*$BL143,0),IF(CB143&lt;35,$BM143,0)),"")</f>
        <v/>
      </c>
      <c r="CE143" s="29" t="str">
        <f t="shared" ref="CE143:CE206" si="72">IF(AND(CB143&gt;=BH143,CB143&lt;=BI143),SUM($AT143,$AU143,$AV143,IF($Q143="Y",$BB143,0),$BP143/1000*$BD143,CB143*$BG143,IF(CB143&gt;30,(CB143-30)*$BK143,0),IF(CB143&gt;75,(CB143-75)*$BL143,0),IF(CB143&lt;35,$BM143,0),$AX143),"")</f>
        <v/>
      </c>
      <c r="CF143" s="29" t="str">
        <f t="shared" ref="CF143:CF206" si="73">IF(AND(CB143&gt;=BH143,CB143&lt;=BI143),SUM($AT143,$AU143,$AV143,IF($Q143="Y",$BB143,0),$BP143/1000*$BD143,CB143*$BG143,IF(CB143&gt;30,(CB143-30)*$BK143,0),IF(CB143&gt;75,(CB143-75)*$BL143,0),IF(CB143&lt;35,$BM143,0),$AX143,$AY143),"")</f>
        <v/>
      </c>
      <c r="CG143" s="29" t="str">
        <f t="shared" ref="CG143:CG206" si="74">IF(AND(CB143&gt;=BH143,CB143&lt;=BI143),SUM($AT143,$AU143,$AV143,IF($Q143="Y",$BB143,0),$BP143/1000*$BD143,CB143*$BG143,IF(CB143&gt;30,(CB143-30)*$BK143,0),IF(CB143&gt;75,(CB143-75)*$BL143,0),IF(CB143&lt;35,$BM143,0),$AX143,$AY143),"")</f>
        <v/>
      </c>
      <c r="CI143" s="30" t="str">
        <f t="shared" ref="CI143:CI206" si="75">IF(CJ143&gt;0,BW$5&amp;"_"&amp;$A143,"")</f>
        <v/>
      </c>
      <c r="CJ143" s="31">
        <f t="shared" si="60"/>
        <v>-1</v>
      </c>
      <c r="CK143" s="35" t="str">
        <f t="shared" ref="CK143:CK206" si="76">IF(AND(CJ143&gt;=BH143,CJ143&lt;=BI143),SUM($AT143,$AU143,$AV143,IF($Q143="Y",$BB143,0),$BP143/1000*$BD143,CJ143*$BG143,IF(CJ143&gt;30,(CJ143-30)*$BK143,0),IF(CJ143&gt;75,(CJ143-75)*$BL143,0),IF(CJ143&lt;35,$BM143,0),$BA143),"")</f>
        <v/>
      </c>
      <c r="CL143" s="29" t="str">
        <f t="shared" ref="CL143:CL206" si="77">IF(AND(CJ143&gt;=BH143,CJ143&lt;=BI143),SUM($AT143,$AU143,$AV143,IF($Q143="Y",$BB143,0),$BP143/1000*$BD143,CJ143*$BG143,IF(CJ143&gt;30,(CJ143-30)*$BK143,0),IF(CJ143&gt;75,(CJ143-75)*$BL143,0),IF(CJ143&lt;35,$BM143,0)),"")</f>
        <v/>
      </c>
      <c r="CM143" s="29" t="str">
        <f t="shared" ref="CM143:CM206" si="78">IF(AND(CJ143&gt;=BH143,CJ143&lt;=BI143),SUM($AT143,$AU143,$AV143,IF($Q143="Y",$BB143,0),$BP143/1000*$BD143,CJ143*$BG143,IF(CJ143&gt;30,(CJ143-30)*$BK143,0),IF(CJ143&gt;75,(CJ143-75)*$BL143,0),IF(CJ143&lt;35,$BM143,0),$AX143),"")</f>
        <v/>
      </c>
      <c r="CN143" s="29" t="str">
        <f t="shared" ref="CN143:CN206" si="79">IF(AND(CJ143&gt;=BH143,CJ143&lt;=BI143),SUM($AT143,$AU143,$AV143,IF($Q143="Y",$BB143,0),$BP143/1000*$BD143,CJ143*$BG143,IF(CJ143&gt;30,(CJ143-30)*$BK143,0),IF(CJ143&gt;75,(CJ143-75)*$BL143,0),IF(CJ143&lt;35,$BM143,0),$AX143,$AY143),"")</f>
        <v/>
      </c>
      <c r="CO143" s="29" t="str">
        <f t="shared" ref="CO143:CO206" si="80">IF(AND(CJ143&gt;=BH143,CJ143&lt;=BI143),SUM($AT143,$AU143,$AV143,IF($Q143="Y",$BB143,0),$BP143/1000*$BD143,CJ143*$BG143,IF(CJ143&gt;30,(CJ143-30)*$BK143,0),IF(CJ143&gt;75,(CJ143-75)*$BL143,0),IF(CJ143&lt;35,$BM143,0),$AX143,$AY143),"")</f>
        <v/>
      </c>
    </row>
    <row r="144" spans="1:93" hidden="1" x14ac:dyDescent="0.3">
      <c r="A144" t="s">
        <v>373</v>
      </c>
      <c r="B144" t="s">
        <v>105</v>
      </c>
      <c r="C144" t="s">
        <v>83</v>
      </c>
      <c r="D144" s="2" t="s">
        <v>84</v>
      </c>
      <c r="E144" s="2">
        <v>82</v>
      </c>
      <c r="F144" s="34">
        <v>9020</v>
      </c>
      <c r="G144" s="2" t="s">
        <v>106</v>
      </c>
      <c r="H144" s="2">
        <v>42</v>
      </c>
      <c r="I144" s="2"/>
      <c r="J144" s="2"/>
      <c r="K144" s="2"/>
      <c r="L144" s="2" t="s">
        <v>20</v>
      </c>
      <c r="M144" s="2">
        <v>42</v>
      </c>
      <c r="N144" s="2" t="s">
        <v>107</v>
      </c>
      <c r="O144" s="2"/>
      <c r="P144" s="2" t="s">
        <v>84</v>
      </c>
      <c r="Q144" s="2"/>
      <c r="R144" s="2"/>
      <c r="S144" s="2"/>
      <c r="T144" s="2" t="s">
        <v>86</v>
      </c>
      <c r="U144" t="s">
        <v>374</v>
      </c>
      <c r="V144" s="5" t="s">
        <v>88</v>
      </c>
      <c r="W144" t="s">
        <v>89</v>
      </c>
      <c r="X144">
        <v>0</v>
      </c>
      <c r="Z144" t="s">
        <v>88</v>
      </c>
      <c r="AA144" t="s">
        <v>88</v>
      </c>
      <c r="AB144" t="s">
        <v>88</v>
      </c>
      <c r="AC144" t="s">
        <v>88</v>
      </c>
      <c r="AD144" t="s">
        <v>88</v>
      </c>
      <c r="AE144" t="s">
        <v>88</v>
      </c>
      <c r="AF144" t="s">
        <v>88</v>
      </c>
      <c r="AG144" t="s">
        <v>88</v>
      </c>
      <c r="AH144" t="s">
        <v>88</v>
      </c>
      <c r="AI144" t="s">
        <v>88</v>
      </c>
      <c r="AJ144" t="s">
        <v>88</v>
      </c>
      <c r="AK144" t="s">
        <v>88</v>
      </c>
      <c r="AM144" s="29" t="str">
        <f t="shared" si="56"/>
        <v/>
      </c>
      <c r="AN144" s="29" t="str">
        <f t="shared" si="57"/>
        <v/>
      </c>
      <c r="AO144" s="29" t="str">
        <f t="shared" si="58"/>
        <v/>
      </c>
      <c r="AP144" s="29" t="str">
        <f t="shared" si="61"/>
        <v/>
      </c>
      <c r="AQ144" s="29" t="str">
        <f t="shared" si="62"/>
        <v/>
      </c>
      <c r="AT144" t="s">
        <v>88</v>
      </c>
      <c r="AU144" t="s">
        <v>88</v>
      </c>
      <c r="AV144" t="s">
        <v>88</v>
      </c>
      <c r="AW144" t="s">
        <v>88</v>
      </c>
      <c r="AX144" t="s">
        <v>88</v>
      </c>
      <c r="AY144" t="s">
        <v>88</v>
      </c>
      <c r="AZ144" t="s">
        <v>88</v>
      </c>
      <c r="BA144" t="s">
        <v>88</v>
      </c>
      <c r="BB144" t="s">
        <v>88</v>
      </c>
      <c r="BC144" t="s">
        <v>88</v>
      </c>
      <c r="BD144" t="s">
        <v>88</v>
      </c>
      <c r="BE144" t="s">
        <v>88</v>
      </c>
      <c r="BF144" t="s">
        <v>88</v>
      </c>
      <c r="BG144" t="s">
        <v>88</v>
      </c>
      <c r="BH144" t="s">
        <v>88</v>
      </c>
      <c r="BI144" t="s">
        <v>88</v>
      </c>
      <c r="BJ144" t="s">
        <v>88</v>
      </c>
      <c r="BK144" t="s">
        <v>88</v>
      </c>
      <c r="BL144" t="s">
        <v>88</v>
      </c>
      <c r="BM144" t="s">
        <v>88</v>
      </c>
      <c r="BN144" t="s">
        <v>88</v>
      </c>
      <c r="BP144" s="30">
        <v>2000</v>
      </c>
      <c r="BS144" s="30" t="str">
        <f t="shared" si="63"/>
        <v/>
      </c>
      <c r="BT144" s="31">
        <f t="shared" si="59"/>
        <v>-1</v>
      </c>
      <c r="BU144" s="35" t="str">
        <f t="shared" si="64"/>
        <v>OOS</v>
      </c>
      <c r="BV144" s="29" t="str">
        <f t="shared" si="65"/>
        <v>OOS</v>
      </c>
      <c r="BW144" s="29" t="str">
        <f t="shared" si="66"/>
        <v>OOS</v>
      </c>
      <c r="BX144" s="29" t="str">
        <f t="shared" si="67"/>
        <v>OOS</v>
      </c>
      <c r="BY144" s="29" t="str">
        <f t="shared" si="68"/>
        <v>OOS</v>
      </c>
      <c r="BZ144" s="29"/>
      <c r="CA144" s="30" t="str">
        <f t="shared" si="69"/>
        <v/>
      </c>
      <c r="CB144" s="31">
        <f t="shared" si="55"/>
        <v>-1</v>
      </c>
      <c r="CC144" s="35" t="str">
        <f t="shared" si="70"/>
        <v/>
      </c>
      <c r="CD144" s="29" t="str">
        <f t="shared" si="71"/>
        <v/>
      </c>
      <c r="CE144" s="29" t="str">
        <f t="shared" si="72"/>
        <v/>
      </c>
      <c r="CF144" s="29" t="str">
        <f t="shared" si="73"/>
        <v/>
      </c>
      <c r="CG144" s="29" t="str">
        <f t="shared" si="74"/>
        <v/>
      </c>
      <c r="CI144" s="30" t="str">
        <f t="shared" si="75"/>
        <v/>
      </c>
      <c r="CJ144" s="31">
        <f t="shared" si="60"/>
        <v>-1</v>
      </c>
      <c r="CK144" s="35" t="str">
        <f t="shared" si="76"/>
        <v/>
      </c>
      <c r="CL144" s="29" t="str">
        <f t="shared" si="77"/>
        <v/>
      </c>
      <c r="CM144" s="29" t="str">
        <f t="shared" si="78"/>
        <v/>
      </c>
      <c r="CN144" s="29" t="str">
        <f t="shared" si="79"/>
        <v/>
      </c>
      <c r="CO144" s="29" t="str">
        <f t="shared" si="80"/>
        <v/>
      </c>
    </row>
    <row r="145" spans="1:93" hidden="1" x14ac:dyDescent="0.3">
      <c r="A145" t="s">
        <v>375</v>
      </c>
      <c r="B145" t="s">
        <v>105</v>
      </c>
      <c r="C145" t="s">
        <v>83</v>
      </c>
      <c r="D145" s="2" t="s">
        <v>84</v>
      </c>
      <c r="E145" s="2">
        <v>82</v>
      </c>
      <c r="F145" s="34">
        <v>9020</v>
      </c>
      <c r="G145" s="2" t="s">
        <v>106</v>
      </c>
      <c r="H145" s="2">
        <v>60</v>
      </c>
      <c r="I145" s="2"/>
      <c r="J145" s="2"/>
      <c r="K145" s="2"/>
      <c r="L145" s="2" t="s">
        <v>20</v>
      </c>
      <c r="M145" s="2">
        <v>60</v>
      </c>
      <c r="N145" s="2" t="s">
        <v>107</v>
      </c>
      <c r="O145" s="2"/>
      <c r="P145" s="2" t="s">
        <v>84</v>
      </c>
      <c r="Q145" s="2"/>
      <c r="R145" s="2"/>
      <c r="S145" s="2"/>
      <c r="T145" s="2" t="s">
        <v>86</v>
      </c>
      <c r="U145" t="s">
        <v>376</v>
      </c>
      <c r="V145" s="5" t="s">
        <v>88</v>
      </c>
      <c r="W145" t="s">
        <v>89</v>
      </c>
      <c r="X145">
        <v>0</v>
      </c>
      <c r="Z145" t="s">
        <v>88</v>
      </c>
      <c r="AA145" t="s">
        <v>88</v>
      </c>
      <c r="AB145" t="s">
        <v>88</v>
      </c>
      <c r="AC145" t="s">
        <v>88</v>
      </c>
      <c r="AD145" t="s">
        <v>88</v>
      </c>
      <c r="AE145" t="s">
        <v>88</v>
      </c>
      <c r="AF145" t="s">
        <v>88</v>
      </c>
      <c r="AG145" t="s">
        <v>88</v>
      </c>
      <c r="AH145" t="s">
        <v>88</v>
      </c>
      <c r="AI145" t="s">
        <v>88</v>
      </c>
      <c r="AJ145" t="s">
        <v>88</v>
      </c>
      <c r="AK145" t="s">
        <v>88</v>
      </c>
      <c r="AM145" s="29" t="str">
        <f t="shared" si="56"/>
        <v/>
      </c>
      <c r="AN145" s="29" t="str">
        <f t="shared" si="57"/>
        <v/>
      </c>
      <c r="AO145" s="29" t="str">
        <f t="shared" si="58"/>
        <v/>
      </c>
      <c r="AP145" s="29" t="str">
        <f t="shared" si="61"/>
        <v/>
      </c>
      <c r="AQ145" s="29" t="str">
        <f t="shared" si="62"/>
        <v/>
      </c>
      <c r="AT145" t="s">
        <v>88</v>
      </c>
      <c r="AU145" t="s">
        <v>88</v>
      </c>
      <c r="AV145" t="s">
        <v>88</v>
      </c>
      <c r="AW145" t="s">
        <v>88</v>
      </c>
      <c r="AX145" t="s">
        <v>88</v>
      </c>
      <c r="AY145" t="s">
        <v>88</v>
      </c>
      <c r="AZ145" t="s">
        <v>88</v>
      </c>
      <c r="BA145" t="s">
        <v>88</v>
      </c>
      <c r="BB145" t="s">
        <v>88</v>
      </c>
      <c r="BC145" t="s">
        <v>88</v>
      </c>
      <c r="BD145" t="s">
        <v>88</v>
      </c>
      <c r="BE145" t="s">
        <v>88</v>
      </c>
      <c r="BF145" t="s">
        <v>88</v>
      </c>
      <c r="BG145" t="s">
        <v>88</v>
      </c>
      <c r="BH145" t="s">
        <v>88</v>
      </c>
      <c r="BI145" t="s">
        <v>88</v>
      </c>
      <c r="BJ145" t="s">
        <v>88</v>
      </c>
      <c r="BK145" t="s">
        <v>88</v>
      </c>
      <c r="BL145" t="s">
        <v>88</v>
      </c>
      <c r="BM145" t="s">
        <v>88</v>
      </c>
      <c r="BN145" t="s">
        <v>88</v>
      </c>
      <c r="BP145" s="30">
        <v>2000</v>
      </c>
      <c r="BS145" s="30" t="str">
        <f t="shared" si="63"/>
        <v/>
      </c>
      <c r="BT145" s="31">
        <f t="shared" si="59"/>
        <v>-1</v>
      </c>
      <c r="BU145" s="35" t="str">
        <f t="shared" si="64"/>
        <v>OOS</v>
      </c>
      <c r="BV145" s="29" t="str">
        <f t="shared" si="65"/>
        <v>OOS</v>
      </c>
      <c r="BW145" s="29" t="str">
        <f t="shared" si="66"/>
        <v>OOS</v>
      </c>
      <c r="BX145" s="29" t="str">
        <f t="shared" si="67"/>
        <v>OOS</v>
      </c>
      <c r="BY145" s="29" t="str">
        <f t="shared" si="68"/>
        <v>OOS</v>
      </c>
      <c r="BZ145" s="29"/>
      <c r="CA145" s="30" t="str">
        <f t="shared" si="69"/>
        <v/>
      </c>
      <c r="CB145" s="31">
        <f t="shared" si="55"/>
        <v>-1</v>
      </c>
      <c r="CC145" s="35" t="str">
        <f t="shared" si="70"/>
        <v/>
      </c>
      <c r="CD145" s="29" t="str">
        <f t="shared" si="71"/>
        <v/>
      </c>
      <c r="CE145" s="29" t="str">
        <f t="shared" si="72"/>
        <v/>
      </c>
      <c r="CF145" s="29" t="str">
        <f t="shared" si="73"/>
        <v/>
      </c>
      <c r="CG145" s="29" t="str">
        <f t="shared" si="74"/>
        <v/>
      </c>
      <c r="CI145" s="30" t="str">
        <f t="shared" si="75"/>
        <v/>
      </c>
      <c r="CJ145" s="31">
        <f t="shared" si="60"/>
        <v>-1</v>
      </c>
      <c r="CK145" s="35" t="str">
        <f t="shared" si="76"/>
        <v/>
      </c>
      <c r="CL145" s="29" t="str">
        <f t="shared" si="77"/>
        <v/>
      </c>
      <c r="CM145" s="29" t="str">
        <f t="shared" si="78"/>
        <v/>
      </c>
      <c r="CN145" s="29" t="str">
        <f t="shared" si="79"/>
        <v/>
      </c>
      <c r="CO145" s="29" t="str">
        <f t="shared" si="80"/>
        <v/>
      </c>
    </row>
    <row r="146" spans="1:93" hidden="1" x14ac:dyDescent="0.3">
      <c r="A146" t="s">
        <v>377</v>
      </c>
      <c r="B146" t="s">
        <v>105</v>
      </c>
      <c r="C146" t="s">
        <v>83</v>
      </c>
      <c r="D146" s="2" t="s">
        <v>84</v>
      </c>
      <c r="E146" s="2">
        <v>82</v>
      </c>
      <c r="F146" s="34">
        <v>9020</v>
      </c>
      <c r="G146" s="2" t="s">
        <v>106</v>
      </c>
      <c r="H146" s="2">
        <v>80</v>
      </c>
      <c r="I146" s="2"/>
      <c r="J146" s="2"/>
      <c r="K146" s="2"/>
      <c r="L146" s="2" t="s">
        <v>20</v>
      </c>
      <c r="M146" s="2">
        <v>80</v>
      </c>
      <c r="N146" s="2" t="s">
        <v>107</v>
      </c>
      <c r="O146" s="2"/>
      <c r="P146" s="2" t="s">
        <v>84</v>
      </c>
      <c r="Q146" s="2"/>
      <c r="R146" s="2"/>
      <c r="S146" s="2"/>
      <c r="T146" s="2" t="s">
        <v>86</v>
      </c>
      <c r="U146" t="s">
        <v>378</v>
      </c>
      <c r="V146" s="5" t="s">
        <v>88</v>
      </c>
      <c r="W146" t="s">
        <v>89</v>
      </c>
      <c r="X146">
        <v>0</v>
      </c>
      <c r="Z146" t="s">
        <v>88</v>
      </c>
      <c r="AA146" t="s">
        <v>88</v>
      </c>
      <c r="AB146" t="s">
        <v>88</v>
      </c>
      <c r="AC146" t="s">
        <v>88</v>
      </c>
      <c r="AD146" t="s">
        <v>88</v>
      </c>
      <c r="AE146" t="s">
        <v>88</v>
      </c>
      <c r="AF146" t="s">
        <v>88</v>
      </c>
      <c r="AG146" t="s">
        <v>88</v>
      </c>
      <c r="AH146" t="s">
        <v>88</v>
      </c>
      <c r="AI146" t="s">
        <v>88</v>
      </c>
      <c r="AJ146" t="s">
        <v>88</v>
      </c>
      <c r="AK146" t="s">
        <v>88</v>
      </c>
      <c r="AM146" s="29" t="str">
        <f t="shared" si="56"/>
        <v/>
      </c>
      <c r="AN146" s="29" t="str">
        <f t="shared" si="57"/>
        <v/>
      </c>
      <c r="AO146" s="29" t="str">
        <f t="shared" si="58"/>
        <v/>
      </c>
      <c r="AP146" s="29" t="str">
        <f t="shared" si="61"/>
        <v/>
      </c>
      <c r="AQ146" s="29" t="str">
        <f t="shared" si="62"/>
        <v/>
      </c>
      <c r="AT146" t="s">
        <v>88</v>
      </c>
      <c r="AU146" t="s">
        <v>88</v>
      </c>
      <c r="AV146" t="s">
        <v>88</v>
      </c>
      <c r="AW146" t="s">
        <v>88</v>
      </c>
      <c r="AX146" t="s">
        <v>88</v>
      </c>
      <c r="AY146" t="s">
        <v>88</v>
      </c>
      <c r="AZ146" t="s">
        <v>88</v>
      </c>
      <c r="BA146" t="s">
        <v>88</v>
      </c>
      <c r="BB146" t="s">
        <v>88</v>
      </c>
      <c r="BC146" t="s">
        <v>88</v>
      </c>
      <c r="BD146" t="s">
        <v>88</v>
      </c>
      <c r="BE146" t="s">
        <v>88</v>
      </c>
      <c r="BF146" t="s">
        <v>88</v>
      </c>
      <c r="BG146" t="s">
        <v>88</v>
      </c>
      <c r="BH146" t="s">
        <v>88</v>
      </c>
      <c r="BI146" t="s">
        <v>88</v>
      </c>
      <c r="BJ146" t="s">
        <v>88</v>
      </c>
      <c r="BK146" t="s">
        <v>88</v>
      </c>
      <c r="BL146" t="s">
        <v>88</v>
      </c>
      <c r="BM146" t="s">
        <v>88</v>
      </c>
      <c r="BN146" t="s">
        <v>88</v>
      </c>
      <c r="BP146" s="30">
        <v>2000</v>
      </c>
      <c r="BS146" s="30" t="str">
        <f t="shared" si="63"/>
        <v/>
      </c>
      <c r="BT146" s="31">
        <f t="shared" si="59"/>
        <v>-1</v>
      </c>
      <c r="BU146" s="35" t="str">
        <f t="shared" si="64"/>
        <v>OOS</v>
      </c>
      <c r="BV146" s="29" t="str">
        <f t="shared" si="65"/>
        <v>OOS</v>
      </c>
      <c r="BW146" s="29" t="str">
        <f t="shared" si="66"/>
        <v>OOS</v>
      </c>
      <c r="BX146" s="29" t="str">
        <f t="shared" si="67"/>
        <v>OOS</v>
      </c>
      <c r="BY146" s="29" t="str">
        <f t="shared" si="68"/>
        <v>OOS</v>
      </c>
      <c r="BZ146" s="29"/>
      <c r="CA146" s="30" t="str">
        <f t="shared" si="69"/>
        <v/>
      </c>
      <c r="CB146" s="31">
        <f t="shared" si="55"/>
        <v>-1</v>
      </c>
      <c r="CC146" s="35" t="str">
        <f t="shared" si="70"/>
        <v/>
      </c>
      <c r="CD146" s="29" t="str">
        <f t="shared" si="71"/>
        <v/>
      </c>
      <c r="CE146" s="29" t="str">
        <f t="shared" si="72"/>
        <v/>
      </c>
      <c r="CF146" s="29" t="str">
        <f t="shared" si="73"/>
        <v/>
      </c>
      <c r="CG146" s="29" t="str">
        <f t="shared" si="74"/>
        <v/>
      </c>
      <c r="CI146" s="30" t="str">
        <f t="shared" si="75"/>
        <v/>
      </c>
      <c r="CJ146" s="31">
        <f t="shared" si="60"/>
        <v>-1</v>
      </c>
      <c r="CK146" s="35" t="str">
        <f t="shared" si="76"/>
        <v/>
      </c>
      <c r="CL146" s="29" t="str">
        <f t="shared" si="77"/>
        <v/>
      </c>
      <c r="CM146" s="29" t="str">
        <f t="shared" si="78"/>
        <v/>
      </c>
      <c r="CN146" s="29" t="str">
        <f t="shared" si="79"/>
        <v/>
      </c>
      <c r="CO146" s="29" t="str">
        <f t="shared" si="80"/>
        <v/>
      </c>
    </row>
    <row r="147" spans="1:93" hidden="1" x14ac:dyDescent="0.3">
      <c r="A147" t="s">
        <v>379</v>
      </c>
      <c r="B147" t="s">
        <v>105</v>
      </c>
      <c r="C147" t="s">
        <v>84</v>
      </c>
      <c r="D147" s="2" t="s">
        <v>84</v>
      </c>
      <c r="E147" s="2"/>
      <c r="F147" s="34">
        <v>9020</v>
      </c>
      <c r="G147" s="2" t="s">
        <v>106</v>
      </c>
      <c r="H147" s="2">
        <v>9</v>
      </c>
      <c r="I147" s="2"/>
      <c r="J147" s="2"/>
      <c r="K147" s="2"/>
      <c r="L147" s="2" t="s">
        <v>20</v>
      </c>
      <c r="M147" s="2">
        <v>9</v>
      </c>
      <c r="N147" s="2" t="s">
        <v>107</v>
      </c>
      <c r="O147" s="2"/>
      <c r="P147" s="2" t="s">
        <v>84</v>
      </c>
      <c r="Q147" s="2"/>
      <c r="R147" s="2"/>
      <c r="S147" s="2"/>
      <c r="T147" s="2" t="s">
        <v>86</v>
      </c>
      <c r="U147" t="s">
        <v>380</v>
      </c>
      <c r="V147" s="5" t="s">
        <v>88</v>
      </c>
      <c r="W147" t="s">
        <v>89</v>
      </c>
      <c r="X147">
        <v>0</v>
      </c>
      <c r="Z147" t="s">
        <v>88</v>
      </c>
      <c r="AA147" t="s">
        <v>88</v>
      </c>
      <c r="AB147" t="s">
        <v>88</v>
      </c>
      <c r="AC147" t="s">
        <v>88</v>
      </c>
      <c r="AD147" t="s">
        <v>88</v>
      </c>
      <c r="AE147" t="s">
        <v>88</v>
      </c>
      <c r="AF147" t="s">
        <v>88</v>
      </c>
      <c r="AG147" t="s">
        <v>88</v>
      </c>
      <c r="AH147" t="s">
        <v>88</v>
      </c>
      <c r="AI147" t="s">
        <v>88</v>
      </c>
      <c r="AJ147" t="s">
        <v>88</v>
      </c>
      <c r="AK147" t="s">
        <v>88</v>
      </c>
      <c r="AM147" s="29" t="str">
        <f t="shared" si="56"/>
        <v/>
      </c>
      <c r="AN147" s="29" t="str">
        <f t="shared" si="57"/>
        <v/>
      </c>
      <c r="AO147" s="29" t="str">
        <f t="shared" si="58"/>
        <v/>
      </c>
      <c r="AP147" s="29" t="str">
        <f t="shared" si="61"/>
        <v/>
      </c>
      <c r="AQ147" s="29" t="str">
        <f t="shared" si="62"/>
        <v/>
      </c>
      <c r="AT147" t="s">
        <v>88</v>
      </c>
      <c r="AU147" t="s">
        <v>88</v>
      </c>
      <c r="AV147" t="s">
        <v>88</v>
      </c>
      <c r="AW147" t="s">
        <v>88</v>
      </c>
      <c r="AX147" t="s">
        <v>88</v>
      </c>
      <c r="AY147" t="s">
        <v>88</v>
      </c>
      <c r="AZ147" t="s">
        <v>88</v>
      </c>
      <c r="BA147" t="s">
        <v>88</v>
      </c>
      <c r="BB147" t="s">
        <v>88</v>
      </c>
      <c r="BC147" t="s">
        <v>88</v>
      </c>
      <c r="BD147" t="s">
        <v>88</v>
      </c>
      <c r="BE147" t="s">
        <v>88</v>
      </c>
      <c r="BF147" t="s">
        <v>88</v>
      </c>
      <c r="BG147" t="s">
        <v>88</v>
      </c>
      <c r="BH147" t="s">
        <v>88</v>
      </c>
      <c r="BI147" t="s">
        <v>88</v>
      </c>
      <c r="BJ147" t="s">
        <v>88</v>
      </c>
      <c r="BK147" t="s">
        <v>88</v>
      </c>
      <c r="BL147" t="s">
        <v>88</v>
      </c>
      <c r="BM147" t="s">
        <v>88</v>
      </c>
      <c r="BN147" t="s">
        <v>88</v>
      </c>
      <c r="BP147" s="30">
        <v>2000</v>
      </c>
      <c r="BS147" s="30" t="str">
        <f t="shared" si="63"/>
        <v/>
      </c>
      <c r="BT147" s="31">
        <f t="shared" si="59"/>
        <v>-1</v>
      </c>
      <c r="BU147" s="35" t="str">
        <f t="shared" si="64"/>
        <v>OOS</v>
      </c>
      <c r="BV147" s="29" t="str">
        <f t="shared" si="65"/>
        <v>OOS</v>
      </c>
      <c r="BW147" s="29" t="str">
        <f t="shared" si="66"/>
        <v>OOS</v>
      </c>
      <c r="BX147" s="29" t="str">
        <f t="shared" si="67"/>
        <v>OOS</v>
      </c>
      <c r="BY147" s="29" t="str">
        <f t="shared" si="68"/>
        <v>OOS</v>
      </c>
      <c r="BZ147" s="29"/>
      <c r="CA147" s="30" t="str">
        <f t="shared" si="69"/>
        <v/>
      </c>
      <c r="CB147" s="31">
        <f t="shared" si="55"/>
        <v>-1</v>
      </c>
      <c r="CC147" s="35" t="str">
        <f t="shared" si="70"/>
        <v/>
      </c>
      <c r="CD147" s="29" t="str">
        <f t="shared" si="71"/>
        <v/>
      </c>
      <c r="CE147" s="29" t="str">
        <f t="shared" si="72"/>
        <v/>
      </c>
      <c r="CF147" s="29" t="str">
        <f t="shared" si="73"/>
        <v/>
      </c>
      <c r="CG147" s="29" t="str">
        <f t="shared" si="74"/>
        <v/>
      </c>
      <c r="CI147" s="30" t="str">
        <f t="shared" si="75"/>
        <v/>
      </c>
      <c r="CJ147" s="31">
        <f t="shared" si="60"/>
        <v>-1</v>
      </c>
      <c r="CK147" s="35" t="str">
        <f t="shared" si="76"/>
        <v/>
      </c>
      <c r="CL147" s="29" t="str">
        <f t="shared" si="77"/>
        <v/>
      </c>
      <c r="CM147" s="29" t="str">
        <f t="shared" si="78"/>
        <v/>
      </c>
      <c r="CN147" s="29" t="str">
        <f t="shared" si="79"/>
        <v/>
      </c>
      <c r="CO147" s="29" t="str">
        <f t="shared" si="80"/>
        <v/>
      </c>
    </row>
    <row r="148" spans="1:93" hidden="1" x14ac:dyDescent="0.3">
      <c r="A148" t="s">
        <v>381</v>
      </c>
      <c r="B148" t="s">
        <v>105</v>
      </c>
      <c r="C148" t="s">
        <v>382</v>
      </c>
      <c r="D148" s="2" t="s">
        <v>84</v>
      </c>
      <c r="E148" s="2"/>
      <c r="F148" s="34">
        <v>9020</v>
      </c>
      <c r="G148" s="2" t="s">
        <v>106</v>
      </c>
      <c r="H148" s="2">
        <v>10</v>
      </c>
      <c r="I148" s="2"/>
      <c r="J148" s="2"/>
      <c r="K148" s="2"/>
      <c r="L148" s="2" t="s">
        <v>20</v>
      </c>
      <c r="M148" s="2">
        <v>10</v>
      </c>
      <c r="N148" s="2"/>
      <c r="O148" s="2"/>
      <c r="P148" s="2" t="s">
        <v>84</v>
      </c>
      <c r="Q148" s="2"/>
      <c r="R148" s="2"/>
      <c r="S148" s="2"/>
      <c r="T148" s="2" t="s">
        <v>86</v>
      </c>
      <c r="U148" t="s">
        <v>383</v>
      </c>
      <c r="V148" s="5" t="s">
        <v>88</v>
      </c>
      <c r="W148" t="s">
        <v>384</v>
      </c>
      <c r="X148">
        <v>3</v>
      </c>
      <c r="Z148">
        <v>7.31541</v>
      </c>
      <c r="AA148">
        <v>-0.65479011267261533</v>
      </c>
      <c r="AB148">
        <v>1.2575680480638753</v>
      </c>
      <c r="AC148">
        <v>0</v>
      </c>
      <c r="AD148">
        <v>-1.7193799999999999</v>
      </c>
      <c r="AE148">
        <v>-0.61270999999999998</v>
      </c>
      <c r="AF148">
        <v>-0.3</v>
      </c>
      <c r="AG148">
        <v>0</v>
      </c>
      <c r="AH148">
        <v>0</v>
      </c>
      <c r="AI148">
        <v>0</v>
      </c>
      <c r="AJ148">
        <v>-2.6200000000000001E-2</v>
      </c>
      <c r="AK148">
        <v>0</v>
      </c>
      <c r="AM148" s="29">
        <f t="shared" si="56"/>
        <v>7.3561879353912607</v>
      </c>
      <c r="AN148" s="29">
        <f t="shared" si="57"/>
        <v>7.6561879353912605</v>
      </c>
      <c r="AO148" s="29">
        <f t="shared" si="58"/>
        <v>5.9368079353912604</v>
      </c>
      <c r="AP148" s="29">
        <f t="shared" si="61"/>
        <v>5.9368079353912604</v>
      </c>
      <c r="AQ148" s="29">
        <f t="shared" si="62"/>
        <v>5.3240979353912605</v>
      </c>
      <c r="AT148">
        <v>2.4649999999999999</v>
      </c>
      <c r="AU148">
        <v>0.30099999999999999</v>
      </c>
      <c r="AV148">
        <v>0.42399999999999999</v>
      </c>
      <c r="AW148">
        <v>0</v>
      </c>
      <c r="AX148">
        <v>-2.5</v>
      </c>
      <c r="AY148">
        <v>-1.46</v>
      </c>
      <c r="AZ148">
        <v>0</v>
      </c>
      <c r="BA148">
        <v>-0.74099999999999999</v>
      </c>
      <c r="BB148">
        <v>0</v>
      </c>
      <c r="BC148">
        <v>0</v>
      </c>
      <c r="BD148">
        <v>0.96650000000000003</v>
      </c>
      <c r="BE148">
        <v>0.75</v>
      </c>
      <c r="BF148">
        <v>15</v>
      </c>
      <c r="BG148">
        <v>9.2999999999999992E-3</v>
      </c>
      <c r="BH148">
        <v>3</v>
      </c>
      <c r="BI148">
        <v>150</v>
      </c>
      <c r="BJ148">
        <v>0</v>
      </c>
      <c r="BK148">
        <v>0</v>
      </c>
      <c r="BL148">
        <v>0</v>
      </c>
      <c r="BM148">
        <v>-1.2746999999999999</v>
      </c>
      <c r="BN148">
        <v>0</v>
      </c>
      <c r="BP148" s="30">
        <v>2000</v>
      </c>
      <c r="BS148" s="30" t="str">
        <f t="shared" si="63"/>
        <v>WRR0347_CFLscw-Glb(10w)</v>
      </c>
      <c r="BT148" s="31">
        <f t="shared" si="59"/>
        <v>35</v>
      </c>
      <c r="BU148" s="35">
        <f t="shared" si="64"/>
        <v>4.7075000000000005</v>
      </c>
      <c r="BV148" s="29">
        <f t="shared" si="65"/>
        <v>5.4485000000000001</v>
      </c>
      <c r="BW148" s="29">
        <f t="shared" si="66"/>
        <v>2.9485000000000001</v>
      </c>
      <c r="BX148" s="29">
        <f t="shared" si="67"/>
        <v>1.4885000000000002</v>
      </c>
      <c r="BY148" s="29">
        <f t="shared" si="68"/>
        <v>1.4885000000000002</v>
      </c>
      <c r="BZ148" s="29"/>
      <c r="CA148" s="30" t="str">
        <f t="shared" si="69"/>
        <v>_CFLscw-Glb(10w)</v>
      </c>
      <c r="CB148" s="31">
        <f t="shared" si="55"/>
        <v>41</v>
      </c>
      <c r="CC148" s="35">
        <f t="shared" si="70"/>
        <v>4.763300000000001</v>
      </c>
      <c r="CD148" s="29">
        <f t="shared" si="71"/>
        <v>5.5043000000000006</v>
      </c>
      <c r="CE148" s="29">
        <f t="shared" si="72"/>
        <v>3.0043000000000006</v>
      </c>
      <c r="CF148" s="29">
        <f t="shared" si="73"/>
        <v>1.5443000000000007</v>
      </c>
      <c r="CG148" s="29">
        <f t="shared" si="74"/>
        <v>1.5443000000000007</v>
      </c>
      <c r="CI148" s="30" t="str">
        <f t="shared" si="75"/>
        <v>WRR0347_CFLscw-Glb(10w)</v>
      </c>
      <c r="CJ148" s="31">
        <f t="shared" si="60"/>
        <v>35</v>
      </c>
      <c r="CK148" s="35">
        <f t="shared" si="76"/>
        <v>4.7075000000000005</v>
      </c>
      <c r="CL148" s="29">
        <f t="shared" si="77"/>
        <v>5.4485000000000001</v>
      </c>
      <c r="CM148" s="29">
        <f t="shared" si="78"/>
        <v>2.9485000000000001</v>
      </c>
      <c r="CN148" s="29">
        <f t="shared" si="79"/>
        <v>1.4885000000000002</v>
      </c>
      <c r="CO148" s="29">
        <f t="shared" si="80"/>
        <v>1.4885000000000002</v>
      </c>
    </row>
    <row r="149" spans="1:93" hidden="1" x14ac:dyDescent="0.3">
      <c r="A149" t="s">
        <v>385</v>
      </c>
      <c r="B149" t="s">
        <v>105</v>
      </c>
      <c r="C149" t="s">
        <v>382</v>
      </c>
      <c r="D149" s="2" t="s">
        <v>84</v>
      </c>
      <c r="E149" s="2"/>
      <c r="F149" s="34">
        <v>9020</v>
      </c>
      <c r="G149" s="2" t="s">
        <v>106</v>
      </c>
      <c r="H149" s="2">
        <v>11</v>
      </c>
      <c r="I149" s="2"/>
      <c r="J149" s="2"/>
      <c r="K149" s="2"/>
      <c r="L149" s="2" t="s">
        <v>20</v>
      </c>
      <c r="M149" s="2">
        <v>11</v>
      </c>
      <c r="N149" s="2"/>
      <c r="O149" s="2"/>
      <c r="P149" s="2" t="s">
        <v>84</v>
      </c>
      <c r="Q149" s="2"/>
      <c r="R149" s="2"/>
      <c r="S149" s="2"/>
      <c r="T149" s="2" t="s">
        <v>86</v>
      </c>
      <c r="U149" t="s">
        <v>386</v>
      </c>
      <c r="V149" s="5" t="s">
        <v>88</v>
      </c>
      <c r="W149" t="s">
        <v>384</v>
      </c>
      <c r="X149">
        <v>3</v>
      </c>
      <c r="Z149">
        <v>7.31541</v>
      </c>
      <c r="AA149">
        <v>-0.65479011267261533</v>
      </c>
      <c r="AB149">
        <v>1.2575680480638753</v>
      </c>
      <c r="AC149">
        <v>0</v>
      </c>
      <c r="AD149">
        <v>-1.7193799999999999</v>
      </c>
      <c r="AE149">
        <v>-0.61270999999999998</v>
      </c>
      <c r="AF149">
        <v>-0.3</v>
      </c>
      <c r="AG149">
        <v>0</v>
      </c>
      <c r="AH149">
        <v>0</v>
      </c>
      <c r="AI149">
        <v>0</v>
      </c>
      <c r="AJ149">
        <v>-2.6200000000000001E-2</v>
      </c>
      <c r="AK149">
        <v>0</v>
      </c>
      <c r="AM149" s="29">
        <f t="shared" si="56"/>
        <v>7.3299879353912605</v>
      </c>
      <c r="AN149" s="29">
        <f t="shared" si="57"/>
        <v>7.6299879353912603</v>
      </c>
      <c r="AO149" s="29">
        <f t="shared" si="58"/>
        <v>5.9106079353912602</v>
      </c>
      <c r="AP149" s="29">
        <f t="shared" si="61"/>
        <v>5.9106079353912602</v>
      </c>
      <c r="AQ149" s="29">
        <f t="shared" si="62"/>
        <v>5.2978979353912603</v>
      </c>
      <c r="AT149">
        <v>2.4649999999999999</v>
      </c>
      <c r="AU149">
        <v>0.30099999999999999</v>
      </c>
      <c r="AV149">
        <v>0.42399999999999999</v>
      </c>
      <c r="AW149">
        <v>0</v>
      </c>
      <c r="AX149">
        <v>-2.5</v>
      </c>
      <c r="AY149">
        <v>-1.46</v>
      </c>
      <c r="AZ149">
        <v>0</v>
      </c>
      <c r="BA149">
        <v>-0.74099999999999999</v>
      </c>
      <c r="BB149">
        <v>0</v>
      </c>
      <c r="BC149">
        <v>0</v>
      </c>
      <c r="BD149">
        <v>0.96650000000000003</v>
      </c>
      <c r="BE149">
        <v>0.75</v>
      </c>
      <c r="BF149">
        <v>15</v>
      </c>
      <c r="BG149">
        <v>9.2999999999999992E-3</v>
      </c>
      <c r="BH149">
        <v>3</v>
      </c>
      <c r="BI149">
        <v>150</v>
      </c>
      <c r="BJ149">
        <v>0</v>
      </c>
      <c r="BK149">
        <v>0</v>
      </c>
      <c r="BL149">
        <v>0</v>
      </c>
      <c r="BM149">
        <v>-1.2746999999999999</v>
      </c>
      <c r="BN149">
        <v>0</v>
      </c>
      <c r="BP149" s="30">
        <v>2000</v>
      </c>
      <c r="BS149" s="30" t="str">
        <f t="shared" si="63"/>
        <v>WRR0347_CFLscw-Glb(11w)</v>
      </c>
      <c r="BT149" s="31">
        <f t="shared" si="59"/>
        <v>38</v>
      </c>
      <c r="BU149" s="35">
        <f t="shared" si="64"/>
        <v>4.7354000000000003</v>
      </c>
      <c r="BV149" s="29">
        <f t="shared" si="65"/>
        <v>5.4763999999999999</v>
      </c>
      <c r="BW149" s="29">
        <f t="shared" si="66"/>
        <v>2.9763999999999999</v>
      </c>
      <c r="BX149" s="29">
        <f t="shared" si="67"/>
        <v>1.5164</v>
      </c>
      <c r="BY149" s="29">
        <f t="shared" si="68"/>
        <v>1.5164</v>
      </c>
      <c r="BZ149" s="29"/>
      <c r="CA149" s="30" t="str">
        <f t="shared" si="69"/>
        <v>_CFLscw-Glb(11w)</v>
      </c>
      <c r="CB149" s="31">
        <f t="shared" si="55"/>
        <v>45</v>
      </c>
      <c r="CC149" s="35">
        <f t="shared" si="70"/>
        <v>4.8005000000000004</v>
      </c>
      <c r="CD149" s="29">
        <f t="shared" si="71"/>
        <v>5.5415000000000001</v>
      </c>
      <c r="CE149" s="29">
        <f t="shared" si="72"/>
        <v>3.0415000000000001</v>
      </c>
      <c r="CF149" s="29">
        <f t="shared" si="73"/>
        <v>1.5815000000000001</v>
      </c>
      <c r="CG149" s="29">
        <f t="shared" si="74"/>
        <v>1.5815000000000001</v>
      </c>
      <c r="CI149" s="30" t="str">
        <f t="shared" si="75"/>
        <v>WRR0347_CFLscw-Glb(11w)</v>
      </c>
      <c r="CJ149" s="31">
        <f t="shared" si="60"/>
        <v>38</v>
      </c>
      <c r="CK149" s="35">
        <f t="shared" si="76"/>
        <v>4.7354000000000003</v>
      </c>
      <c r="CL149" s="29">
        <f t="shared" si="77"/>
        <v>5.4763999999999999</v>
      </c>
      <c r="CM149" s="29">
        <f t="shared" si="78"/>
        <v>2.9763999999999999</v>
      </c>
      <c r="CN149" s="29">
        <f t="shared" si="79"/>
        <v>1.5164</v>
      </c>
      <c r="CO149" s="29">
        <f t="shared" si="80"/>
        <v>1.5164</v>
      </c>
    </row>
    <row r="150" spans="1:93" hidden="1" x14ac:dyDescent="0.3">
      <c r="A150" t="s">
        <v>387</v>
      </c>
      <c r="B150" t="s">
        <v>105</v>
      </c>
      <c r="C150" t="s">
        <v>382</v>
      </c>
      <c r="D150" s="2" t="s">
        <v>84</v>
      </c>
      <c r="E150" s="2"/>
      <c r="F150" s="34">
        <v>9020</v>
      </c>
      <c r="G150" s="2" t="s">
        <v>106</v>
      </c>
      <c r="H150" s="2">
        <v>12</v>
      </c>
      <c r="I150" s="2"/>
      <c r="J150" s="2"/>
      <c r="K150" s="2"/>
      <c r="L150" s="2" t="s">
        <v>20</v>
      </c>
      <c r="M150" s="2">
        <v>12</v>
      </c>
      <c r="N150" s="2"/>
      <c r="O150" s="2"/>
      <c r="P150" s="2" t="s">
        <v>84</v>
      </c>
      <c r="Q150" s="2"/>
      <c r="R150" s="2"/>
      <c r="S150" s="2"/>
      <c r="T150" s="2" t="s">
        <v>86</v>
      </c>
      <c r="U150" t="s">
        <v>388</v>
      </c>
      <c r="V150" s="5" t="s">
        <v>88</v>
      </c>
      <c r="W150" t="s">
        <v>384</v>
      </c>
      <c r="X150">
        <v>3</v>
      </c>
      <c r="Z150">
        <v>7.31541</v>
      </c>
      <c r="AA150">
        <v>-0.65479011267261533</v>
      </c>
      <c r="AB150">
        <v>1.2575680480638753</v>
      </c>
      <c r="AC150">
        <v>0</v>
      </c>
      <c r="AD150">
        <v>-1.7193799999999999</v>
      </c>
      <c r="AE150">
        <v>-0.61270999999999998</v>
      </c>
      <c r="AF150">
        <v>-0.3</v>
      </c>
      <c r="AG150">
        <v>0</v>
      </c>
      <c r="AH150">
        <v>0</v>
      </c>
      <c r="AI150">
        <v>0</v>
      </c>
      <c r="AJ150">
        <v>-2.6200000000000001E-2</v>
      </c>
      <c r="AK150">
        <v>0</v>
      </c>
      <c r="AM150" s="29">
        <f t="shared" si="56"/>
        <v>7.3037879353912603</v>
      </c>
      <c r="AN150" s="29">
        <f t="shared" si="57"/>
        <v>7.6037879353912601</v>
      </c>
      <c r="AO150" s="29">
        <f t="shared" si="58"/>
        <v>5.8844079353912599</v>
      </c>
      <c r="AP150" s="29">
        <f t="shared" si="61"/>
        <v>5.8844079353912599</v>
      </c>
      <c r="AQ150" s="29">
        <f t="shared" si="62"/>
        <v>5.2716979353912601</v>
      </c>
      <c r="AT150">
        <v>2.4649999999999999</v>
      </c>
      <c r="AU150">
        <v>0.30099999999999999</v>
      </c>
      <c r="AV150">
        <v>0.42399999999999999</v>
      </c>
      <c r="AW150">
        <v>0</v>
      </c>
      <c r="AX150">
        <v>-2.5</v>
      </c>
      <c r="AY150">
        <v>-1.46</v>
      </c>
      <c r="AZ150">
        <v>0</v>
      </c>
      <c r="BA150">
        <v>-0.74099999999999999</v>
      </c>
      <c r="BB150">
        <v>0</v>
      </c>
      <c r="BC150">
        <v>0</v>
      </c>
      <c r="BD150">
        <v>0.96650000000000003</v>
      </c>
      <c r="BE150">
        <v>0.75</v>
      </c>
      <c r="BF150">
        <v>15</v>
      </c>
      <c r="BG150">
        <v>9.2999999999999992E-3</v>
      </c>
      <c r="BH150">
        <v>3</v>
      </c>
      <c r="BI150">
        <v>150</v>
      </c>
      <c r="BJ150">
        <v>0</v>
      </c>
      <c r="BK150">
        <v>0</v>
      </c>
      <c r="BL150">
        <v>0</v>
      </c>
      <c r="BM150">
        <v>-1.2746999999999999</v>
      </c>
      <c r="BN150">
        <v>0</v>
      </c>
      <c r="BP150" s="30">
        <v>2000</v>
      </c>
      <c r="BS150" s="30" t="str">
        <f t="shared" si="63"/>
        <v>WRR0347_CFLscw-Glb(12w)</v>
      </c>
      <c r="BT150" s="31">
        <f t="shared" si="59"/>
        <v>42</v>
      </c>
      <c r="BU150" s="35">
        <f t="shared" si="64"/>
        <v>4.7726000000000006</v>
      </c>
      <c r="BV150" s="29">
        <f t="shared" si="65"/>
        <v>5.5136000000000003</v>
      </c>
      <c r="BW150" s="29">
        <f t="shared" si="66"/>
        <v>3.0136000000000003</v>
      </c>
      <c r="BX150" s="29">
        <f t="shared" si="67"/>
        <v>1.5536000000000003</v>
      </c>
      <c r="BY150" s="29">
        <f t="shared" si="68"/>
        <v>1.5536000000000003</v>
      </c>
      <c r="BZ150" s="29"/>
      <c r="CA150" s="30" t="str">
        <f t="shared" si="69"/>
        <v>_CFLscw-Glb(12w)</v>
      </c>
      <c r="CB150" s="31">
        <f t="shared" si="55"/>
        <v>49</v>
      </c>
      <c r="CC150" s="35">
        <f t="shared" si="70"/>
        <v>4.8377000000000008</v>
      </c>
      <c r="CD150" s="29">
        <f t="shared" si="71"/>
        <v>5.5787000000000004</v>
      </c>
      <c r="CE150" s="29">
        <f t="shared" si="72"/>
        <v>3.0787000000000004</v>
      </c>
      <c r="CF150" s="29">
        <f t="shared" si="73"/>
        <v>1.6187000000000005</v>
      </c>
      <c r="CG150" s="29">
        <f t="shared" si="74"/>
        <v>1.6187000000000005</v>
      </c>
      <c r="CI150" s="30" t="str">
        <f t="shared" si="75"/>
        <v>WRR0347_CFLscw-Glb(12w)</v>
      </c>
      <c r="CJ150" s="31">
        <f t="shared" si="60"/>
        <v>42</v>
      </c>
      <c r="CK150" s="35">
        <f t="shared" si="76"/>
        <v>4.7726000000000006</v>
      </c>
      <c r="CL150" s="29">
        <f t="shared" si="77"/>
        <v>5.5136000000000003</v>
      </c>
      <c r="CM150" s="29">
        <f t="shared" si="78"/>
        <v>3.0136000000000003</v>
      </c>
      <c r="CN150" s="29">
        <f t="shared" si="79"/>
        <v>1.5536000000000003</v>
      </c>
      <c r="CO150" s="29">
        <f t="shared" si="80"/>
        <v>1.5536000000000003</v>
      </c>
    </row>
    <row r="151" spans="1:93" hidden="1" x14ac:dyDescent="0.3">
      <c r="A151" t="s">
        <v>389</v>
      </c>
      <c r="B151" t="s">
        <v>105</v>
      </c>
      <c r="C151" t="s">
        <v>382</v>
      </c>
      <c r="D151" s="2" t="s">
        <v>84</v>
      </c>
      <c r="E151" s="2"/>
      <c r="F151" s="34">
        <v>9020</v>
      </c>
      <c r="G151" s="2" t="s">
        <v>106</v>
      </c>
      <c r="H151" s="2">
        <v>13</v>
      </c>
      <c r="I151" s="2"/>
      <c r="J151" s="2"/>
      <c r="K151" s="2"/>
      <c r="L151" s="2" t="s">
        <v>20</v>
      </c>
      <c r="M151" s="2">
        <v>13</v>
      </c>
      <c r="N151" s="2"/>
      <c r="O151" s="2"/>
      <c r="P151" s="2" t="s">
        <v>84</v>
      </c>
      <c r="Q151" s="2"/>
      <c r="R151" s="2"/>
      <c r="S151" s="2"/>
      <c r="T151" s="2" t="s">
        <v>86</v>
      </c>
      <c r="U151" t="s">
        <v>390</v>
      </c>
      <c r="V151" s="5" t="s">
        <v>88</v>
      </c>
      <c r="W151" t="s">
        <v>384</v>
      </c>
      <c r="X151">
        <v>3</v>
      </c>
      <c r="Z151">
        <v>7.31541</v>
      </c>
      <c r="AA151">
        <v>-0.65479011267261533</v>
      </c>
      <c r="AB151">
        <v>1.2575680480638753</v>
      </c>
      <c r="AC151">
        <v>0</v>
      </c>
      <c r="AD151">
        <v>-1.7193799999999999</v>
      </c>
      <c r="AE151">
        <v>-0.61270999999999998</v>
      </c>
      <c r="AF151">
        <v>-0.3</v>
      </c>
      <c r="AG151">
        <v>0</v>
      </c>
      <c r="AH151">
        <v>0</v>
      </c>
      <c r="AI151">
        <v>0</v>
      </c>
      <c r="AJ151">
        <v>-2.6200000000000001E-2</v>
      </c>
      <c r="AK151">
        <v>0</v>
      </c>
      <c r="AM151" s="29">
        <f t="shared" si="56"/>
        <v>7.27758793539126</v>
      </c>
      <c r="AN151" s="29">
        <f t="shared" si="57"/>
        <v>7.5775879353912599</v>
      </c>
      <c r="AO151" s="29">
        <f t="shared" si="58"/>
        <v>5.8582079353912597</v>
      </c>
      <c r="AP151" s="29">
        <f t="shared" si="61"/>
        <v>5.8582079353912597</v>
      </c>
      <c r="AQ151" s="29">
        <f t="shared" si="62"/>
        <v>5.2454979353912599</v>
      </c>
      <c r="AT151">
        <v>2.4649999999999999</v>
      </c>
      <c r="AU151">
        <v>0.30099999999999999</v>
      </c>
      <c r="AV151">
        <v>0.42399999999999999</v>
      </c>
      <c r="AW151">
        <v>0</v>
      </c>
      <c r="AX151">
        <v>-2.5</v>
      </c>
      <c r="AY151">
        <v>-1.46</v>
      </c>
      <c r="AZ151">
        <v>0</v>
      </c>
      <c r="BA151">
        <v>-0.74099999999999999</v>
      </c>
      <c r="BB151">
        <v>0</v>
      </c>
      <c r="BC151">
        <v>0</v>
      </c>
      <c r="BD151">
        <v>0.96650000000000003</v>
      </c>
      <c r="BE151">
        <v>0.75</v>
      </c>
      <c r="BF151">
        <v>15</v>
      </c>
      <c r="BG151">
        <v>9.2999999999999992E-3</v>
      </c>
      <c r="BH151">
        <v>3</v>
      </c>
      <c r="BI151">
        <v>150</v>
      </c>
      <c r="BJ151">
        <v>0</v>
      </c>
      <c r="BK151">
        <v>0</v>
      </c>
      <c r="BL151">
        <v>0</v>
      </c>
      <c r="BM151">
        <v>-1.2746999999999999</v>
      </c>
      <c r="BN151">
        <v>0</v>
      </c>
      <c r="BP151" s="30">
        <v>2000</v>
      </c>
      <c r="BS151" s="30" t="str">
        <f t="shared" si="63"/>
        <v>WRR0347_CFLscw-Glb(13w)</v>
      </c>
      <c r="BT151" s="31">
        <f t="shared" si="59"/>
        <v>45</v>
      </c>
      <c r="BU151" s="35">
        <f t="shared" si="64"/>
        <v>4.8005000000000004</v>
      </c>
      <c r="BV151" s="29">
        <f t="shared" si="65"/>
        <v>5.5415000000000001</v>
      </c>
      <c r="BW151" s="29">
        <f t="shared" si="66"/>
        <v>3.0415000000000001</v>
      </c>
      <c r="BX151" s="29">
        <f t="shared" si="67"/>
        <v>1.5815000000000001</v>
      </c>
      <c r="BY151" s="29">
        <f t="shared" si="68"/>
        <v>1.5815000000000001</v>
      </c>
      <c r="BZ151" s="29"/>
      <c r="CA151" s="30" t="str">
        <f t="shared" si="69"/>
        <v>_CFLscw-Glb(13w)</v>
      </c>
      <c r="CB151" s="31">
        <f t="shared" si="55"/>
        <v>53</v>
      </c>
      <c r="CC151" s="35">
        <f t="shared" si="70"/>
        <v>4.8749000000000002</v>
      </c>
      <c r="CD151" s="29">
        <f t="shared" si="71"/>
        <v>5.6158999999999999</v>
      </c>
      <c r="CE151" s="29">
        <f t="shared" si="72"/>
        <v>3.1158999999999999</v>
      </c>
      <c r="CF151" s="29">
        <f t="shared" si="73"/>
        <v>1.6558999999999999</v>
      </c>
      <c r="CG151" s="29">
        <f t="shared" si="74"/>
        <v>1.6558999999999999</v>
      </c>
      <c r="CI151" s="30" t="str">
        <f t="shared" si="75"/>
        <v>WRR0347_CFLscw-Glb(13w)</v>
      </c>
      <c r="CJ151" s="31">
        <f t="shared" si="60"/>
        <v>45</v>
      </c>
      <c r="CK151" s="35">
        <f t="shared" si="76"/>
        <v>4.8005000000000004</v>
      </c>
      <c r="CL151" s="29">
        <f t="shared" si="77"/>
        <v>5.5415000000000001</v>
      </c>
      <c r="CM151" s="29">
        <f t="shared" si="78"/>
        <v>3.0415000000000001</v>
      </c>
      <c r="CN151" s="29">
        <f t="shared" si="79"/>
        <v>1.5815000000000001</v>
      </c>
      <c r="CO151" s="29">
        <f t="shared" si="80"/>
        <v>1.5815000000000001</v>
      </c>
    </row>
    <row r="152" spans="1:93" hidden="1" x14ac:dyDescent="0.3">
      <c r="A152" t="s">
        <v>391</v>
      </c>
      <c r="B152" t="s">
        <v>105</v>
      </c>
      <c r="C152" t="s">
        <v>382</v>
      </c>
      <c r="D152" s="2" t="s">
        <v>84</v>
      </c>
      <c r="E152" s="2"/>
      <c r="F152" s="34">
        <v>9020</v>
      </c>
      <c r="G152" s="2" t="s">
        <v>106</v>
      </c>
      <c r="H152" s="2">
        <v>14</v>
      </c>
      <c r="I152" s="2"/>
      <c r="J152" s="2"/>
      <c r="K152" s="2"/>
      <c r="L152" s="2" t="s">
        <v>20</v>
      </c>
      <c r="M152" s="2">
        <v>14</v>
      </c>
      <c r="N152" s="2"/>
      <c r="O152" s="2"/>
      <c r="P152" s="2" t="s">
        <v>84</v>
      </c>
      <c r="Q152" s="2"/>
      <c r="R152" s="2"/>
      <c r="S152" s="2"/>
      <c r="T152" s="2" t="s">
        <v>86</v>
      </c>
      <c r="U152" t="s">
        <v>392</v>
      </c>
      <c r="V152" s="5" t="s">
        <v>88</v>
      </c>
      <c r="W152" t="s">
        <v>384</v>
      </c>
      <c r="X152">
        <v>3</v>
      </c>
      <c r="Z152">
        <v>7.31541</v>
      </c>
      <c r="AA152">
        <v>-0.65479011267261533</v>
      </c>
      <c r="AB152">
        <v>1.2575680480638753</v>
      </c>
      <c r="AC152">
        <v>0</v>
      </c>
      <c r="AD152">
        <v>-1.7193799999999999</v>
      </c>
      <c r="AE152">
        <v>-0.61270999999999998</v>
      </c>
      <c r="AF152">
        <v>-0.3</v>
      </c>
      <c r="AG152">
        <v>0</v>
      </c>
      <c r="AH152">
        <v>0</v>
      </c>
      <c r="AI152">
        <v>0</v>
      </c>
      <c r="AJ152">
        <v>-2.6200000000000001E-2</v>
      </c>
      <c r="AK152">
        <v>0</v>
      </c>
      <c r="AM152" s="29">
        <f t="shared" si="56"/>
        <v>7.2513879353912598</v>
      </c>
      <c r="AN152" s="29">
        <f t="shared" si="57"/>
        <v>7.5513879353912596</v>
      </c>
      <c r="AO152" s="29">
        <f t="shared" si="58"/>
        <v>5.8320079353912595</v>
      </c>
      <c r="AP152" s="29">
        <f t="shared" si="61"/>
        <v>5.8320079353912595</v>
      </c>
      <c r="AQ152" s="29">
        <f t="shared" si="62"/>
        <v>5.2192979353912596</v>
      </c>
      <c r="AT152">
        <v>2.4649999999999999</v>
      </c>
      <c r="AU152">
        <v>0.30099999999999999</v>
      </c>
      <c r="AV152">
        <v>0.42399999999999999</v>
      </c>
      <c r="AW152">
        <v>0</v>
      </c>
      <c r="AX152">
        <v>-2.5</v>
      </c>
      <c r="AY152">
        <v>-1.46</v>
      </c>
      <c r="AZ152">
        <v>0</v>
      </c>
      <c r="BA152">
        <v>-0.74099999999999999</v>
      </c>
      <c r="BB152">
        <v>0</v>
      </c>
      <c r="BC152">
        <v>0</v>
      </c>
      <c r="BD152">
        <v>0.96650000000000003</v>
      </c>
      <c r="BE152">
        <v>0.75</v>
      </c>
      <c r="BF152">
        <v>15</v>
      </c>
      <c r="BG152">
        <v>9.2999999999999992E-3</v>
      </c>
      <c r="BH152">
        <v>3</v>
      </c>
      <c r="BI152">
        <v>150</v>
      </c>
      <c r="BJ152">
        <v>0</v>
      </c>
      <c r="BK152">
        <v>0</v>
      </c>
      <c r="BL152">
        <v>0</v>
      </c>
      <c r="BM152">
        <v>-1.2746999999999999</v>
      </c>
      <c r="BN152">
        <v>0</v>
      </c>
      <c r="BP152" s="30">
        <v>2000</v>
      </c>
      <c r="BS152" s="30" t="str">
        <f t="shared" si="63"/>
        <v>WRR0347_CFLscw-Glb(14w)</v>
      </c>
      <c r="BT152" s="31">
        <f t="shared" si="59"/>
        <v>49</v>
      </c>
      <c r="BU152" s="35">
        <f t="shared" si="64"/>
        <v>4.8377000000000008</v>
      </c>
      <c r="BV152" s="29">
        <f t="shared" si="65"/>
        <v>5.5787000000000004</v>
      </c>
      <c r="BW152" s="29">
        <f t="shared" si="66"/>
        <v>3.0787000000000004</v>
      </c>
      <c r="BX152" s="29">
        <f t="shared" si="67"/>
        <v>1.6187000000000005</v>
      </c>
      <c r="BY152" s="29">
        <f t="shared" si="68"/>
        <v>1.6187000000000005</v>
      </c>
      <c r="BZ152" s="29"/>
      <c r="CA152" s="30" t="str">
        <f t="shared" si="69"/>
        <v>_CFLscw-Glb(14w)</v>
      </c>
      <c r="CB152" s="31">
        <f t="shared" si="55"/>
        <v>57</v>
      </c>
      <c r="CC152" s="35">
        <f t="shared" si="70"/>
        <v>4.9121000000000006</v>
      </c>
      <c r="CD152" s="29">
        <f t="shared" si="71"/>
        <v>5.6531000000000002</v>
      </c>
      <c r="CE152" s="29">
        <f t="shared" si="72"/>
        <v>3.1531000000000002</v>
      </c>
      <c r="CF152" s="29">
        <f t="shared" si="73"/>
        <v>1.6931000000000003</v>
      </c>
      <c r="CG152" s="29">
        <f t="shared" si="74"/>
        <v>1.6931000000000003</v>
      </c>
      <c r="CI152" s="30" t="str">
        <f t="shared" si="75"/>
        <v>WRR0347_CFLscw-Glb(14w)</v>
      </c>
      <c r="CJ152" s="31">
        <f t="shared" si="60"/>
        <v>49</v>
      </c>
      <c r="CK152" s="35">
        <f t="shared" si="76"/>
        <v>4.8377000000000008</v>
      </c>
      <c r="CL152" s="29">
        <f t="shared" si="77"/>
        <v>5.5787000000000004</v>
      </c>
      <c r="CM152" s="29">
        <f t="shared" si="78"/>
        <v>3.0787000000000004</v>
      </c>
      <c r="CN152" s="29">
        <f t="shared" si="79"/>
        <v>1.6187000000000005</v>
      </c>
      <c r="CO152" s="29">
        <f t="shared" si="80"/>
        <v>1.6187000000000005</v>
      </c>
    </row>
    <row r="153" spans="1:93" hidden="1" x14ac:dyDescent="0.3">
      <c r="A153" t="s">
        <v>393</v>
      </c>
      <c r="B153" t="s">
        <v>105</v>
      </c>
      <c r="C153" t="s">
        <v>382</v>
      </c>
      <c r="D153" s="2" t="s">
        <v>84</v>
      </c>
      <c r="E153" s="2"/>
      <c r="F153" s="34">
        <v>9020</v>
      </c>
      <c r="G153" s="2" t="s">
        <v>106</v>
      </c>
      <c r="H153" s="2">
        <v>15</v>
      </c>
      <c r="I153" s="2"/>
      <c r="J153" s="2"/>
      <c r="K153" s="2"/>
      <c r="L153" s="2" t="s">
        <v>20</v>
      </c>
      <c r="M153" s="2">
        <v>15</v>
      </c>
      <c r="N153" s="2"/>
      <c r="O153" s="2"/>
      <c r="P153" s="2" t="s">
        <v>84</v>
      </c>
      <c r="Q153" s="2"/>
      <c r="R153" s="2"/>
      <c r="S153" s="2"/>
      <c r="T153" s="2" t="s">
        <v>86</v>
      </c>
      <c r="U153" t="s">
        <v>394</v>
      </c>
      <c r="V153" s="5" t="s">
        <v>88</v>
      </c>
      <c r="W153" t="s">
        <v>384</v>
      </c>
      <c r="X153">
        <v>3</v>
      </c>
      <c r="Z153">
        <v>7.31541</v>
      </c>
      <c r="AA153">
        <v>-0.65479011267261533</v>
      </c>
      <c r="AB153">
        <v>1.2575680480638753</v>
      </c>
      <c r="AC153">
        <v>0</v>
      </c>
      <c r="AD153">
        <v>-1.7193799999999999</v>
      </c>
      <c r="AE153">
        <v>-0.61270999999999998</v>
      </c>
      <c r="AF153">
        <v>-0.3</v>
      </c>
      <c r="AG153">
        <v>0</v>
      </c>
      <c r="AH153">
        <v>0</v>
      </c>
      <c r="AI153">
        <v>0</v>
      </c>
      <c r="AJ153">
        <v>-2.6200000000000001E-2</v>
      </c>
      <c r="AK153">
        <v>0</v>
      </c>
      <c r="AM153" s="29">
        <f t="shared" si="56"/>
        <v>7.2251879353912605</v>
      </c>
      <c r="AN153" s="29">
        <f t="shared" si="57"/>
        <v>7.5251879353912603</v>
      </c>
      <c r="AO153" s="29">
        <f t="shared" si="58"/>
        <v>5.8058079353912602</v>
      </c>
      <c r="AP153" s="29">
        <f t="shared" si="61"/>
        <v>5.8058079353912602</v>
      </c>
      <c r="AQ153" s="29">
        <f t="shared" si="62"/>
        <v>5.1930979353912603</v>
      </c>
      <c r="AT153">
        <v>2.4649999999999999</v>
      </c>
      <c r="AU153">
        <v>0.30099999999999999</v>
      </c>
      <c r="AV153">
        <v>0.42399999999999999</v>
      </c>
      <c r="AW153">
        <v>0</v>
      </c>
      <c r="AX153">
        <v>-2.5</v>
      </c>
      <c r="AY153">
        <v>-1.46</v>
      </c>
      <c r="AZ153">
        <v>0</v>
      </c>
      <c r="BA153">
        <v>-0.74099999999999999</v>
      </c>
      <c r="BB153">
        <v>0</v>
      </c>
      <c r="BC153">
        <v>0</v>
      </c>
      <c r="BD153">
        <v>0.96650000000000003</v>
      </c>
      <c r="BE153">
        <v>0.75</v>
      </c>
      <c r="BF153">
        <v>15</v>
      </c>
      <c r="BG153">
        <v>9.2999999999999992E-3</v>
      </c>
      <c r="BH153">
        <v>3</v>
      </c>
      <c r="BI153">
        <v>150</v>
      </c>
      <c r="BJ153">
        <v>0</v>
      </c>
      <c r="BK153">
        <v>0</v>
      </c>
      <c r="BL153">
        <v>0</v>
      </c>
      <c r="BM153">
        <v>-1.2746999999999999</v>
      </c>
      <c r="BN153">
        <v>0</v>
      </c>
      <c r="BP153" s="30">
        <v>2000</v>
      </c>
      <c r="BS153" s="30" t="str">
        <f t="shared" si="63"/>
        <v>WRR0347_CFLscw-Glb(15w)</v>
      </c>
      <c r="BT153" s="31">
        <f t="shared" si="59"/>
        <v>52</v>
      </c>
      <c r="BU153" s="35">
        <f t="shared" si="64"/>
        <v>4.8656000000000006</v>
      </c>
      <c r="BV153" s="29">
        <f t="shared" si="65"/>
        <v>5.6066000000000003</v>
      </c>
      <c r="BW153" s="29">
        <f t="shared" si="66"/>
        <v>3.1066000000000003</v>
      </c>
      <c r="BX153" s="29">
        <f t="shared" si="67"/>
        <v>1.6466000000000003</v>
      </c>
      <c r="BY153" s="29">
        <f t="shared" si="68"/>
        <v>1.6466000000000003</v>
      </c>
      <c r="BZ153" s="29"/>
      <c r="CA153" s="30" t="str">
        <f t="shared" si="69"/>
        <v>_CFLscw-Glb(15w)</v>
      </c>
      <c r="CB153" s="31">
        <f t="shared" si="55"/>
        <v>61</v>
      </c>
      <c r="CC153" s="35">
        <f t="shared" si="70"/>
        <v>4.9493000000000009</v>
      </c>
      <c r="CD153" s="29">
        <f t="shared" si="71"/>
        <v>5.6903000000000006</v>
      </c>
      <c r="CE153" s="29">
        <f t="shared" si="72"/>
        <v>3.1903000000000006</v>
      </c>
      <c r="CF153" s="29">
        <f t="shared" si="73"/>
        <v>1.7303000000000006</v>
      </c>
      <c r="CG153" s="29">
        <f t="shared" si="74"/>
        <v>1.7303000000000006</v>
      </c>
      <c r="CI153" s="30" t="str">
        <f t="shared" si="75"/>
        <v>WRR0347_CFLscw-Glb(15w)</v>
      </c>
      <c r="CJ153" s="31">
        <f t="shared" si="60"/>
        <v>52</v>
      </c>
      <c r="CK153" s="35">
        <f t="shared" si="76"/>
        <v>4.8656000000000006</v>
      </c>
      <c r="CL153" s="29">
        <f t="shared" si="77"/>
        <v>5.6066000000000003</v>
      </c>
      <c r="CM153" s="29">
        <f t="shared" si="78"/>
        <v>3.1066000000000003</v>
      </c>
      <c r="CN153" s="29">
        <f t="shared" si="79"/>
        <v>1.6466000000000003</v>
      </c>
      <c r="CO153" s="29">
        <f t="shared" si="80"/>
        <v>1.6466000000000003</v>
      </c>
    </row>
    <row r="154" spans="1:93" hidden="1" x14ac:dyDescent="0.3">
      <c r="A154" t="s">
        <v>395</v>
      </c>
      <c r="B154" t="s">
        <v>105</v>
      </c>
      <c r="C154" t="s">
        <v>382</v>
      </c>
      <c r="D154" s="2" t="s">
        <v>84</v>
      </c>
      <c r="E154" s="2"/>
      <c r="F154" s="34">
        <v>9020</v>
      </c>
      <c r="G154" s="2" t="s">
        <v>106</v>
      </c>
      <c r="H154" s="2">
        <v>16</v>
      </c>
      <c r="I154" s="2"/>
      <c r="J154" s="2"/>
      <c r="K154" s="2"/>
      <c r="L154" s="2" t="s">
        <v>20</v>
      </c>
      <c r="M154" s="2">
        <v>16</v>
      </c>
      <c r="N154" s="2"/>
      <c r="O154" s="2"/>
      <c r="P154" s="2" t="s">
        <v>84</v>
      </c>
      <c r="Q154" s="2"/>
      <c r="R154" s="2"/>
      <c r="S154" s="2"/>
      <c r="T154" s="2" t="s">
        <v>86</v>
      </c>
      <c r="U154" t="s">
        <v>396</v>
      </c>
      <c r="V154" s="5" t="s">
        <v>88</v>
      </c>
      <c r="W154" t="s">
        <v>384</v>
      </c>
      <c r="X154">
        <v>3</v>
      </c>
      <c r="Z154">
        <v>7.31541</v>
      </c>
      <c r="AA154">
        <v>-0.65479011267261533</v>
      </c>
      <c r="AB154">
        <v>1.2575680480638753</v>
      </c>
      <c r="AC154">
        <v>0</v>
      </c>
      <c r="AD154">
        <v>-1.7193799999999999</v>
      </c>
      <c r="AE154">
        <v>-0.61270999999999998</v>
      </c>
      <c r="AF154">
        <v>-0.3</v>
      </c>
      <c r="AG154">
        <v>0</v>
      </c>
      <c r="AH154">
        <v>0</v>
      </c>
      <c r="AI154">
        <v>0</v>
      </c>
      <c r="AJ154">
        <v>-2.6200000000000001E-2</v>
      </c>
      <c r="AK154">
        <v>0</v>
      </c>
      <c r="AM154" s="29">
        <f t="shared" si="56"/>
        <v>7.1989879353912603</v>
      </c>
      <c r="AN154" s="29">
        <f t="shared" si="57"/>
        <v>7.4989879353912601</v>
      </c>
      <c r="AO154" s="29">
        <f t="shared" si="58"/>
        <v>5.7796079353912599</v>
      </c>
      <c r="AP154" s="29">
        <f t="shared" si="61"/>
        <v>5.7796079353912599</v>
      </c>
      <c r="AQ154" s="29">
        <f t="shared" si="62"/>
        <v>5.1668979353912601</v>
      </c>
      <c r="AT154">
        <v>2.4649999999999999</v>
      </c>
      <c r="AU154">
        <v>0.30099999999999999</v>
      </c>
      <c r="AV154">
        <v>0.42399999999999999</v>
      </c>
      <c r="AW154">
        <v>0</v>
      </c>
      <c r="AX154">
        <v>-2.5</v>
      </c>
      <c r="AY154">
        <v>-1.46</v>
      </c>
      <c r="AZ154">
        <v>0</v>
      </c>
      <c r="BA154">
        <v>-0.74099999999999999</v>
      </c>
      <c r="BB154">
        <v>0</v>
      </c>
      <c r="BC154">
        <v>0</v>
      </c>
      <c r="BD154">
        <v>0.96650000000000003</v>
      </c>
      <c r="BE154">
        <v>0.75</v>
      </c>
      <c r="BF154">
        <v>15</v>
      </c>
      <c r="BG154">
        <v>9.2999999999999992E-3</v>
      </c>
      <c r="BH154">
        <v>3</v>
      </c>
      <c r="BI154">
        <v>150</v>
      </c>
      <c r="BJ154">
        <v>0</v>
      </c>
      <c r="BK154">
        <v>0</v>
      </c>
      <c r="BL154">
        <v>0</v>
      </c>
      <c r="BM154">
        <v>-1.2746999999999999</v>
      </c>
      <c r="BN154">
        <v>0</v>
      </c>
      <c r="BP154" s="30">
        <v>2000</v>
      </c>
      <c r="BS154" s="30" t="str">
        <f t="shared" si="63"/>
        <v>WRR0347_CFLscw-Glb(16w)</v>
      </c>
      <c r="BT154" s="31">
        <f t="shared" si="59"/>
        <v>56</v>
      </c>
      <c r="BU154" s="35">
        <f t="shared" si="64"/>
        <v>4.9028000000000009</v>
      </c>
      <c r="BV154" s="29">
        <f t="shared" si="65"/>
        <v>5.6438000000000006</v>
      </c>
      <c r="BW154" s="29">
        <f t="shared" si="66"/>
        <v>3.1438000000000006</v>
      </c>
      <c r="BX154" s="29">
        <f t="shared" si="67"/>
        <v>1.6838000000000006</v>
      </c>
      <c r="BY154" s="29">
        <f t="shared" si="68"/>
        <v>1.6838000000000006</v>
      </c>
      <c r="BZ154" s="29"/>
      <c r="CA154" s="30" t="str">
        <f t="shared" si="69"/>
        <v>_CFLscw-Glb(16w)</v>
      </c>
      <c r="CB154" s="31">
        <f t="shared" si="55"/>
        <v>65</v>
      </c>
      <c r="CC154" s="35">
        <f t="shared" si="70"/>
        <v>4.9865000000000004</v>
      </c>
      <c r="CD154" s="29">
        <f t="shared" si="71"/>
        <v>5.7275</v>
      </c>
      <c r="CE154" s="29">
        <f t="shared" si="72"/>
        <v>3.2275</v>
      </c>
      <c r="CF154" s="29">
        <f t="shared" si="73"/>
        <v>1.7675000000000001</v>
      </c>
      <c r="CG154" s="29">
        <f t="shared" si="74"/>
        <v>1.7675000000000001</v>
      </c>
      <c r="CI154" s="30" t="str">
        <f t="shared" si="75"/>
        <v>WRR0347_CFLscw-Glb(16w)</v>
      </c>
      <c r="CJ154" s="31">
        <f t="shared" si="60"/>
        <v>56</v>
      </c>
      <c r="CK154" s="35">
        <f t="shared" si="76"/>
        <v>4.9028000000000009</v>
      </c>
      <c r="CL154" s="29">
        <f t="shared" si="77"/>
        <v>5.6438000000000006</v>
      </c>
      <c r="CM154" s="29">
        <f t="shared" si="78"/>
        <v>3.1438000000000006</v>
      </c>
      <c r="CN154" s="29">
        <f t="shared" si="79"/>
        <v>1.6838000000000006</v>
      </c>
      <c r="CO154" s="29">
        <f t="shared" si="80"/>
        <v>1.6838000000000006</v>
      </c>
    </row>
    <row r="155" spans="1:93" hidden="1" x14ac:dyDescent="0.3">
      <c r="A155" t="s">
        <v>397</v>
      </c>
      <c r="B155" t="s">
        <v>105</v>
      </c>
      <c r="C155" t="s">
        <v>382</v>
      </c>
      <c r="D155" s="2" t="s">
        <v>84</v>
      </c>
      <c r="E155" s="2"/>
      <c r="F155" s="34">
        <v>9020</v>
      </c>
      <c r="G155" s="2" t="s">
        <v>106</v>
      </c>
      <c r="H155" s="2">
        <v>18</v>
      </c>
      <c r="I155" s="2"/>
      <c r="J155" s="2"/>
      <c r="K155" s="2"/>
      <c r="L155" s="2" t="s">
        <v>20</v>
      </c>
      <c r="M155" s="2">
        <v>18</v>
      </c>
      <c r="N155" s="2"/>
      <c r="O155" s="2"/>
      <c r="P155" s="2" t="s">
        <v>84</v>
      </c>
      <c r="Q155" s="2"/>
      <c r="R155" s="2"/>
      <c r="S155" s="2"/>
      <c r="T155" s="2" t="s">
        <v>86</v>
      </c>
      <c r="U155" t="s">
        <v>398</v>
      </c>
      <c r="V155" s="5" t="s">
        <v>88</v>
      </c>
      <c r="W155" t="s">
        <v>384</v>
      </c>
      <c r="X155">
        <v>3</v>
      </c>
      <c r="Z155">
        <v>7.31541</v>
      </c>
      <c r="AA155">
        <v>-0.65479011267261533</v>
      </c>
      <c r="AB155">
        <v>1.2575680480638753</v>
      </c>
      <c r="AC155">
        <v>0</v>
      </c>
      <c r="AD155">
        <v>-1.7193799999999999</v>
      </c>
      <c r="AE155">
        <v>-0.61270999999999998</v>
      </c>
      <c r="AF155">
        <v>-0.3</v>
      </c>
      <c r="AG155">
        <v>0</v>
      </c>
      <c r="AH155">
        <v>0</v>
      </c>
      <c r="AI155">
        <v>0</v>
      </c>
      <c r="AJ155">
        <v>-2.6200000000000001E-2</v>
      </c>
      <c r="AK155">
        <v>0</v>
      </c>
      <c r="AM155" s="29">
        <f t="shared" si="56"/>
        <v>7.1465879353912607</v>
      </c>
      <c r="AN155" s="29">
        <f t="shared" si="57"/>
        <v>7.4465879353912605</v>
      </c>
      <c r="AO155" s="29">
        <f t="shared" si="58"/>
        <v>5.7272079353912604</v>
      </c>
      <c r="AP155" s="29">
        <f t="shared" si="61"/>
        <v>5.7272079353912604</v>
      </c>
      <c r="AQ155" s="29">
        <f t="shared" si="62"/>
        <v>5.1144979353912605</v>
      </c>
      <c r="AT155">
        <v>2.4649999999999999</v>
      </c>
      <c r="AU155">
        <v>0.30099999999999999</v>
      </c>
      <c r="AV155">
        <v>0.42399999999999999</v>
      </c>
      <c r="AW155">
        <v>0</v>
      </c>
      <c r="AX155">
        <v>-2.5</v>
      </c>
      <c r="AY155">
        <v>-1.46</v>
      </c>
      <c r="AZ155">
        <v>0</v>
      </c>
      <c r="BA155">
        <v>-0.74099999999999999</v>
      </c>
      <c r="BB155">
        <v>0</v>
      </c>
      <c r="BC155">
        <v>0</v>
      </c>
      <c r="BD155">
        <v>0.96650000000000003</v>
      </c>
      <c r="BE155">
        <v>0.75</v>
      </c>
      <c r="BF155">
        <v>15</v>
      </c>
      <c r="BG155">
        <v>9.2999999999999992E-3</v>
      </c>
      <c r="BH155">
        <v>3</v>
      </c>
      <c r="BI155">
        <v>150</v>
      </c>
      <c r="BJ155">
        <v>0</v>
      </c>
      <c r="BK155">
        <v>0</v>
      </c>
      <c r="BL155">
        <v>0</v>
      </c>
      <c r="BM155">
        <v>-1.2746999999999999</v>
      </c>
      <c r="BN155">
        <v>0</v>
      </c>
      <c r="BP155" s="30">
        <v>2000</v>
      </c>
      <c r="BS155" s="30" t="str">
        <f t="shared" si="63"/>
        <v>WRR0347_CFLscw-Glb(18w)</v>
      </c>
      <c r="BT155" s="31">
        <f t="shared" si="59"/>
        <v>62</v>
      </c>
      <c r="BU155" s="35">
        <f t="shared" si="64"/>
        <v>4.9586000000000006</v>
      </c>
      <c r="BV155" s="29">
        <f t="shared" si="65"/>
        <v>5.6996000000000002</v>
      </c>
      <c r="BW155" s="29">
        <f t="shared" si="66"/>
        <v>3.1996000000000002</v>
      </c>
      <c r="BX155" s="29">
        <f t="shared" si="67"/>
        <v>1.7396000000000003</v>
      </c>
      <c r="BY155" s="29">
        <f t="shared" si="68"/>
        <v>1.7396000000000003</v>
      </c>
      <c r="BZ155" s="29"/>
      <c r="CA155" s="30" t="str">
        <f t="shared" si="69"/>
        <v>_CFLscw-Glb(18w)</v>
      </c>
      <c r="CB155" s="31">
        <f t="shared" si="55"/>
        <v>73</v>
      </c>
      <c r="CC155" s="35">
        <f t="shared" si="70"/>
        <v>5.0609000000000002</v>
      </c>
      <c r="CD155" s="29">
        <f t="shared" si="71"/>
        <v>5.8018999999999998</v>
      </c>
      <c r="CE155" s="29">
        <f t="shared" si="72"/>
        <v>3.3018999999999998</v>
      </c>
      <c r="CF155" s="29">
        <f t="shared" si="73"/>
        <v>1.8418999999999999</v>
      </c>
      <c r="CG155" s="29">
        <f t="shared" si="74"/>
        <v>1.8418999999999999</v>
      </c>
      <c r="CI155" s="30" t="str">
        <f t="shared" si="75"/>
        <v>WRR0347_CFLscw-Glb(18w)</v>
      </c>
      <c r="CJ155" s="31">
        <f t="shared" si="60"/>
        <v>62</v>
      </c>
      <c r="CK155" s="35">
        <f t="shared" si="76"/>
        <v>4.9586000000000006</v>
      </c>
      <c r="CL155" s="29">
        <f t="shared" si="77"/>
        <v>5.6996000000000002</v>
      </c>
      <c r="CM155" s="29">
        <f t="shared" si="78"/>
        <v>3.1996000000000002</v>
      </c>
      <c r="CN155" s="29">
        <f t="shared" si="79"/>
        <v>1.7396000000000003</v>
      </c>
      <c r="CO155" s="29">
        <f t="shared" si="80"/>
        <v>1.7396000000000003</v>
      </c>
    </row>
    <row r="156" spans="1:93" hidden="1" x14ac:dyDescent="0.3">
      <c r="A156" t="s">
        <v>399</v>
      </c>
      <c r="B156" t="s">
        <v>105</v>
      </c>
      <c r="C156" t="s">
        <v>382</v>
      </c>
      <c r="D156" s="2" t="s">
        <v>84</v>
      </c>
      <c r="E156" s="2"/>
      <c r="F156" s="34">
        <v>9020</v>
      </c>
      <c r="G156" s="2" t="s">
        <v>106</v>
      </c>
      <c r="H156" s="2">
        <v>19</v>
      </c>
      <c r="I156" s="2"/>
      <c r="J156" s="2"/>
      <c r="K156" s="2"/>
      <c r="L156" s="2" t="s">
        <v>20</v>
      </c>
      <c r="M156" s="2">
        <v>19</v>
      </c>
      <c r="N156" s="2"/>
      <c r="O156" s="2"/>
      <c r="P156" s="2" t="s">
        <v>84</v>
      </c>
      <c r="Q156" s="2"/>
      <c r="R156" s="2"/>
      <c r="S156" s="2"/>
      <c r="T156" s="2" t="s">
        <v>86</v>
      </c>
      <c r="U156" t="s">
        <v>400</v>
      </c>
      <c r="V156" s="5" t="s">
        <v>88</v>
      </c>
      <c r="W156" t="s">
        <v>384</v>
      </c>
      <c r="X156">
        <v>3</v>
      </c>
      <c r="Z156">
        <v>7.31541</v>
      </c>
      <c r="AA156">
        <v>-0.65479011267261533</v>
      </c>
      <c r="AB156">
        <v>1.2575680480638753</v>
      </c>
      <c r="AC156">
        <v>0</v>
      </c>
      <c r="AD156">
        <v>-1.7193799999999999</v>
      </c>
      <c r="AE156">
        <v>-0.61270999999999998</v>
      </c>
      <c r="AF156">
        <v>-0.3</v>
      </c>
      <c r="AG156">
        <v>0</v>
      </c>
      <c r="AH156">
        <v>0</v>
      </c>
      <c r="AI156">
        <v>0</v>
      </c>
      <c r="AJ156">
        <v>-2.6200000000000001E-2</v>
      </c>
      <c r="AK156">
        <v>0</v>
      </c>
      <c r="AM156" s="29">
        <f t="shared" si="56"/>
        <v>7.1203879353912605</v>
      </c>
      <c r="AN156" s="29">
        <f t="shared" si="57"/>
        <v>7.4203879353912603</v>
      </c>
      <c r="AO156" s="29">
        <f t="shared" si="58"/>
        <v>5.7010079353912602</v>
      </c>
      <c r="AP156" s="29">
        <f t="shared" si="61"/>
        <v>5.7010079353912602</v>
      </c>
      <c r="AQ156" s="29">
        <f t="shared" si="62"/>
        <v>5.0882979353912603</v>
      </c>
      <c r="AT156">
        <v>2.4649999999999999</v>
      </c>
      <c r="AU156">
        <v>0.30099999999999999</v>
      </c>
      <c r="AV156">
        <v>0.42399999999999999</v>
      </c>
      <c r="AW156">
        <v>0</v>
      </c>
      <c r="AX156">
        <v>-2.5</v>
      </c>
      <c r="AY156">
        <v>-1.46</v>
      </c>
      <c r="AZ156">
        <v>0</v>
      </c>
      <c r="BA156">
        <v>-0.74099999999999999</v>
      </c>
      <c r="BB156">
        <v>0</v>
      </c>
      <c r="BC156">
        <v>0</v>
      </c>
      <c r="BD156">
        <v>0.96650000000000003</v>
      </c>
      <c r="BE156">
        <v>0.75</v>
      </c>
      <c r="BF156">
        <v>15</v>
      </c>
      <c r="BG156">
        <v>9.2999999999999992E-3</v>
      </c>
      <c r="BH156">
        <v>3</v>
      </c>
      <c r="BI156">
        <v>150</v>
      </c>
      <c r="BJ156">
        <v>0</v>
      </c>
      <c r="BK156">
        <v>0</v>
      </c>
      <c r="BL156">
        <v>0</v>
      </c>
      <c r="BM156">
        <v>-1.2746999999999999</v>
      </c>
      <c r="BN156">
        <v>0</v>
      </c>
      <c r="BP156" s="30">
        <v>2000</v>
      </c>
      <c r="BS156" s="30" t="str">
        <f t="shared" si="63"/>
        <v>WRR0347_CFLscw-Glb(19w)</v>
      </c>
      <c r="BT156" s="31">
        <f t="shared" si="59"/>
        <v>66</v>
      </c>
      <c r="BU156" s="35">
        <f t="shared" si="64"/>
        <v>4.9958000000000009</v>
      </c>
      <c r="BV156" s="29">
        <f t="shared" si="65"/>
        <v>5.7368000000000006</v>
      </c>
      <c r="BW156" s="29">
        <f t="shared" si="66"/>
        <v>3.2368000000000006</v>
      </c>
      <c r="BX156" s="29">
        <f t="shared" si="67"/>
        <v>1.7768000000000006</v>
      </c>
      <c r="BY156" s="29">
        <f t="shared" si="68"/>
        <v>1.7768000000000006</v>
      </c>
      <c r="BZ156" s="29"/>
      <c r="CA156" s="30" t="str">
        <f t="shared" si="69"/>
        <v>_CFLscw-Glb(19w)</v>
      </c>
      <c r="CB156" s="31">
        <f t="shared" si="55"/>
        <v>77</v>
      </c>
      <c r="CC156" s="35">
        <f t="shared" si="70"/>
        <v>5.0981000000000005</v>
      </c>
      <c r="CD156" s="29">
        <f t="shared" si="71"/>
        <v>5.8391000000000002</v>
      </c>
      <c r="CE156" s="29">
        <f t="shared" si="72"/>
        <v>3.3391000000000002</v>
      </c>
      <c r="CF156" s="29">
        <f t="shared" si="73"/>
        <v>1.8791000000000002</v>
      </c>
      <c r="CG156" s="29">
        <f t="shared" si="74"/>
        <v>1.8791000000000002</v>
      </c>
      <c r="CI156" s="30" t="str">
        <f t="shared" si="75"/>
        <v>WRR0347_CFLscw-Glb(19w)</v>
      </c>
      <c r="CJ156" s="31">
        <f t="shared" si="60"/>
        <v>66</v>
      </c>
      <c r="CK156" s="35">
        <f t="shared" si="76"/>
        <v>4.9958000000000009</v>
      </c>
      <c r="CL156" s="29">
        <f t="shared" si="77"/>
        <v>5.7368000000000006</v>
      </c>
      <c r="CM156" s="29">
        <f t="shared" si="78"/>
        <v>3.2368000000000006</v>
      </c>
      <c r="CN156" s="29">
        <f t="shared" si="79"/>
        <v>1.7768000000000006</v>
      </c>
      <c r="CO156" s="29">
        <f t="shared" si="80"/>
        <v>1.7768000000000006</v>
      </c>
    </row>
    <row r="157" spans="1:93" hidden="1" x14ac:dyDescent="0.3">
      <c r="A157" t="s">
        <v>401</v>
      </c>
      <c r="B157" t="s">
        <v>105</v>
      </c>
      <c r="C157" t="s">
        <v>382</v>
      </c>
      <c r="D157" s="2" t="s">
        <v>84</v>
      </c>
      <c r="E157" s="2"/>
      <c r="F157" s="34">
        <v>9020</v>
      </c>
      <c r="G157" s="2" t="s">
        <v>106</v>
      </c>
      <c r="H157" s="2">
        <v>20</v>
      </c>
      <c r="I157" s="2"/>
      <c r="J157" s="2"/>
      <c r="K157" s="2"/>
      <c r="L157" s="2" t="s">
        <v>20</v>
      </c>
      <c r="M157" s="2">
        <v>20</v>
      </c>
      <c r="N157" s="2"/>
      <c r="O157" s="2"/>
      <c r="P157" s="2" t="s">
        <v>84</v>
      </c>
      <c r="Q157" s="2"/>
      <c r="R157" s="2"/>
      <c r="S157" s="2"/>
      <c r="T157" s="2" t="s">
        <v>86</v>
      </c>
      <c r="U157" t="s">
        <v>402</v>
      </c>
      <c r="V157" s="5" t="s">
        <v>88</v>
      </c>
      <c r="W157" t="s">
        <v>384</v>
      </c>
      <c r="X157">
        <v>3</v>
      </c>
      <c r="Z157">
        <v>7.31541</v>
      </c>
      <c r="AA157">
        <v>-0.65479011267261533</v>
      </c>
      <c r="AB157">
        <v>1.2575680480638753</v>
      </c>
      <c r="AC157">
        <v>0</v>
      </c>
      <c r="AD157">
        <v>-1.7193799999999999</v>
      </c>
      <c r="AE157">
        <v>-0.61270999999999998</v>
      </c>
      <c r="AF157">
        <v>-0.3</v>
      </c>
      <c r="AG157">
        <v>0</v>
      </c>
      <c r="AH157">
        <v>0</v>
      </c>
      <c r="AI157">
        <v>0</v>
      </c>
      <c r="AJ157">
        <v>-2.6200000000000001E-2</v>
      </c>
      <c r="AK157">
        <v>0</v>
      </c>
      <c r="AM157" s="29">
        <f t="shared" si="56"/>
        <v>7.0941879353912602</v>
      </c>
      <c r="AN157" s="29">
        <f t="shared" si="57"/>
        <v>7.3941879353912601</v>
      </c>
      <c r="AO157" s="29">
        <f t="shared" si="58"/>
        <v>5.6748079353912599</v>
      </c>
      <c r="AP157" s="29">
        <f t="shared" si="61"/>
        <v>5.6748079353912599</v>
      </c>
      <c r="AQ157" s="29">
        <f t="shared" si="62"/>
        <v>5.0620979353912601</v>
      </c>
      <c r="AT157">
        <v>2.4649999999999999</v>
      </c>
      <c r="AU157">
        <v>0.30099999999999999</v>
      </c>
      <c r="AV157">
        <v>0.42399999999999999</v>
      </c>
      <c r="AW157">
        <v>0</v>
      </c>
      <c r="AX157">
        <v>-2.5</v>
      </c>
      <c r="AY157">
        <v>-1.46</v>
      </c>
      <c r="AZ157">
        <v>0</v>
      </c>
      <c r="BA157">
        <v>-0.74099999999999999</v>
      </c>
      <c r="BB157">
        <v>0</v>
      </c>
      <c r="BC157">
        <v>0</v>
      </c>
      <c r="BD157">
        <v>0.96650000000000003</v>
      </c>
      <c r="BE157">
        <v>0.75</v>
      </c>
      <c r="BF157">
        <v>15</v>
      </c>
      <c r="BG157">
        <v>9.2999999999999992E-3</v>
      </c>
      <c r="BH157">
        <v>3</v>
      </c>
      <c r="BI157">
        <v>150</v>
      </c>
      <c r="BJ157">
        <v>0</v>
      </c>
      <c r="BK157">
        <v>0</v>
      </c>
      <c r="BL157">
        <v>0</v>
      </c>
      <c r="BM157">
        <v>-1.2746999999999999</v>
      </c>
      <c r="BN157">
        <v>0</v>
      </c>
      <c r="BP157" s="30">
        <v>2000</v>
      </c>
      <c r="BS157" s="30" t="str">
        <f t="shared" si="63"/>
        <v>WRR0347_CFLscw-Glb(20w)</v>
      </c>
      <c r="BT157" s="31">
        <f t="shared" si="59"/>
        <v>69</v>
      </c>
      <c r="BU157" s="35">
        <f t="shared" si="64"/>
        <v>5.0237000000000007</v>
      </c>
      <c r="BV157" s="29">
        <f t="shared" si="65"/>
        <v>5.7647000000000004</v>
      </c>
      <c r="BW157" s="29">
        <f t="shared" si="66"/>
        <v>3.2647000000000004</v>
      </c>
      <c r="BX157" s="29">
        <f t="shared" si="67"/>
        <v>1.8047000000000004</v>
      </c>
      <c r="BY157" s="29">
        <f t="shared" si="68"/>
        <v>1.8047000000000004</v>
      </c>
      <c r="BZ157" s="29"/>
      <c r="CA157" s="30" t="str">
        <f t="shared" si="69"/>
        <v>_CFLscw-Glb(20w)</v>
      </c>
      <c r="CB157" s="31">
        <f t="shared" si="55"/>
        <v>81</v>
      </c>
      <c r="CC157" s="35">
        <f t="shared" si="70"/>
        <v>5.1353000000000009</v>
      </c>
      <c r="CD157" s="29">
        <f t="shared" si="71"/>
        <v>5.8763000000000005</v>
      </c>
      <c r="CE157" s="29">
        <f t="shared" si="72"/>
        <v>3.3763000000000005</v>
      </c>
      <c r="CF157" s="29">
        <f t="shared" si="73"/>
        <v>1.9163000000000006</v>
      </c>
      <c r="CG157" s="29">
        <f t="shared" si="74"/>
        <v>1.9163000000000006</v>
      </c>
      <c r="CI157" s="30" t="str">
        <f t="shared" si="75"/>
        <v>WRR0347_CFLscw-Glb(20w)</v>
      </c>
      <c r="CJ157" s="31">
        <f t="shared" si="60"/>
        <v>69</v>
      </c>
      <c r="CK157" s="35">
        <f t="shared" si="76"/>
        <v>5.0237000000000007</v>
      </c>
      <c r="CL157" s="29">
        <f t="shared" si="77"/>
        <v>5.7647000000000004</v>
      </c>
      <c r="CM157" s="29">
        <f t="shared" si="78"/>
        <v>3.2647000000000004</v>
      </c>
      <c r="CN157" s="29">
        <f t="shared" si="79"/>
        <v>1.8047000000000004</v>
      </c>
      <c r="CO157" s="29">
        <f t="shared" si="80"/>
        <v>1.8047000000000004</v>
      </c>
    </row>
    <row r="158" spans="1:93" hidden="1" x14ac:dyDescent="0.3">
      <c r="A158" t="s">
        <v>403</v>
      </c>
      <c r="B158" t="s">
        <v>105</v>
      </c>
      <c r="C158" t="s">
        <v>382</v>
      </c>
      <c r="D158" s="2" t="s">
        <v>84</v>
      </c>
      <c r="E158" s="2"/>
      <c r="F158" s="34">
        <v>9020</v>
      </c>
      <c r="G158" s="2" t="s">
        <v>106</v>
      </c>
      <c r="H158" s="2">
        <v>22</v>
      </c>
      <c r="I158" s="2"/>
      <c r="J158" s="2"/>
      <c r="K158" s="2"/>
      <c r="L158" s="2" t="s">
        <v>20</v>
      </c>
      <c r="M158" s="2">
        <v>22</v>
      </c>
      <c r="N158" s="2"/>
      <c r="O158" s="2"/>
      <c r="P158" s="2" t="s">
        <v>84</v>
      </c>
      <c r="Q158" s="2"/>
      <c r="R158" s="2"/>
      <c r="S158" s="2"/>
      <c r="T158" s="2" t="s">
        <v>86</v>
      </c>
      <c r="U158" t="s">
        <v>404</v>
      </c>
      <c r="V158" s="5" t="s">
        <v>88</v>
      </c>
      <c r="W158" t="s">
        <v>384</v>
      </c>
      <c r="X158">
        <v>3</v>
      </c>
      <c r="Z158">
        <v>7.31541</v>
      </c>
      <c r="AA158">
        <v>-0.65479011267261533</v>
      </c>
      <c r="AB158">
        <v>1.2575680480638753</v>
      </c>
      <c r="AC158">
        <v>0</v>
      </c>
      <c r="AD158">
        <v>-1.7193799999999999</v>
      </c>
      <c r="AE158">
        <v>-0.61270999999999998</v>
      </c>
      <c r="AF158">
        <v>-0.3</v>
      </c>
      <c r="AG158">
        <v>0</v>
      </c>
      <c r="AH158">
        <v>0</v>
      </c>
      <c r="AI158">
        <v>0</v>
      </c>
      <c r="AJ158">
        <v>-2.6200000000000001E-2</v>
      </c>
      <c r="AK158">
        <v>0</v>
      </c>
      <c r="AM158" s="29">
        <f t="shared" si="56"/>
        <v>7.0417879353912598</v>
      </c>
      <c r="AN158" s="29">
        <f t="shared" si="57"/>
        <v>7.3417879353912596</v>
      </c>
      <c r="AO158" s="29">
        <f t="shared" si="58"/>
        <v>5.6224079353912595</v>
      </c>
      <c r="AP158" s="29">
        <f t="shared" si="61"/>
        <v>5.6224079353912595</v>
      </c>
      <c r="AQ158" s="29">
        <f t="shared" si="62"/>
        <v>5.0096979353912596</v>
      </c>
      <c r="AT158">
        <v>2.4649999999999999</v>
      </c>
      <c r="AU158">
        <v>0.30099999999999999</v>
      </c>
      <c r="AV158">
        <v>0.42399999999999999</v>
      </c>
      <c r="AW158">
        <v>0</v>
      </c>
      <c r="AX158">
        <v>-2.5</v>
      </c>
      <c r="AY158">
        <v>-1.46</v>
      </c>
      <c r="AZ158">
        <v>0</v>
      </c>
      <c r="BA158">
        <v>-0.74099999999999999</v>
      </c>
      <c r="BB158">
        <v>0</v>
      </c>
      <c r="BC158">
        <v>0</v>
      </c>
      <c r="BD158">
        <v>0.96650000000000003</v>
      </c>
      <c r="BE158">
        <v>0.75</v>
      </c>
      <c r="BF158">
        <v>15</v>
      </c>
      <c r="BG158">
        <v>9.2999999999999992E-3</v>
      </c>
      <c r="BH158">
        <v>3</v>
      </c>
      <c r="BI158">
        <v>150</v>
      </c>
      <c r="BJ158">
        <v>0</v>
      </c>
      <c r="BK158">
        <v>0</v>
      </c>
      <c r="BL158">
        <v>0</v>
      </c>
      <c r="BM158">
        <v>-1.2746999999999999</v>
      </c>
      <c r="BN158">
        <v>0</v>
      </c>
      <c r="BP158" s="30">
        <v>2000</v>
      </c>
      <c r="BS158" s="30" t="str">
        <f t="shared" si="63"/>
        <v>WRR0347_CFLscw-Glb(22w)</v>
      </c>
      <c r="BT158" s="31">
        <f t="shared" si="59"/>
        <v>76</v>
      </c>
      <c r="BU158" s="35">
        <f t="shared" si="64"/>
        <v>5.0888000000000009</v>
      </c>
      <c r="BV158" s="29">
        <f t="shared" si="65"/>
        <v>5.8298000000000005</v>
      </c>
      <c r="BW158" s="29">
        <f t="shared" si="66"/>
        <v>3.3298000000000005</v>
      </c>
      <c r="BX158" s="29">
        <f t="shared" si="67"/>
        <v>1.8698000000000006</v>
      </c>
      <c r="BY158" s="29">
        <f t="shared" si="68"/>
        <v>1.8698000000000006</v>
      </c>
      <c r="BZ158" s="29"/>
      <c r="CA158" s="30" t="str">
        <f t="shared" si="69"/>
        <v>_CFLscw-Glb(22w)</v>
      </c>
      <c r="CB158" s="31">
        <f t="shared" si="55"/>
        <v>90</v>
      </c>
      <c r="CC158" s="35">
        <f t="shared" si="70"/>
        <v>5.2190000000000003</v>
      </c>
      <c r="CD158" s="29">
        <f t="shared" si="71"/>
        <v>5.96</v>
      </c>
      <c r="CE158" s="29">
        <f t="shared" si="72"/>
        <v>3.46</v>
      </c>
      <c r="CF158" s="29">
        <f t="shared" si="73"/>
        <v>2</v>
      </c>
      <c r="CG158" s="29">
        <f t="shared" si="74"/>
        <v>2</v>
      </c>
      <c r="CI158" s="30" t="str">
        <f t="shared" si="75"/>
        <v>WRR0347_CFLscw-Glb(22w)</v>
      </c>
      <c r="CJ158" s="31">
        <f t="shared" si="60"/>
        <v>76</v>
      </c>
      <c r="CK158" s="35">
        <f t="shared" si="76"/>
        <v>5.0888000000000009</v>
      </c>
      <c r="CL158" s="29">
        <f t="shared" si="77"/>
        <v>5.8298000000000005</v>
      </c>
      <c r="CM158" s="29">
        <f t="shared" si="78"/>
        <v>3.3298000000000005</v>
      </c>
      <c r="CN158" s="29">
        <f t="shared" si="79"/>
        <v>1.8698000000000006</v>
      </c>
      <c r="CO158" s="29">
        <f t="shared" si="80"/>
        <v>1.8698000000000006</v>
      </c>
    </row>
    <row r="159" spans="1:93" hidden="1" x14ac:dyDescent="0.3">
      <c r="A159" t="s">
        <v>405</v>
      </c>
      <c r="B159" t="s">
        <v>105</v>
      </c>
      <c r="C159" t="s">
        <v>382</v>
      </c>
      <c r="D159" s="2" t="s">
        <v>84</v>
      </c>
      <c r="E159" s="2"/>
      <c r="F159" s="34">
        <v>9020</v>
      </c>
      <c r="G159" s="2" t="s">
        <v>106</v>
      </c>
      <c r="H159" s="2">
        <v>23</v>
      </c>
      <c r="I159" s="2"/>
      <c r="J159" s="2"/>
      <c r="K159" s="2"/>
      <c r="L159" s="2" t="s">
        <v>20</v>
      </c>
      <c r="M159" s="2">
        <v>23</v>
      </c>
      <c r="N159" s="2"/>
      <c r="O159" s="2"/>
      <c r="P159" s="2" t="s">
        <v>84</v>
      </c>
      <c r="Q159" s="2"/>
      <c r="R159" s="2"/>
      <c r="S159" s="2"/>
      <c r="T159" s="2" t="s">
        <v>86</v>
      </c>
      <c r="U159" t="s">
        <v>406</v>
      </c>
      <c r="V159" s="5" t="s">
        <v>88</v>
      </c>
      <c r="W159" t="s">
        <v>384</v>
      </c>
      <c r="X159">
        <v>3</v>
      </c>
      <c r="Z159">
        <v>7.31541</v>
      </c>
      <c r="AA159">
        <v>-0.65479011267261533</v>
      </c>
      <c r="AB159">
        <v>1.2575680480638753</v>
      </c>
      <c r="AC159">
        <v>0</v>
      </c>
      <c r="AD159">
        <v>-1.7193799999999999</v>
      </c>
      <c r="AE159">
        <v>-0.61270999999999998</v>
      </c>
      <c r="AF159">
        <v>-0.3</v>
      </c>
      <c r="AG159">
        <v>0</v>
      </c>
      <c r="AH159">
        <v>0</v>
      </c>
      <c r="AI159">
        <v>0</v>
      </c>
      <c r="AJ159">
        <v>-2.6200000000000001E-2</v>
      </c>
      <c r="AK159">
        <v>0</v>
      </c>
      <c r="AM159" s="29">
        <f t="shared" si="56"/>
        <v>7.0155879353912605</v>
      </c>
      <c r="AN159" s="29">
        <f t="shared" si="57"/>
        <v>7.3155879353912603</v>
      </c>
      <c r="AO159" s="29">
        <f t="shared" si="58"/>
        <v>5.5962079353912602</v>
      </c>
      <c r="AP159" s="29">
        <f t="shared" si="61"/>
        <v>5.5962079353912602</v>
      </c>
      <c r="AQ159" s="29">
        <f t="shared" si="62"/>
        <v>4.9834979353912603</v>
      </c>
      <c r="AT159">
        <v>2.4649999999999999</v>
      </c>
      <c r="AU159">
        <v>0.30099999999999999</v>
      </c>
      <c r="AV159">
        <v>0.42399999999999999</v>
      </c>
      <c r="AW159">
        <v>0</v>
      </c>
      <c r="AX159">
        <v>-2.5</v>
      </c>
      <c r="AY159">
        <v>-1.46</v>
      </c>
      <c r="AZ159">
        <v>0</v>
      </c>
      <c r="BA159">
        <v>-0.74099999999999999</v>
      </c>
      <c r="BB159">
        <v>0</v>
      </c>
      <c r="BC159">
        <v>0</v>
      </c>
      <c r="BD159">
        <v>0.96650000000000003</v>
      </c>
      <c r="BE159">
        <v>0.75</v>
      </c>
      <c r="BF159">
        <v>15</v>
      </c>
      <c r="BG159">
        <v>9.2999999999999992E-3</v>
      </c>
      <c r="BH159">
        <v>3</v>
      </c>
      <c r="BI159">
        <v>150</v>
      </c>
      <c r="BJ159">
        <v>0</v>
      </c>
      <c r="BK159">
        <v>0</v>
      </c>
      <c r="BL159">
        <v>0</v>
      </c>
      <c r="BM159">
        <v>-1.2746999999999999</v>
      </c>
      <c r="BN159">
        <v>0</v>
      </c>
      <c r="BP159" s="30">
        <v>2000</v>
      </c>
      <c r="BS159" s="30" t="str">
        <f t="shared" si="63"/>
        <v>WRR0347_CFLscw-Glb(23w)</v>
      </c>
      <c r="BT159" s="31">
        <f t="shared" si="59"/>
        <v>80</v>
      </c>
      <c r="BU159" s="35">
        <f t="shared" si="64"/>
        <v>5.1260000000000003</v>
      </c>
      <c r="BV159" s="29">
        <f t="shared" si="65"/>
        <v>5.867</v>
      </c>
      <c r="BW159" s="29">
        <f t="shared" si="66"/>
        <v>3.367</v>
      </c>
      <c r="BX159" s="29">
        <f t="shared" si="67"/>
        <v>1.907</v>
      </c>
      <c r="BY159" s="29">
        <f t="shared" si="68"/>
        <v>1.907</v>
      </c>
      <c r="BZ159" s="29"/>
      <c r="CA159" s="30" t="str">
        <f t="shared" si="69"/>
        <v>_CFLscw-Glb(23w)</v>
      </c>
      <c r="CB159" s="31">
        <f t="shared" si="55"/>
        <v>94</v>
      </c>
      <c r="CC159" s="35">
        <f t="shared" si="70"/>
        <v>5.2562000000000006</v>
      </c>
      <c r="CD159" s="29">
        <f t="shared" si="71"/>
        <v>5.9972000000000003</v>
      </c>
      <c r="CE159" s="29">
        <f t="shared" si="72"/>
        <v>3.4972000000000003</v>
      </c>
      <c r="CF159" s="29">
        <f t="shared" si="73"/>
        <v>2.0372000000000003</v>
      </c>
      <c r="CG159" s="29">
        <f t="shared" si="74"/>
        <v>2.0372000000000003</v>
      </c>
      <c r="CI159" s="30" t="str">
        <f t="shared" si="75"/>
        <v>WRR0347_CFLscw-Glb(23w)</v>
      </c>
      <c r="CJ159" s="31">
        <f t="shared" si="60"/>
        <v>80</v>
      </c>
      <c r="CK159" s="35">
        <f t="shared" si="76"/>
        <v>5.1260000000000003</v>
      </c>
      <c r="CL159" s="29">
        <f t="shared" si="77"/>
        <v>5.867</v>
      </c>
      <c r="CM159" s="29">
        <f t="shared" si="78"/>
        <v>3.367</v>
      </c>
      <c r="CN159" s="29">
        <f t="shared" si="79"/>
        <v>1.907</v>
      </c>
      <c r="CO159" s="29">
        <f t="shared" si="80"/>
        <v>1.907</v>
      </c>
    </row>
    <row r="160" spans="1:93" hidden="1" x14ac:dyDescent="0.3">
      <c r="A160" t="s">
        <v>407</v>
      </c>
      <c r="B160" t="s">
        <v>105</v>
      </c>
      <c r="C160" t="s">
        <v>382</v>
      </c>
      <c r="D160" s="2" t="s">
        <v>84</v>
      </c>
      <c r="E160" s="2"/>
      <c r="F160" s="34">
        <v>9020</v>
      </c>
      <c r="G160" s="2" t="s">
        <v>106</v>
      </c>
      <c r="H160" s="2">
        <v>24</v>
      </c>
      <c r="I160" s="2"/>
      <c r="J160" s="2"/>
      <c r="K160" s="2"/>
      <c r="L160" s="2" t="s">
        <v>20</v>
      </c>
      <c r="M160" s="2">
        <v>24</v>
      </c>
      <c r="N160" s="2"/>
      <c r="O160" s="2"/>
      <c r="P160" s="2" t="s">
        <v>84</v>
      </c>
      <c r="Q160" s="2"/>
      <c r="R160" s="2"/>
      <c r="S160" s="2"/>
      <c r="T160" s="2" t="s">
        <v>86</v>
      </c>
      <c r="U160" t="s">
        <v>408</v>
      </c>
      <c r="V160" s="5" t="s">
        <v>88</v>
      </c>
      <c r="W160" t="s">
        <v>89</v>
      </c>
      <c r="X160">
        <v>0</v>
      </c>
      <c r="Z160" t="s">
        <v>88</v>
      </c>
      <c r="AA160" t="s">
        <v>88</v>
      </c>
      <c r="AB160" t="s">
        <v>88</v>
      </c>
      <c r="AC160" t="s">
        <v>88</v>
      </c>
      <c r="AD160" t="s">
        <v>88</v>
      </c>
      <c r="AE160" t="s">
        <v>88</v>
      </c>
      <c r="AF160" t="s">
        <v>88</v>
      </c>
      <c r="AG160" t="s">
        <v>88</v>
      </c>
      <c r="AH160" t="s">
        <v>88</v>
      </c>
      <c r="AI160" t="s">
        <v>88</v>
      </c>
      <c r="AJ160" t="s">
        <v>88</v>
      </c>
      <c r="AK160" t="s">
        <v>88</v>
      </c>
      <c r="AM160" s="29" t="str">
        <f t="shared" si="56"/>
        <v/>
      </c>
      <c r="AN160" s="29" t="str">
        <f t="shared" si="57"/>
        <v/>
      </c>
      <c r="AO160" s="29" t="str">
        <f t="shared" si="58"/>
        <v/>
      </c>
      <c r="AP160" s="29" t="str">
        <f t="shared" si="61"/>
        <v/>
      </c>
      <c r="AQ160" s="29" t="str">
        <f t="shared" si="62"/>
        <v/>
      </c>
      <c r="AT160" t="s">
        <v>88</v>
      </c>
      <c r="AU160" t="s">
        <v>88</v>
      </c>
      <c r="AV160" t="s">
        <v>88</v>
      </c>
      <c r="AW160" t="s">
        <v>88</v>
      </c>
      <c r="AX160" t="s">
        <v>88</v>
      </c>
      <c r="AY160" t="s">
        <v>88</v>
      </c>
      <c r="AZ160" t="s">
        <v>88</v>
      </c>
      <c r="BA160" t="s">
        <v>88</v>
      </c>
      <c r="BB160" t="s">
        <v>88</v>
      </c>
      <c r="BC160" t="s">
        <v>88</v>
      </c>
      <c r="BD160" t="s">
        <v>88</v>
      </c>
      <c r="BE160" t="s">
        <v>88</v>
      </c>
      <c r="BF160" t="s">
        <v>88</v>
      </c>
      <c r="BG160" t="s">
        <v>88</v>
      </c>
      <c r="BH160" t="s">
        <v>88</v>
      </c>
      <c r="BI160" t="s">
        <v>88</v>
      </c>
      <c r="BJ160" t="s">
        <v>88</v>
      </c>
      <c r="BK160" t="s">
        <v>88</v>
      </c>
      <c r="BL160" t="s">
        <v>88</v>
      </c>
      <c r="BM160" t="s">
        <v>88</v>
      </c>
      <c r="BN160" t="s">
        <v>88</v>
      </c>
      <c r="BP160" s="30">
        <v>2000</v>
      </c>
      <c r="BS160" s="30" t="str">
        <f t="shared" si="63"/>
        <v/>
      </c>
      <c r="BT160" s="31">
        <f t="shared" si="59"/>
        <v>-1</v>
      </c>
      <c r="BU160" s="35" t="str">
        <f t="shared" si="64"/>
        <v>OOS</v>
      </c>
      <c r="BV160" s="29" t="str">
        <f t="shared" si="65"/>
        <v>OOS</v>
      </c>
      <c r="BW160" s="29" t="str">
        <f t="shared" si="66"/>
        <v>OOS</v>
      </c>
      <c r="BX160" s="29" t="str">
        <f t="shared" si="67"/>
        <v>OOS</v>
      </c>
      <c r="BY160" s="29" t="str">
        <f t="shared" si="68"/>
        <v>OOS</v>
      </c>
      <c r="BZ160" s="29"/>
      <c r="CA160" s="30" t="str">
        <f t="shared" si="69"/>
        <v/>
      </c>
      <c r="CB160" s="31">
        <f t="shared" si="55"/>
        <v>-1</v>
      </c>
      <c r="CC160" s="35" t="str">
        <f t="shared" si="70"/>
        <v/>
      </c>
      <c r="CD160" s="29" t="str">
        <f t="shared" si="71"/>
        <v/>
      </c>
      <c r="CE160" s="29" t="str">
        <f t="shared" si="72"/>
        <v/>
      </c>
      <c r="CF160" s="29" t="str">
        <f t="shared" si="73"/>
        <v/>
      </c>
      <c r="CG160" s="29" t="str">
        <f t="shared" si="74"/>
        <v/>
      </c>
      <c r="CI160" s="30" t="str">
        <f t="shared" si="75"/>
        <v/>
      </c>
      <c r="CJ160" s="31">
        <f t="shared" si="60"/>
        <v>-1</v>
      </c>
      <c r="CK160" s="35" t="str">
        <f t="shared" si="76"/>
        <v/>
      </c>
      <c r="CL160" s="29" t="str">
        <f t="shared" si="77"/>
        <v/>
      </c>
      <c r="CM160" s="29" t="str">
        <f t="shared" si="78"/>
        <v/>
      </c>
      <c r="CN160" s="29" t="str">
        <f t="shared" si="79"/>
        <v/>
      </c>
      <c r="CO160" s="29" t="str">
        <f t="shared" si="80"/>
        <v/>
      </c>
    </row>
    <row r="161" spans="1:93" hidden="1" x14ac:dyDescent="0.3">
      <c r="A161" t="s">
        <v>409</v>
      </c>
      <c r="B161" t="s">
        <v>105</v>
      </c>
      <c r="C161" t="s">
        <v>382</v>
      </c>
      <c r="D161" s="2" t="s">
        <v>84</v>
      </c>
      <c r="E161" s="2"/>
      <c r="F161" s="34">
        <v>9020</v>
      </c>
      <c r="G161" s="2" t="s">
        <v>106</v>
      </c>
      <c r="H161" s="2">
        <v>25</v>
      </c>
      <c r="I161" s="2"/>
      <c r="J161" s="2"/>
      <c r="K161" s="2"/>
      <c r="L161" s="2" t="s">
        <v>20</v>
      </c>
      <c r="M161" s="2">
        <v>25</v>
      </c>
      <c r="N161" s="2"/>
      <c r="O161" s="2"/>
      <c r="P161" s="2" t="s">
        <v>84</v>
      </c>
      <c r="Q161" s="2"/>
      <c r="R161" s="2"/>
      <c r="S161" s="2"/>
      <c r="T161" s="2" t="s">
        <v>86</v>
      </c>
      <c r="U161" t="s">
        <v>410</v>
      </c>
      <c r="V161" s="5" t="s">
        <v>88</v>
      </c>
      <c r="W161" t="s">
        <v>89</v>
      </c>
      <c r="X161">
        <v>0</v>
      </c>
      <c r="Z161" t="s">
        <v>88</v>
      </c>
      <c r="AA161" t="s">
        <v>88</v>
      </c>
      <c r="AB161" t="s">
        <v>88</v>
      </c>
      <c r="AC161" t="s">
        <v>88</v>
      </c>
      <c r="AD161" t="s">
        <v>88</v>
      </c>
      <c r="AE161" t="s">
        <v>88</v>
      </c>
      <c r="AF161" t="s">
        <v>88</v>
      </c>
      <c r="AG161" t="s">
        <v>88</v>
      </c>
      <c r="AH161" t="s">
        <v>88</v>
      </c>
      <c r="AI161" t="s">
        <v>88</v>
      </c>
      <c r="AJ161" t="s">
        <v>88</v>
      </c>
      <c r="AK161" t="s">
        <v>88</v>
      </c>
      <c r="AM161" s="29" t="str">
        <f t="shared" si="56"/>
        <v/>
      </c>
      <c r="AN161" s="29" t="str">
        <f t="shared" si="57"/>
        <v/>
      </c>
      <c r="AO161" s="29" t="str">
        <f t="shared" si="58"/>
        <v/>
      </c>
      <c r="AP161" s="29" t="str">
        <f t="shared" si="61"/>
        <v/>
      </c>
      <c r="AQ161" s="29" t="str">
        <f t="shared" si="62"/>
        <v/>
      </c>
      <c r="AT161" t="s">
        <v>88</v>
      </c>
      <c r="AU161" t="s">
        <v>88</v>
      </c>
      <c r="AV161" t="s">
        <v>88</v>
      </c>
      <c r="AW161" t="s">
        <v>88</v>
      </c>
      <c r="AX161" t="s">
        <v>88</v>
      </c>
      <c r="AY161" t="s">
        <v>88</v>
      </c>
      <c r="AZ161" t="s">
        <v>88</v>
      </c>
      <c r="BA161" t="s">
        <v>88</v>
      </c>
      <c r="BB161" t="s">
        <v>88</v>
      </c>
      <c r="BC161" t="s">
        <v>88</v>
      </c>
      <c r="BD161" t="s">
        <v>88</v>
      </c>
      <c r="BE161" t="s">
        <v>88</v>
      </c>
      <c r="BF161" t="s">
        <v>88</v>
      </c>
      <c r="BG161" t="s">
        <v>88</v>
      </c>
      <c r="BH161" t="s">
        <v>88</v>
      </c>
      <c r="BI161" t="s">
        <v>88</v>
      </c>
      <c r="BJ161" t="s">
        <v>88</v>
      </c>
      <c r="BK161" t="s">
        <v>88</v>
      </c>
      <c r="BL161" t="s">
        <v>88</v>
      </c>
      <c r="BM161" t="s">
        <v>88</v>
      </c>
      <c r="BN161" t="s">
        <v>88</v>
      </c>
      <c r="BP161" s="30">
        <v>2000</v>
      </c>
      <c r="BS161" s="30" t="str">
        <f t="shared" si="63"/>
        <v/>
      </c>
      <c r="BT161" s="31">
        <f t="shared" si="59"/>
        <v>-1</v>
      </c>
      <c r="BU161" s="35" t="str">
        <f t="shared" si="64"/>
        <v>OOS</v>
      </c>
      <c r="BV161" s="29" t="str">
        <f t="shared" si="65"/>
        <v>OOS</v>
      </c>
      <c r="BW161" s="29" t="str">
        <f t="shared" si="66"/>
        <v>OOS</v>
      </c>
      <c r="BX161" s="29" t="str">
        <f t="shared" si="67"/>
        <v>OOS</v>
      </c>
      <c r="BY161" s="29" t="str">
        <f t="shared" si="68"/>
        <v>OOS</v>
      </c>
      <c r="BZ161" s="29"/>
      <c r="CA161" s="30" t="str">
        <f t="shared" si="69"/>
        <v/>
      </c>
      <c r="CB161" s="31">
        <f t="shared" si="55"/>
        <v>-1</v>
      </c>
      <c r="CC161" s="35" t="str">
        <f t="shared" si="70"/>
        <v/>
      </c>
      <c r="CD161" s="29" t="str">
        <f t="shared" si="71"/>
        <v/>
      </c>
      <c r="CE161" s="29" t="str">
        <f t="shared" si="72"/>
        <v/>
      </c>
      <c r="CF161" s="29" t="str">
        <f t="shared" si="73"/>
        <v/>
      </c>
      <c r="CG161" s="29" t="str">
        <f t="shared" si="74"/>
        <v/>
      </c>
      <c r="CI161" s="30" t="str">
        <f t="shared" si="75"/>
        <v/>
      </c>
      <c r="CJ161" s="31">
        <f t="shared" si="60"/>
        <v>-1</v>
      </c>
      <c r="CK161" s="35" t="str">
        <f t="shared" si="76"/>
        <v/>
      </c>
      <c r="CL161" s="29" t="str">
        <f t="shared" si="77"/>
        <v/>
      </c>
      <c r="CM161" s="29" t="str">
        <f t="shared" si="78"/>
        <v/>
      </c>
      <c r="CN161" s="29" t="str">
        <f t="shared" si="79"/>
        <v/>
      </c>
      <c r="CO161" s="29" t="str">
        <f t="shared" si="80"/>
        <v/>
      </c>
    </row>
    <row r="162" spans="1:93" hidden="1" x14ac:dyDescent="0.3">
      <c r="A162" t="s">
        <v>411</v>
      </c>
      <c r="B162" t="s">
        <v>105</v>
      </c>
      <c r="C162" t="s">
        <v>382</v>
      </c>
      <c r="D162" s="2" t="s">
        <v>84</v>
      </c>
      <c r="E162" s="2"/>
      <c r="F162" s="34">
        <v>9020</v>
      </c>
      <c r="G162" s="2" t="s">
        <v>106</v>
      </c>
      <c r="H162" s="2">
        <v>26</v>
      </c>
      <c r="I162" s="2"/>
      <c r="J162" s="2"/>
      <c r="K162" s="2"/>
      <c r="L162" s="2" t="s">
        <v>20</v>
      </c>
      <c r="M162" s="2">
        <v>26</v>
      </c>
      <c r="N162" s="2"/>
      <c r="O162" s="2"/>
      <c r="P162" s="2" t="s">
        <v>84</v>
      </c>
      <c r="Q162" s="2"/>
      <c r="R162" s="2"/>
      <c r="S162" s="2"/>
      <c r="T162" s="2" t="s">
        <v>86</v>
      </c>
      <c r="U162" t="s">
        <v>412</v>
      </c>
      <c r="V162" s="5" t="s">
        <v>88</v>
      </c>
      <c r="W162" t="s">
        <v>89</v>
      </c>
      <c r="X162">
        <v>0</v>
      </c>
      <c r="Z162" t="s">
        <v>88</v>
      </c>
      <c r="AA162" t="s">
        <v>88</v>
      </c>
      <c r="AB162" t="s">
        <v>88</v>
      </c>
      <c r="AC162" t="s">
        <v>88</v>
      </c>
      <c r="AD162" t="s">
        <v>88</v>
      </c>
      <c r="AE162" t="s">
        <v>88</v>
      </c>
      <c r="AF162" t="s">
        <v>88</v>
      </c>
      <c r="AG162" t="s">
        <v>88</v>
      </c>
      <c r="AH162" t="s">
        <v>88</v>
      </c>
      <c r="AI162" t="s">
        <v>88</v>
      </c>
      <c r="AJ162" t="s">
        <v>88</v>
      </c>
      <c r="AK162" t="s">
        <v>88</v>
      </c>
      <c r="AM162" s="29" t="str">
        <f t="shared" si="56"/>
        <v/>
      </c>
      <c r="AN162" s="29" t="str">
        <f t="shared" si="57"/>
        <v/>
      </c>
      <c r="AO162" s="29" t="str">
        <f t="shared" si="58"/>
        <v/>
      </c>
      <c r="AP162" s="29" t="str">
        <f t="shared" si="61"/>
        <v/>
      </c>
      <c r="AQ162" s="29" t="str">
        <f t="shared" si="62"/>
        <v/>
      </c>
      <c r="AT162" t="s">
        <v>88</v>
      </c>
      <c r="AU162" t="s">
        <v>88</v>
      </c>
      <c r="AV162" t="s">
        <v>88</v>
      </c>
      <c r="AW162" t="s">
        <v>88</v>
      </c>
      <c r="AX162" t="s">
        <v>88</v>
      </c>
      <c r="AY162" t="s">
        <v>88</v>
      </c>
      <c r="AZ162" t="s">
        <v>88</v>
      </c>
      <c r="BA162" t="s">
        <v>88</v>
      </c>
      <c r="BB162" t="s">
        <v>88</v>
      </c>
      <c r="BC162" t="s">
        <v>88</v>
      </c>
      <c r="BD162" t="s">
        <v>88</v>
      </c>
      <c r="BE162" t="s">
        <v>88</v>
      </c>
      <c r="BF162" t="s">
        <v>88</v>
      </c>
      <c r="BG162" t="s">
        <v>88</v>
      </c>
      <c r="BH162" t="s">
        <v>88</v>
      </c>
      <c r="BI162" t="s">
        <v>88</v>
      </c>
      <c r="BJ162" t="s">
        <v>88</v>
      </c>
      <c r="BK162" t="s">
        <v>88</v>
      </c>
      <c r="BL162" t="s">
        <v>88</v>
      </c>
      <c r="BM162" t="s">
        <v>88</v>
      </c>
      <c r="BN162" t="s">
        <v>88</v>
      </c>
      <c r="BP162" s="30">
        <v>2000</v>
      </c>
      <c r="BS162" s="30" t="str">
        <f t="shared" si="63"/>
        <v/>
      </c>
      <c r="BT162" s="31">
        <f t="shared" si="59"/>
        <v>-1</v>
      </c>
      <c r="BU162" s="35" t="str">
        <f t="shared" si="64"/>
        <v>OOS</v>
      </c>
      <c r="BV162" s="29" t="str">
        <f t="shared" si="65"/>
        <v>OOS</v>
      </c>
      <c r="BW162" s="29" t="str">
        <f t="shared" si="66"/>
        <v>OOS</v>
      </c>
      <c r="BX162" s="29" t="str">
        <f t="shared" si="67"/>
        <v>OOS</v>
      </c>
      <c r="BY162" s="29" t="str">
        <f t="shared" si="68"/>
        <v>OOS</v>
      </c>
      <c r="BZ162" s="29"/>
      <c r="CA162" s="30" t="str">
        <f t="shared" si="69"/>
        <v/>
      </c>
      <c r="CB162" s="31">
        <f t="shared" si="55"/>
        <v>-1</v>
      </c>
      <c r="CC162" s="35" t="str">
        <f t="shared" si="70"/>
        <v/>
      </c>
      <c r="CD162" s="29" t="str">
        <f t="shared" si="71"/>
        <v/>
      </c>
      <c r="CE162" s="29" t="str">
        <f t="shared" si="72"/>
        <v/>
      </c>
      <c r="CF162" s="29" t="str">
        <f t="shared" si="73"/>
        <v/>
      </c>
      <c r="CG162" s="29" t="str">
        <f t="shared" si="74"/>
        <v/>
      </c>
      <c r="CI162" s="30" t="str">
        <f t="shared" si="75"/>
        <v/>
      </c>
      <c r="CJ162" s="31">
        <f t="shared" si="60"/>
        <v>-1</v>
      </c>
      <c r="CK162" s="35" t="str">
        <f t="shared" si="76"/>
        <v/>
      </c>
      <c r="CL162" s="29" t="str">
        <f t="shared" si="77"/>
        <v/>
      </c>
      <c r="CM162" s="29" t="str">
        <f t="shared" si="78"/>
        <v/>
      </c>
      <c r="CN162" s="29" t="str">
        <f t="shared" si="79"/>
        <v/>
      </c>
      <c r="CO162" s="29" t="str">
        <f t="shared" si="80"/>
        <v/>
      </c>
    </row>
    <row r="163" spans="1:93" hidden="1" x14ac:dyDescent="0.3">
      <c r="A163" t="s">
        <v>413</v>
      </c>
      <c r="B163" t="s">
        <v>105</v>
      </c>
      <c r="C163" t="s">
        <v>382</v>
      </c>
      <c r="D163" s="2" t="s">
        <v>84</v>
      </c>
      <c r="E163" s="2"/>
      <c r="F163" s="34">
        <v>9020</v>
      </c>
      <c r="G163" s="2" t="s">
        <v>106</v>
      </c>
      <c r="H163" s="2">
        <v>27</v>
      </c>
      <c r="I163" s="2"/>
      <c r="J163" s="2"/>
      <c r="K163" s="2"/>
      <c r="L163" s="2" t="s">
        <v>20</v>
      </c>
      <c r="M163" s="2">
        <v>27</v>
      </c>
      <c r="N163" s="2"/>
      <c r="O163" s="2"/>
      <c r="P163" s="2" t="s">
        <v>84</v>
      </c>
      <c r="Q163" s="2"/>
      <c r="R163" s="2"/>
      <c r="S163" s="2"/>
      <c r="T163" s="2" t="s">
        <v>86</v>
      </c>
      <c r="U163" t="s">
        <v>414</v>
      </c>
      <c r="V163" s="5" t="s">
        <v>88</v>
      </c>
      <c r="W163" t="s">
        <v>89</v>
      </c>
      <c r="X163">
        <v>0</v>
      </c>
      <c r="Z163" t="s">
        <v>88</v>
      </c>
      <c r="AA163" t="s">
        <v>88</v>
      </c>
      <c r="AB163" t="s">
        <v>88</v>
      </c>
      <c r="AC163" t="s">
        <v>88</v>
      </c>
      <c r="AD163" t="s">
        <v>88</v>
      </c>
      <c r="AE163" t="s">
        <v>88</v>
      </c>
      <c r="AF163" t="s">
        <v>88</v>
      </c>
      <c r="AG163" t="s">
        <v>88</v>
      </c>
      <c r="AH163" t="s">
        <v>88</v>
      </c>
      <c r="AI163" t="s">
        <v>88</v>
      </c>
      <c r="AJ163" t="s">
        <v>88</v>
      </c>
      <c r="AK163" t="s">
        <v>88</v>
      </c>
      <c r="AM163" s="29" t="str">
        <f t="shared" si="56"/>
        <v/>
      </c>
      <c r="AN163" s="29" t="str">
        <f t="shared" si="57"/>
        <v/>
      </c>
      <c r="AO163" s="29" t="str">
        <f t="shared" si="58"/>
        <v/>
      </c>
      <c r="AP163" s="29" t="str">
        <f t="shared" si="61"/>
        <v/>
      </c>
      <c r="AQ163" s="29" t="str">
        <f t="shared" si="62"/>
        <v/>
      </c>
      <c r="AT163" t="s">
        <v>88</v>
      </c>
      <c r="AU163" t="s">
        <v>88</v>
      </c>
      <c r="AV163" t="s">
        <v>88</v>
      </c>
      <c r="AW163" t="s">
        <v>88</v>
      </c>
      <c r="AX163" t="s">
        <v>88</v>
      </c>
      <c r="AY163" t="s">
        <v>88</v>
      </c>
      <c r="AZ163" t="s">
        <v>88</v>
      </c>
      <c r="BA163" t="s">
        <v>88</v>
      </c>
      <c r="BB163" t="s">
        <v>88</v>
      </c>
      <c r="BC163" t="s">
        <v>88</v>
      </c>
      <c r="BD163" t="s">
        <v>88</v>
      </c>
      <c r="BE163" t="s">
        <v>88</v>
      </c>
      <c r="BF163" t="s">
        <v>88</v>
      </c>
      <c r="BG163" t="s">
        <v>88</v>
      </c>
      <c r="BH163" t="s">
        <v>88</v>
      </c>
      <c r="BI163" t="s">
        <v>88</v>
      </c>
      <c r="BJ163" t="s">
        <v>88</v>
      </c>
      <c r="BK163" t="s">
        <v>88</v>
      </c>
      <c r="BL163" t="s">
        <v>88</v>
      </c>
      <c r="BM163" t="s">
        <v>88</v>
      </c>
      <c r="BN163" t="s">
        <v>88</v>
      </c>
      <c r="BP163" s="30">
        <v>2000</v>
      </c>
      <c r="BS163" s="30" t="str">
        <f t="shared" si="63"/>
        <v/>
      </c>
      <c r="BT163" s="31">
        <f t="shared" si="59"/>
        <v>-1</v>
      </c>
      <c r="BU163" s="35" t="str">
        <f t="shared" si="64"/>
        <v>OOS</v>
      </c>
      <c r="BV163" s="29" t="str">
        <f t="shared" si="65"/>
        <v>OOS</v>
      </c>
      <c r="BW163" s="29" t="str">
        <f t="shared" si="66"/>
        <v>OOS</v>
      </c>
      <c r="BX163" s="29" t="str">
        <f t="shared" si="67"/>
        <v>OOS</v>
      </c>
      <c r="BY163" s="29" t="str">
        <f t="shared" si="68"/>
        <v>OOS</v>
      </c>
      <c r="BZ163" s="29"/>
      <c r="CA163" s="30" t="str">
        <f t="shared" si="69"/>
        <v/>
      </c>
      <c r="CB163" s="31">
        <f t="shared" si="55"/>
        <v>-1</v>
      </c>
      <c r="CC163" s="35" t="str">
        <f t="shared" si="70"/>
        <v/>
      </c>
      <c r="CD163" s="29" t="str">
        <f t="shared" si="71"/>
        <v/>
      </c>
      <c r="CE163" s="29" t="str">
        <f t="shared" si="72"/>
        <v/>
      </c>
      <c r="CF163" s="29" t="str">
        <f t="shared" si="73"/>
        <v/>
      </c>
      <c r="CG163" s="29" t="str">
        <f t="shared" si="74"/>
        <v/>
      </c>
      <c r="CI163" s="30" t="str">
        <f t="shared" si="75"/>
        <v/>
      </c>
      <c r="CJ163" s="31">
        <f t="shared" si="60"/>
        <v>-1</v>
      </c>
      <c r="CK163" s="35" t="str">
        <f t="shared" si="76"/>
        <v/>
      </c>
      <c r="CL163" s="29" t="str">
        <f t="shared" si="77"/>
        <v/>
      </c>
      <c r="CM163" s="29" t="str">
        <f t="shared" si="78"/>
        <v/>
      </c>
      <c r="CN163" s="29" t="str">
        <f t="shared" si="79"/>
        <v/>
      </c>
      <c r="CO163" s="29" t="str">
        <f t="shared" si="80"/>
        <v/>
      </c>
    </row>
    <row r="164" spans="1:93" hidden="1" x14ac:dyDescent="0.3">
      <c r="A164" t="s">
        <v>415</v>
      </c>
      <c r="B164" t="s">
        <v>105</v>
      </c>
      <c r="C164" t="s">
        <v>382</v>
      </c>
      <c r="D164" s="2" t="s">
        <v>84</v>
      </c>
      <c r="E164" s="2"/>
      <c r="F164" s="34">
        <v>9020</v>
      </c>
      <c r="G164" s="2" t="s">
        <v>106</v>
      </c>
      <c r="H164" s="2">
        <v>28</v>
      </c>
      <c r="I164" s="2"/>
      <c r="J164" s="2"/>
      <c r="K164" s="2"/>
      <c r="L164" s="2" t="s">
        <v>20</v>
      </c>
      <c r="M164" s="2">
        <v>28</v>
      </c>
      <c r="N164" s="2"/>
      <c r="O164" s="2"/>
      <c r="P164" s="2" t="s">
        <v>84</v>
      </c>
      <c r="Q164" s="2"/>
      <c r="R164" s="2"/>
      <c r="S164" s="2"/>
      <c r="T164" s="2" t="s">
        <v>86</v>
      </c>
      <c r="U164" t="s">
        <v>416</v>
      </c>
      <c r="V164" s="5" t="s">
        <v>88</v>
      </c>
      <c r="W164" t="s">
        <v>89</v>
      </c>
      <c r="X164">
        <v>0</v>
      </c>
      <c r="Z164" t="s">
        <v>88</v>
      </c>
      <c r="AA164" t="s">
        <v>88</v>
      </c>
      <c r="AB164" t="s">
        <v>88</v>
      </c>
      <c r="AC164" t="s">
        <v>88</v>
      </c>
      <c r="AD164" t="s">
        <v>88</v>
      </c>
      <c r="AE164" t="s">
        <v>88</v>
      </c>
      <c r="AF164" t="s">
        <v>88</v>
      </c>
      <c r="AG164" t="s">
        <v>88</v>
      </c>
      <c r="AH164" t="s">
        <v>88</v>
      </c>
      <c r="AI164" t="s">
        <v>88</v>
      </c>
      <c r="AJ164" t="s">
        <v>88</v>
      </c>
      <c r="AK164" t="s">
        <v>88</v>
      </c>
      <c r="AM164" s="29" t="str">
        <f t="shared" si="56"/>
        <v/>
      </c>
      <c r="AN164" s="29" t="str">
        <f t="shared" si="57"/>
        <v/>
      </c>
      <c r="AO164" s="29" t="str">
        <f t="shared" si="58"/>
        <v/>
      </c>
      <c r="AP164" s="29" t="str">
        <f t="shared" si="61"/>
        <v/>
      </c>
      <c r="AQ164" s="29" t="str">
        <f t="shared" si="62"/>
        <v/>
      </c>
      <c r="AT164" t="s">
        <v>88</v>
      </c>
      <c r="AU164" t="s">
        <v>88</v>
      </c>
      <c r="AV164" t="s">
        <v>88</v>
      </c>
      <c r="AW164" t="s">
        <v>88</v>
      </c>
      <c r="AX164" t="s">
        <v>88</v>
      </c>
      <c r="AY164" t="s">
        <v>88</v>
      </c>
      <c r="AZ164" t="s">
        <v>88</v>
      </c>
      <c r="BA164" t="s">
        <v>88</v>
      </c>
      <c r="BB164" t="s">
        <v>88</v>
      </c>
      <c r="BC164" t="s">
        <v>88</v>
      </c>
      <c r="BD164" t="s">
        <v>88</v>
      </c>
      <c r="BE164" t="s">
        <v>88</v>
      </c>
      <c r="BF164" t="s">
        <v>88</v>
      </c>
      <c r="BG164" t="s">
        <v>88</v>
      </c>
      <c r="BH164" t="s">
        <v>88</v>
      </c>
      <c r="BI164" t="s">
        <v>88</v>
      </c>
      <c r="BJ164" t="s">
        <v>88</v>
      </c>
      <c r="BK164" t="s">
        <v>88</v>
      </c>
      <c r="BL164" t="s">
        <v>88</v>
      </c>
      <c r="BM164" t="s">
        <v>88</v>
      </c>
      <c r="BN164" t="s">
        <v>88</v>
      </c>
      <c r="BP164" s="30">
        <v>2000</v>
      </c>
      <c r="BS164" s="30" t="str">
        <f t="shared" si="63"/>
        <v/>
      </c>
      <c r="BT164" s="31">
        <f t="shared" si="59"/>
        <v>-1</v>
      </c>
      <c r="BU164" s="35" t="str">
        <f t="shared" si="64"/>
        <v>OOS</v>
      </c>
      <c r="BV164" s="29" t="str">
        <f t="shared" si="65"/>
        <v>OOS</v>
      </c>
      <c r="BW164" s="29" t="str">
        <f t="shared" si="66"/>
        <v>OOS</v>
      </c>
      <c r="BX164" s="29" t="str">
        <f t="shared" si="67"/>
        <v>OOS</v>
      </c>
      <c r="BY164" s="29" t="str">
        <f t="shared" si="68"/>
        <v>OOS</v>
      </c>
      <c r="BZ164" s="29"/>
      <c r="CA164" s="30" t="str">
        <f t="shared" si="69"/>
        <v/>
      </c>
      <c r="CB164" s="31">
        <f t="shared" si="55"/>
        <v>-1</v>
      </c>
      <c r="CC164" s="35" t="str">
        <f t="shared" si="70"/>
        <v/>
      </c>
      <c r="CD164" s="29" t="str">
        <f t="shared" si="71"/>
        <v/>
      </c>
      <c r="CE164" s="29" t="str">
        <f t="shared" si="72"/>
        <v/>
      </c>
      <c r="CF164" s="29" t="str">
        <f t="shared" si="73"/>
        <v/>
      </c>
      <c r="CG164" s="29" t="str">
        <f t="shared" si="74"/>
        <v/>
      </c>
      <c r="CI164" s="30" t="str">
        <f t="shared" si="75"/>
        <v/>
      </c>
      <c r="CJ164" s="31">
        <f t="shared" si="60"/>
        <v>-1</v>
      </c>
      <c r="CK164" s="35" t="str">
        <f t="shared" si="76"/>
        <v/>
      </c>
      <c r="CL164" s="29" t="str">
        <f t="shared" si="77"/>
        <v/>
      </c>
      <c r="CM164" s="29" t="str">
        <f t="shared" si="78"/>
        <v/>
      </c>
      <c r="CN164" s="29" t="str">
        <f t="shared" si="79"/>
        <v/>
      </c>
      <c r="CO164" s="29" t="str">
        <f t="shared" si="80"/>
        <v/>
      </c>
    </row>
    <row r="165" spans="1:93" hidden="1" x14ac:dyDescent="0.3">
      <c r="A165" t="s">
        <v>417</v>
      </c>
      <c r="B165" t="s">
        <v>105</v>
      </c>
      <c r="C165" t="s">
        <v>382</v>
      </c>
      <c r="D165" s="2" t="s">
        <v>84</v>
      </c>
      <c r="E165" s="2"/>
      <c r="F165" s="34">
        <v>9020</v>
      </c>
      <c r="G165" s="2" t="s">
        <v>106</v>
      </c>
      <c r="H165" s="2">
        <v>30</v>
      </c>
      <c r="I165" s="2"/>
      <c r="J165" s="2"/>
      <c r="K165" s="2"/>
      <c r="L165" s="2" t="s">
        <v>20</v>
      </c>
      <c r="M165" s="2">
        <v>30</v>
      </c>
      <c r="N165" s="2"/>
      <c r="O165" s="2"/>
      <c r="P165" s="2" t="s">
        <v>84</v>
      </c>
      <c r="Q165" s="2"/>
      <c r="R165" s="2"/>
      <c r="S165" s="2"/>
      <c r="T165" s="2" t="s">
        <v>86</v>
      </c>
      <c r="U165" t="s">
        <v>418</v>
      </c>
      <c r="V165" s="5" t="s">
        <v>88</v>
      </c>
      <c r="W165" t="s">
        <v>89</v>
      </c>
      <c r="X165">
        <v>0</v>
      </c>
      <c r="Z165" t="s">
        <v>88</v>
      </c>
      <c r="AA165" t="s">
        <v>88</v>
      </c>
      <c r="AB165" t="s">
        <v>88</v>
      </c>
      <c r="AC165" t="s">
        <v>88</v>
      </c>
      <c r="AD165" t="s">
        <v>88</v>
      </c>
      <c r="AE165" t="s">
        <v>88</v>
      </c>
      <c r="AF165" t="s">
        <v>88</v>
      </c>
      <c r="AG165" t="s">
        <v>88</v>
      </c>
      <c r="AH165" t="s">
        <v>88</v>
      </c>
      <c r="AI165" t="s">
        <v>88</v>
      </c>
      <c r="AJ165" t="s">
        <v>88</v>
      </c>
      <c r="AK165" t="s">
        <v>88</v>
      </c>
      <c r="AM165" s="29" t="str">
        <f t="shared" si="56"/>
        <v/>
      </c>
      <c r="AN165" s="29" t="str">
        <f t="shared" si="57"/>
        <v/>
      </c>
      <c r="AO165" s="29" t="str">
        <f t="shared" si="58"/>
        <v/>
      </c>
      <c r="AP165" s="29" t="str">
        <f t="shared" si="61"/>
        <v/>
      </c>
      <c r="AQ165" s="29" t="str">
        <f t="shared" si="62"/>
        <v/>
      </c>
      <c r="AT165" t="s">
        <v>88</v>
      </c>
      <c r="AU165" t="s">
        <v>88</v>
      </c>
      <c r="AV165" t="s">
        <v>88</v>
      </c>
      <c r="AW165" t="s">
        <v>88</v>
      </c>
      <c r="AX165" t="s">
        <v>88</v>
      </c>
      <c r="AY165" t="s">
        <v>88</v>
      </c>
      <c r="AZ165" t="s">
        <v>88</v>
      </c>
      <c r="BA165" t="s">
        <v>88</v>
      </c>
      <c r="BB165" t="s">
        <v>88</v>
      </c>
      <c r="BC165" t="s">
        <v>88</v>
      </c>
      <c r="BD165" t="s">
        <v>88</v>
      </c>
      <c r="BE165" t="s">
        <v>88</v>
      </c>
      <c r="BF165" t="s">
        <v>88</v>
      </c>
      <c r="BG165" t="s">
        <v>88</v>
      </c>
      <c r="BH165" t="s">
        <v>88</v>
      </c>
      <c r="BI165" t="s">
        <v>88</v>
      </c>
      <c r="BJ165" t="s">
        <v>88</v>
      </c>
      <c r="BK165" t="s">
        <v>88</v>
      </c>
      <c r="BL165" t="s">
        <v>88</v>
      </c>
      <c r="BM165" t="s">
        <v>88</v>
      </c>
      <c r="BN165" t="s">
        <v>88</v>
      </c>
      <c r="BP165" s="30">
        <v>2000</v>
      </c>
      <c r="BS165" s="30" t="str">
        <f t="shared" si="63"/>
        <v/>
      </c>
      <c r="BT165" s="31">
        <f t="shared" si="59"/>
        <v>-1</v>
      </c>
      <c r="BU165" s="35" t="str">
        <f t="shared" si="64"/>
        <v>OOS</v>
      </c>
      <c r="BV165" s="29" t="str">
        <f t="shared" si="65"/>
        <v>OOS</v>
      </c>
      <c r="BW165" s="29" t="str">
        <f t="shared" si="66"/>
        <v>OOS</v>
      </c>
      <c r="BX165" s="29" t="str">
        <f t="shared" si="67"/>
        <v>OOS</v>
      </c>
      <c r="BY165" s="29" t="str">
        <f t="shared" si="68"/>
        <v>OOS</v>
      </c>
      <c r="BZ165" s="29"/>
      <c r="CA165" s="30" t="str">
        <f t="shared" si="69"/>
        <v/>
      </c>
      <c r="CB165" s="31">
        <f t="shared" si="55"/>
        <v>-1</v>
      </c>
      <c r="CC165" s="35" t="str">
        <f t="shared" si="70"/>
        <v/>
      </c>
      <c r="CD165" s="29" t="str">
        <f t="shared" si="71"/>
        <v/>
      </c>
      <c r="CE165" s="29" t="str">
        <f t="shared" si="72"/>
        <v/>
      </c>
      <c r="CF165" s="29" t="str">
        <f t="shared" si="73"/>
        <v/>
      </c>
      <c r="CG165" s="29" t="str">
        <f t="shared" si="74"/>
        <v/>
      </c>
      <c r="CI165" s="30" t="str">
        <f t="shared" si="75"/>
        <v/>
      </c>
      <c r="CJ165" s="31">
        <f t="shared" si="60"/>
        <v>-1</v>
      </c>
      <c r="CK165" s="35" t="str">
        <f t="shared" si="76"/>
        <v/>
      </c>
      <c r="CL165" s="29" t="str">
        <f t="shared" si="77"/>
        <v/>
      </c>
      <c r="CM165" s="29" t="str">
        <f t="shared" si="78"/>
        <v/>
      </c>
      <c r="CN165" s="29" t="str">
        <f t="shared" si="79"/>
        <v/>
      </c>
      <c r="CO165" s="29" t="str">
        <f t="shared" si="80"/>
        <v/>
      </c>
    </row>
    <row r="166" spans="1:93" hidden="1" x14ac:dyDescent="0.3">
      <c r="A166" t="s">
        <v>419</v>
      </c>
      <c r="B166" t="s">
        <v>105</v>
      </c>
      <c r="C166" t="s">
        <v>382</v>
      </c>
      <c r="D166" s="2" t="s">
        <v>84</v>
      </c>
      <c r="E166" s="2"/>
      <c r="F166" s="34">
        <v>9020</v>
      </c>
      <c r="G166" s="2" t="s">
        <v>106</v>
      </c>
      <c r="H166" s="2">
        <v>32</v>
      </c>
      <c r="I166" s="2"/>
      <c r="J166" s="2"/>
      <c r="K166" s="2"/>
      <c r="L166" s="2" t="s">
        <v>20</v>
      </c>
      <c r="M166" s="2">
        <v>32</v>
      </c>
      <c r="N166" s="2"/>
      <c r="O166" s="2"/>
      <c r="P166" s="2" t="s">
        <v>84</v>
      </c>
      <c r="Q166" s="2"/>
      <c r="R166" s="2"/>
      <c r="S166" s="2"/>
      <c r="T166" s="2" t="s">
        <v>86</v>
      </c>
      <c r="U166" t="s">
        <v>420</v>
      </c>
      <c r="V166" s="5" t="s">
        <v>88</v>
      </c>
      <c r="W166" t="s">
        <v>89</v>
      </c>
      <c r="X166">
        <v>0</v>
      </c>
      <c r="Z166" t="s">
        <v>88</v>
      </c>
      <c r="AA166" t="s">
        <v>88</v>
      </c>
      <c r="AB166" t="s">
        <v>88</v>
      </c>
      <c r="AC166" t="s">
        <v>88</v>
      </c>
      <c r="AD166" t="s">
        <v>88</v>
      </c>
      <c r="AE166" t="s">
        <v>88</v>
      </c>
      <c r="AF166" t="s">
        <v>88</v>
      </c>
      <c r="AG166" t="s">
        <v>88</v>
      </c>
      <c r="AH166" t="s">
        <v>88</v>
      </c>
      <c r="AI166" t="s">
        <v>88</v>
      </c>
      <c r="AJ166" t="s">
        <v>88</v>
      </c>
      <c r="AK166" t="s">
        <v>88</v>
      </c>
      <c r="AM166" s="29" t="str">
        <f t="shared" si="56"/>
        <v/>
      </c>
      <c r="AN166" s="29" t="str">
        <f t="shared" si="57"/>
        <v/>
      </c>
      <c r="AO166" s="29" t="str">
        <f t="shared" si="58"/>
        <v/>
      </c>
      <c r="AP166" s="29" t="str">
        <f t="shared" si="61"/>
        <v/>
      </c>
      <c r="AQ166" s="29" t="str">
        <f t="shared" si="62"/>
        <v/>
      </c>
      <c r="AT166" t="s">
        <v>88</v>
      </c>
      <c r="AU166" t="s">
        <v>88</v>
      </c>
      <c r="AV166" t="s">
        <v>88</v>
      </c>
      <c r="AW166" t="s">
        <v>88</v>
      </c>
      <c r="AX166" t="s">
        <v>88</v>
      </c>
      <c r="AY166" t="s">
        <v>88</v>
      </c>
      <c r="AZ166" t="s">
        <v>88</v>
      </c>
      <c r="BA166" t="s">
        <v>88</v>
      </c>
      <c r="BB166" t="s">
        <v>88</v>
      </c>
      <c r="BC166" t="s">
        <v>88</v>
      </c>
      <c r="BD166" t="s">
        <v>88</v>
      </c>
      <c r="BE166" t="s">
        <v>88</v>
      </c>
      <c r="BF166" t="s">
        <v>88</v>
      </c>
      <c r="BG166" t="s">
        <v>88</v>
      </c>
      <c r="BH166" t="s">
        <v>88</v>
      </c>
      <c r="BI166" t="s">
        <v>88</v>
      </c>
      <c r="BJ166" t="s">
        <v>88</v>
      </c>
      <c r="BK166" t="s">
        <v>88</v>
      </c>
      <c r="BL166" t="s">
        <v>88</v>
      </c>
      <c r="BM166" t="s">
        <v>88</v>
      </c>
      <c r="BN166" t="s">
        <v>88</v>
      </c>
      <c r="BP166" s="30">
        <v>2000</v>
      </c>
      <c r="BS166" s="30" t="str">
        <f t="shared" si="63"/>
        <v/>
      </c>
      <c r="BT166" s="31">
        <f t="shared" si="59"/>
        <v>-1</v>
      </c>
      <c r="BU166" s="35" t="str">
        <f t="shared" si="64"/>
        <v>OOS</v>
      </c>
      <c r="BV166" s="29" t="str">
        <f t="shared" si="65"/>
        <v>OOS</v>
      </c>
      <c r="BW166" s="29" t="str">
        <f t="shared" si="66"/>
        <v>OOS</v>
      </c>
      <c r="BX166" s="29" t="str">
        <f t="shared" si="67"/>
        <v>OOS</v>
      </c>
      <c r="BY166" s="29" t="str">
        <f t="shared" si="68"/>
        <v>OOS</v>
      </c>
      <c r="BZ166" s="29"/>
      <c r="CA166" s="30" t="str">
        <f t="shared" si="69"/>
        <v/>
      </c>
      <c r="CB166" s="31">
        <f t="shared" si="55"/>
        <v>-1</v>
      </c>
      <c r="CC166" s="35" t="str">
        <f t="shared" si="70"/>
        <v/>
      </c>
      <c r="CD166" s="29" t="str">
        <f t="shared" si="71"/>
        <v/>
      </c>
      <c r="CE166" s="29" t="str">
        <f t="shared" si="72"/>
        <v/>
      </c>
      <c r="CF166" s="29" t="str">
        <f t="shared" si="73"/>
        <v/>
      </c>
      <c r="CG166" s="29" t="str">
        <f t="shared" si="74"/>
        <v/>
      </c>
      <c r="CI166" s="30" t="str">
        <f t="shared" si="75"/>
        <v/>
      </c>
      <c r="CJ166" s="31">
        <f t="shared" si="60"/>
        <v>-1</v>
      </c>
      <c r="CK166" s="35" t="str">
        <f t="shared" si="76"/>
        <v/>
      </c>
      <c r="CL166" s="29" t="str">
        <f t="shared" si="77"/>
        <v/>
      </c>
      <c r="CM166" s="29" t="str">
        <f t="shared" si="78"/>
        <v/>
      </c>
      <c r="CN166" s="29" t="str">
        <f t="shared" si="79"/>
        <v/>
      </c>
      <c r="CO166" s="29" t="str">
        <f t="shared" si="80"/>
        <v/>
      </c>
    </row>
    <row r="167" spans="1:93" hidden="1" x14ac:dyDescent="0.3">
      <c r="A167" t="s">
        <v>421</v>
      </c>
      <c r="B167" t="s">
        <v>105</v>
      </c>
      <c r="C167" t="s">
        <v>382</v>
      </c>
      <c r="D167" s="2" t="s">
        <v>84</v>
      </c>
      <c r="E167" s="2"/>
      <c r="F167" s="34">
        <v>9020</v>
      </c>
      <c r="G167" s="2" t="s">
        <v>106</v>
      </c>
      <c r="H167" s="2">
        <v>40</v>
      </c>
      <c r="I167" s="2"/>
      <c r="J167" s="2"/>
      <c r="K167" s="2"/>
      <c r="L167" s="2" t="s">
        <v>20</v>
      </c>
      <c r="M167" s="2">
        <v>40</v>
      </c>
      <c r="N167" s="2"/>
      <c r="O167" s="2"/>
      <c r="P167" s="2" t="s">
        <v>84</v>
      </c>
      <c r="Q167" s="2"/>
      <c r="R167" s="2"/>
      <c r="S167" s="2"/>
      <c r="T167" s="2" t="s">
        <v>86</v>
      </c>
      <c r="U167" t="s">
        <v>422</v>
      </c>
      <c r="V167" s="5" t="s">
        <v>88</v>
      </c>
      <c r="W167" t="s">
        <v>89</v>
      </c>
      <c r="X167">
        <v>0</v>
      </c>
      <c r="Z167" t="s">
        <v>88</v>
      </c>
      <c r="AA167" t="s">
        <v>88</v>
      </c>
      <c r="AB167" t="s">
        <v>88</v>
      </c>
      <c r="AC167" t="s">
        <v>88</v>
      </c>
      <c r="AD167" t="s">
        <v>88</v>
      </c>
      <c r="AE167" t="s">
        <v>88</v>
      </c>
      <c r="AF167" t="s">
        <v>88</v>
      </c>
      <c r="AG167" t="s">
        <v>88</v>
      </c>
      <c r="AH167" t="s">
        <v>88</v>
      </c>
      <c r="AI167" t="s">
        <v>88</v>
      </c>
      <c r="AJ167" t="s">
        <v>88</v>
      </c>
      <c r="AK167" t="s">
        <v>88</v>
      </c>
      <c r="AM167" s="29" t="str">
        <f t="shared" si="56"/>
        <v/>
      </c>
      <c r="AN167" s="29" t="str">
        <f t="shared" si="57"/>
        <v/>
      </c>
      <c r="AO167" s="29" t="str">
        <f t="shared" si="58"/>
        <v/>
      </c>
      <c r="AP167" s="29" t="str">
        <f t="shared" si="61"/>
        <v/>
      </c>
      <c r="AQ167" s="29" t="str">
        <f t="shared" si="62"/>
        <v/>
      </c>
      <c r="AT167" t="s">
        <v>88</v>
      </c>
      <c r="AU167" t="s">
        <v>88</v>
      </c>
      <c r="AV167" t="s">
        <v>88</v>
      </c>
      <c r="AW167" t="s">
        <v>88</v>
      </c>
      <c r="AX167" t="s">
        <v>88</v>
      </c>
      <c r="AY167" t="s">
        <v>88</v>
      </c>
      <c r="AZ167" t="s">
        <v>88</v>
      </c>
      <c r="BA167" t="s">
        <v>88</v>
      </c>
      <c r="BB167" t="s">
        <v>88</v>
      </c>
      <c r="BC167" t="s">
        <v>88</v>
      </c>
      <c r="BD167" t="s">
        <v>88</v>
      </c>
      <c r="BE167" t="s">
        <v>88</v>
      </c>
      <c r="BF167" t="s">
        <v>88</v>
      </c>
      <c r="BG167" t="s">
        <v>88</v>
      </c>
      <c r="BH167" t="s">
        <v>88</v>
      </c>
      <c r="BI167" t="s">
        <v>88</v>
      </c>
      <c r="BJ167" t="s">
        <v>88</v>
      </c>
      <c r="BK167" t="s">
        <v>88</v>
      </c>
      <c r="BL167" t="s">
        <v>88</v>
      </c>
      <c r="BM167" t="s">
        <v>88</v>
      </c>
      <c r="BN167" t="s">
        <v>88</v>
      </c>
      <c r="BP167" s="30">
        <v>2000</v>
      </c>
      <c r="BS167" s="30" t="str">
        <f t="shared" si="63"/>
        <v/>
      </c>
      <c r="BT167" s="31">
        <f t="shared" si="59"/>
        <v>-1</v>
      </c>
      <c r="BU167" s="35" t="str">
        <f t="shared" si="64"/>
        <v>OOS</v>
      </c>
      <c r="BV167" s="29" t="str">
        <f t="shared" si="65"/>
        <v>OOS</v>
      </c>
      <c r="BW167" s="29" t="str">
        <f t="shared" si="66"/>
        <v>OOS</v>
      </c>
      <c r="BX167" s="29" t="str">
        <f t="shared" si="67"/>
        <v>OOS</v>
      </c>
      <c r="BY167" s="29" t="str">
        <f t="shared" si="68"/>
        <v>OOS</v>
      </c>
      <c r="BZ167" s="29"/>
      <c r="CA167" s="30" t="str">
        <f t="shared" si="69"/>
        <v/>
      </c>
      <c r="CB167" s="31">
        <f t="shared" si="55"/>
        <v>-1</v>
      </c>
      <c r="CC167" s="35" t="str">
        <f t="shared" si="70"/>
        <v/>
      </c>
      <c r="CD167" s="29" t="str">
        <f t="shared" si="71"/>
        <v/>
      </c>
      <c r="CE167" s="29" t="str">
        <f t="shared" si="72"/>
        <v/>
      </c>
      <c r="CF167" s="29" t="str">
        <f t="shared" si="73"/>
        <v/>
      </c>
      <c r="CG167" s="29" t="str">
        <f t="shared" si="74"/>
        <v/>
      </c>
      <c r="CI167" s="30" t="str">
        <f t="shared" si="75"/>
        <v/>
      </c>
      <c r="CJ167" s="31">
        <f t="shared" si="60"/>
        <v>-1</v>
      </c>
      <c r="CK167" s="35" t="str">
        <f t="shared" si="76"/>
        <v/>
      </c>
      <c r="CL167" s="29" t="str">
        <f t="shared" si="77"/>
        <v/>
      </c>
      <c r="CM167" s="29" t="str">
        <f t="shared" si="78"/>
        <v/>
      </c>
      <c r="CN167" s="29" t="str">
        <f t="shared" si="79"/>
        <v/>
      </c>
      <c r="CO167" s="29" t="str">
        <f t="shared" si="80"/>
        <v/>
      </c>
    </row>
    <row r="168" spans="1:93" hidden="1" x14ac:dyDescent="0.3">
      <c r="A168" t="s">
        <v>423</v>
      </c>
      <c r="B168" t="s">
        <v>105</v>
      </c>
      <c r="C168" t="s">
        <v>382</v>
      </c>
      <c r="D168" s="2" t="s">
        <v>84</v>
      </c>
      <c r="E168" s="2"/>
      <c r="F168" s="34">
        <v>9020</v>
      </c>
      <c r="G168" s="2" t="s">
        <v>106</v>
      </c>
      <c r="H168" s="2">
        <v>42</v>
      </c>
      <c r="I168" s="2"/>
      <c r="J168" s="2"/>
      <c r="K168" s="2"/>
      <c r="L168" s="2" t="s">
        <v>20</v>
      </c>
      <c r="M168" s="2">
        <v>42</v>
      </c>
      <c r="N168" s="2"/>
      <c r="O168" s="2"/>
      <c r="P168" s="2" t="s">
        <v>84</v>
      </c>
      <c r="Q168" s="2"/>
      <c r="R168" s="2"/>
      <c r="S168" s="2"/>
      <c r="T168" s="2" t="s">
        <v>86</v>
      </c>
      <c r="U168" t="s">
        <v>424</v>
      </c>
      <c r="V168" s="5" t="s">
        <v>88</v>
      </c>
      <c r="W168" t="s">
        <v>89</v>
      </c>
      <c r="X168">
        <v>0</v>
      </c>
      <c r="Z168" t="s">
        <v>88</v>
      </c>
      <c r="AA168" t="s">
        <v>88</v>
      </c>
      <c r="AB168" t="s">
        <v>88</v>
      </c>
      <c r="AC168" t="s">
        <v>88</v>
      </c>
      <c r="AD168" t="s">
        <v>88</v>
      </c>
      <c r="AE168" t="s">
        <v>88</v>
      </c>
      <c r="AF168" t="s">
        <v>88</v>
      </c>
      <c r="AG168" t="s">
        <v>88</v>
      </c>
      <c r="AH168" t="s">
        <v>88</v>
      </c>
      <c r="AI168" t="s">
        <v>88</v>
      </c>
      <c r="AJ168" t="s">
        <v>88</v>
      </c>
      <c r="AK168" t="s">
        <v>88</v>
      </c>
      <c r="AM168" s="29" t="str">
        <f t="shared" si="56"/>
        <v/>
      </c>
      <c r="AN168" s="29" t="str">
        <f t="shared" si="57"/>
        <v/>
      </c>
      <c r="AO168" s="29" t="str">
        <f t="shared" si="58"/>
        <v/>
      </c>
      <c r="AP168" s="29" t="str">
        <f t="shared" si="61"/>
        <v/>
      </c>
      <c r="AQ168" s="29" t="str">
        <f t="shared" si="62"/>
        <v/>
      </c>
      <c r="AT168" t="s">
        <v>88</v>
      </c>
      <c r="AU168" t="s">
        <v>88</v>
      </c>
      <c r="AV168" t="s">
        <v>88</v>
      </c>
      <c r="AW168" t="s">
        <v>88</v>
      </c>
      <c r="AX168" t="s">
        <v>88</v>
      </c>
      <c r="AY168" t="s">
        <v>88</v>
      </c>
      <c r="AZ168" t="s">
        <v>88</v>
      </c>
      <c r="BA168" t="s">
        <v>88</v>
      </c>
      <c r="BB168" t="s">
        <v>88</v>
      </c>
      <c r="BC168" t="s">
        <v>88</v>
      </c>
      <c r="BD168" t="s">
        <v>88</v>
      </c>
      <c r="BE168" t="s">
        <v>88</v>
      </c>
      <c r="BF168" t="s">
        <v>88</v>
      </c>
      <c r="BG168" t="s">
        <v>88</v>
      </c>
      <c r="BH168" t="s">
        <v>88</v>
      </c>
      <c r="BI168" t="s">
        <v>88</v>
      </c>
      <c r="BJ168" t="s">
        <v>88</v>
      </c>
      <c r="BK168" t="s">
        <v>88</v>
      </c>
      <c r="BL168" t="s">
        <v>88</v>
      </c>
      <c r="BM168" t="s">
        <v>88</v>
      </c>
      <c r="BN168" t="s">
        <v>88</v>
      </c>
      <c r="BP168" s="30">
        <v>2000</v>
      </c>
      <c r="BS168" s="30" t="str">
        <f t="shared" si="63"/>
        <v/>
      </c>
      <c r="BT168" s="31">
        <f t="shared" si="59"/>
        <v>-1</v>
      </c>
      <c r="BU168" s="35" t="str">
        <f t="shared" si="64"/>
        <v>OOS</v>
      </c>
      <c r="BV168" s="29" t="str">
        <f t="shared" si="65"/>
        <v>OOS</v>
      </c>
      <c r="BW168" s="29" t="str">
        <f t="shared" si="66"/>
        <v>OOS</v>
      </c>
      <c r="BX168" s="29" t="str">
        <f t="shared" si="67"/>
        <v>OOS</v>
      </c>
      <c r="BY168" s="29" t="str">
        <f t="shared" si="68"/>
        <v>OOS</v>
      </c>
      <c r="BZ168" s="29"/>
      <c r="CA168" s="30" t="str">
        <f t="shared" si="69"/>
        <v/>
      </c>
      <c r="CB168" s="31">
        <f t="shared" si="55"/>
        <v>-1</v>
      </c>
      <c r="CC168" s="35" t="str">
        <f t="shared" si="70"/>
        <v/>
      </c>
      <c r="CD168" s="29" t="str">
        <f t="shared" si="71"/>
        <v/>
      </c>
      <c r="CE168" s="29" t="str">
        <f t="shared" si="72"/>
        <v/>
      </c>
      <c r="CF168" s="29" t="str">
        <f t="shared" si="73"/>
        <v/>
      </c>
      <c r="CG168" s="29" t="str">
        <f t="shared" si="74"/>
        <v/>
      </c>
      <c r="CI168" s="30" t="str">
        <f t="shared" si="75"/>
        <v/>
      </c>
      <c r="CJ168" s="31">
        <f t="shared" si="60"/>
        <v>-1</v>
      </c>
      <c r="CK168" s="35" t="str">
        <f t="shared" si="76"/>
        <v/>
      </c>
      <c r="CL168" s="29" t="str">
        <f t="shared" si="77"/>
        <v/>
      </c>
      <c r="CM168" s="29" t="str">
        <f t="shared" si="78"/>
        <v/>
      </c>
      <c r="CN168" s="29" t="str">
        <f t="shared" si="79"/>
        <v/>
      </c>
      <c r="CO168" s="29" t="str">
        <f t="shared" si="80"/>
        <v/>
      </c>
    </row>
    <row r="169" spans="1:93" hidden="1" x14ac:dyDescent="0.3">
      <c r="A169" t="s">
        <v>425</v>
      </c>
      <c r="B169" t="s">
        <v>105</v>
      </c>
      <c r="C169" t="s">
        <v>382</v>
      </c>
      <c r="D169" s="2" t="s">
        <v>84</v>
      </c>
      <c r="E169" s="2"/>
      <c r="F169" s="34">
        <v>9020</v>
      </c>
      <c r="G169" s="2" t="s">
        <v>106</v>
      </c>
      <c r="H169" s="2">
        <v>45</v>
      </c>
      <c r="I169" s="2"/>
      <c r="J169" s="2"/>
      <c r="K169" s="2"/>
      <c r="L169" s="2" t="s">
        <v>20</v>
      </c>
      <c r="M169" s="2">
        <v>45</v>
      </c>
      <c r="N169" s="2"/>
      <c r="O169" s="2"/>
      <c r="P169" s="2" t="s">
        <v>84</v>
      </c>
      <c r="Q169" s="2"/>
      <c r="R169" s="2"/>
      <c r="S169" s="2"/>
      <c r="T169" s="2" t="s">
        <v>86</v>
      </c>
      <c r="U169" t="s">
        <v>426</v>
      </c>
      <c r="V169" s="5" t="s">
        <v>88</v>
      </c>
      <c r="W169" t="s">
        <v>89</v>
      </c>
      <c r="X169">
        <v>0</v>
      </c>
      <c r="Z169" t="s">
        <v>88</v>
      </c>
      <c r="AA169" t="s">
        <v>88</v>
      </c>
      <c r="AB169" t="s">
        <v>88</v>
      </c>
      <c r="AC169" t="s">
        <v>88</v>
      </c>
      <c r="AD169" t="s">
        <v>88</v>
      </c>
      <c r="AE169" t="s">
        <v>88</v>
      </c>
      <c r="AF169" t="s">
        <v>88</v>
      </c>
      <c r="AG169" t="s">
        <v>88</v>
      </c>
      <c r="AH169" t="s">
        <v>88</v>
      </c>
      <c r="AI169" t="s">
        <v>88</v>
      </c>
      <c r="AJ169" t="s">
        <v>88</v>
      </c>
      <c r="AK169" t="s">
        <v>88</v>
      </c>
      <c r="AM169" s="29" t="str">
        <f t="shared" si="56"/>
        <v/>
      </c>
      <c r="AN169" s="29" t="str">
        <f t="shared" si="57"/>
        <v/>
      </c>
      <c r="AO169" s="29" t="str">
        <f t="shared" si="58"/>
        <v/>
      </c>
      <c r="AP169" s="29" t="str">
        <f t="shared" si="61"/>
        <v/>
      </c>
      <c r="AQ169" s="29" t="str">
        <f t="shared" si="62"/>
        <v/>
      </c>
      <c r="AT169" t="s">
        <v>88</v>
      </c>
      <c r="AU169" t="s">
        <v>88</v>
      </c>
      <c r="AV169" t="s">
        <v>88</v>
      </c>
      <c r="AW169" t="s">
        <v>88</v>
      </c>
      <c r="AX169" t="s">
        <v>88</v>
      </c>
      <c r="AY169" t="s">
        <v>88</v>
      </c>
      <c r="AZ169" t="s">
        <v>88</v>
      </c>
      <c r="BA169" t="s">
        <v>88</v>
      </c>
      <c r="BB169" t="s">
        <v>88</v>
      </c>
      <c r="BC169" t="s">
        <v>88</v>
      </c>
      <c r="BD169" t="s">
        <v>88</v>
      </c>
      <c r="BE169" t="s">
        <v>88</v>
      </c>
      <c r="BF169" t="s">
        <v>88</v>
      </c>
      <c r="BG169" t="s">
        <v>88</v>
      </c>
      <c r="BH169" t="s">
        <v>88</v>
      </c>
      <c r="BI169" t="s">
        <v>88</v>
      </c>
      <c r="BJ169" t="s">
        <v>88</v>
      </c>
      <c r="BK169" t="s">
        <v>88</v>
      </c>
      <c r="BL169" t="s">
        <v>88</v>
      </c>
      <c r="BM169" t="s">
        <v>88</v>
      </c>
      <c r="BN169" t="s">
        <v>88</v>
      </c>
      <c r="BP169" s="30">
        <v>2000</v>
      </c>
      <c r="BS169" s="30" t="str">
        <f t="shared" si="63"/>
        <v/>
      </c>
      <c r="BT169" s="31">
        <f t="shared" si="59"/>
        <v>-1</v>
      </c>
      <c r="BU169" s="35" t="str">
        <f t="shared" si="64"/>
        <v>OOS</v>
      </c>
      <c r="BV169" s="29" t="str">
        <f t="shared" si="65"/>
        <v>OOS</v>
      </c>
      <c r="BW169" s="29" t="str">
        <f t="shared" si="66"/>
        <v>OOS</v>
      </c>
      <c r="BX169" s="29" t="str">
        <f t="shared" si="67"/>
        <v>OOS</v>
      </c>
      <c r="BY169" s="29" t="str">
        <f t="shared" si="68"/>
        <v>OOS</v>
      </c>
      <c r="BZ169" s="29"/>
      <c r="CA169" s="30" t="str">
        <f t="shared" si="69"/>
        <v/>
      </c>
      <c r="CB169" s="31">
        <f t="shared" si="55"/>
        <v>-1</v>
      </c>
      <c r="CC169" s="35" t="str">
        <f t="shared" si="70"/>
        <v/>
      </c>
      <c r="CD169" s="29" t="str">
        <f t="shared" si="71"/>
        <v/>
      </c>
      <c r="CE169" s="29" t="str">
        <f t="shared" si="72"/>
        <v/>
      </c>
      <c r="CF169" s="29" t="str">
        <f t="shared" si="73"/>
        <v/>
      </c>
      <c r="CG169" s="29" t="str">
        <f t="shared" si="74"/>
        <v/>
      </c>
      <c r="CI169" s="30" t="str">
        <f t="shared" si="75"/>
        <v/>
      </c>
      <c r="CJ169" s="31">
        <f t="shared" si="60"/>
        <v>-1</v>
      </c>
      <c r="CK169" s="35" t="str">
        <f t="shared" si="76"/>
        <v/>
      </c>
      <c r="CL169" s="29" t="str">
        <f t="shared" si="77"/>
        <v/>
      </c>
      <c r="CM169" s="29" t="str">
        <f t="shared" si="78"/>
        <v/>
      </c>
      <c r="CN169" s="29" t="str">
        <f t="shared" si="79"/>
        <v/>
      </c>
      <c r="CO169" s="29" t="str">
        <f t="shared" si="80"/>
        <v/>
      </c>
    </row>
    <row r="170" spans="1:93" hidden="1" x14ac:dyDescent="0.3">
      <c r="A170" t="s">
        <v>427</v>
      </c>
      <c r="B170" t="s">
        <v>105</v>
      </c>
      <c r="C170" t="s">
        <v>382</v>
      </c>
      <c r="D170" s="2" t="s">
        <v>84</v>
      </c>
      <c r="E170" s="2"/>
      <c r="F170" s="34">
        <v>9020</v>
      </c>
      <c r="G170" s="2" t="s">
        <v>106</v>
      </c>
      <c r="H170" s="2">
        <v>55</v>
      </c>
      <c r="I170" s="2"/>
      <c r="J170" s="2"/>
      <c r="K170" s="2"/>
      <c r="L170" s="2" t="s">
        <v>20</v>
      </c>
      <c r="M170" s="2">
        <v>55</v>
      </c>
      <c r="N170" s="2"/>
      <c r="O170" s="2"/>
      <c r="P170" s="2" t="s">
        <v>84</v>
      </c>
      <c r="Q170" s="2"/>
      <c r="R170" s="2"/>
      <c r="S170" s="2"/>
      <c r="T170" s="2" t="s">
        <v>86</v>
      </c>
      <c r="U170" t="s">
        <v>428</v>
      </c>
      <c r="V170" s="5" t="s">
        <v>88</v>
      </c>
      <c r="W170" t="s">
        <v>89</v>
      </c>
      <c r="X170">
        <v>0</v>
      </c>
      <c r="Z170" t="s">
        <v>88</v>
      </c>
      <c r="AA170" t="s">
        <v>88</v>
      </c>
      <c r="AB170" t="s">
        <v>88</v>
      </c>
      <c r="AC170" t="s">
        <v>88</v>
      </c>
      <c r="AD170" t="s">
        <v>88</v>
      </c>
      <c r="AE170" t="s">
        <v>88</v>
      </c>
      <c r="AF170" t="s">
        <v>88</v>
      </c>
      <c r="AG170" t="s">
        <v>88</v>
      </c>
      <c r="AH170" t="s">
        <v>88</v>
      </c>
      <c r="AI170" t="s">
        <v>88</v>
      </c>
      <c r="AJ170" t="s">
        <v>88</v>
      </c>
      <c r="AK170" t="s">
        <v>88</v>
      </c>
      <c r="AM170" s="29" t="str">
        <f t="shared" si="56"/>
        <v/>
      </c>
      <c r="AN170" s="29" t="str">
        <f t="shared" si="57"/>
        <v/>
      </c>
      <c r="AO170" s="29" t="str">
        <f t="shared" si="58"/>
        <v/>
      </c>
      <c r="AP170" s="29" t="str">
        <f t="shared" si="61"/>
        <v/>
      </c>
      <c r="AQ170" s="29" t="str">
        <f t="shared" si="62"/>
        <v/>
      </c>
      <c r="AT170" t="s">
        <v>88</v>
      </c>
      <c r="AU170" t="s">
        <v>88</v>
      </c>
      <c r="AV170" t="s">
        <v>88</v>
      </c>
      <c r="AW170" t="s">
        <v>88</v>
      </c>
      <c r="AX170" t="s">
        <v>88</v>
      </c>
      <c r="AY170" t="s">
        <v>88</v>
      </c>
      <c r="AZ170" t="s">
        <v>88</v>
      </c>
      <c r="BA170" t="s">
        <v>88</v>
      </c>
      <c r="BB170" t="s">
        <v>88</v>
      </c>
      <c r="BC170" t="s">
        <v>88</v>
      </c>
      <c r="BD170" t="s">
        <v>88</v>
      </c>
      <c r="BE170" t="s">
        <v>88</v>
      </c>
      <c r="BF170" t="s">
        <v>88</v>
      </c>
      <c r="BG170" t="s">
        <v>88</v>
      </c>
      <c r="BH170" t="s">
        <v>88</v>
      </c>
      <c r="BI170" t="s">
        <v>88</v>
      </c>
      <c r="BJ170" t="s">
        <v>88</v>
      </c>
      <c r="BK170" t="s">
        <v>88</v>
      </c>
      <c r="BL170" t="s">
        <v>88</v>
      </c>
      <c r="BM170" t="s">
        <v>88</v>
      </c>
      <c r="BN170" t="s">
        <v>88</v>
      </c>
      <c r="BP170" s="30">
        <v>2000</v>
      </c>
      <c r="BS170" s="30" t="str">
        <f t="shared" si="63"/>
        <v/>
      </c>
      <c r="BT170" s="31">
        <f t="shared" si="59"/>
        <v>-1</v>
      </c>
      <c r="BU170" s="35" t="str">
        <f t="shared" si="64"/>
        <v>OOS</v>
      </c>
      <c r="BV170" s="29" t="str">
        <f t="shared" si="65"/>
        <v>OOS</v>
      </c>
      <c r="BW170" s="29" t="str">
        <f t="shared" si="66"/>
        <v>OOS</v>
      </c>
      <c r="BX170" s="29" t="str">
        <f t="shared" si="67"/>
        <v>OOS</v>
      </c>
      <c r="BY170" s="29" t="str">
        <f t="shared" si="68"/>
        <v>OOS</v>
      </c>
      <c r="BZ170" s="29"/>
      <c r="CA170" s="30" t="str">
        <f t="shared" si="69"/>
        <v/>
      </c>
      <c r="CB170" s="31">
        <f t="shared" si="55"/>
        <v>-1</v>
      </c>
      <c r="CC170" s="35" t="str">
        <f t="shared" si="70"/>
        <v/>
      </c>
      <c r="CD170" s="29" t="str">
        <f t="shared" si="71"/>
        <v/>
      </c>
      <c r="CE170" s="29" t="str">
        <f t="shared" si="72"/>
        <v/>
      </c>
      <c r="CF170" s="29" t="str">
        <f t="shared" si="73"/>
        <v/>
      </c>
      <c r="CG170" s="29" t="str">
        <f t="shared" si="74"/>
        <v/>
      </c>
      <c r="CI170" s="30" t="str">
        <f t="shared" si="75"/>
        <v/>
      </c>
      <c r="CJ170" s="31">
        <f t="shared" si="60"/>
        <v>-1</v>
      </c>
      <c r="CK170" s="35" t="str">
        <f t="shared" si="76"/>
        <v/>
      </c>
      <c r="CL170" s="29" t="str">
        <f t="shared" si="77"/>
        <v/>
      </c>
      <c r="CM170" s="29" t="str">
        <f t="shared" si="78"/>
        <v/>
      </c>
      <c r="CN170" s="29" t="str">
        <f t="shared" si="79"/>
        <v/>
      </c>
      <c r="CO170" s="29" t="str">
        <f t="shared" si="80"/>
        <v/>
      </c>
    </row>
    <row r="171" spans="1:93" hidden="1" x14ac:dyDescent="0.3">
      <c r="A171" t="s">
        <v>429</v>
      </c>
      <c r="B171" t="s">
        <v>105</v>
      </c>
      <c r="C171" t="s">
        <v>382</v>
      </c>
      <c r="D171" s="2" t="s">
        <v>84</v>
      </c>
      <c r="E171" s="2"/>
      <c r="F171" s="34">
        <v>9020</v>
      </c>
      <c r="G171" s="2" t="s">
        <v>106</v>
      </c>
      <c r="H171" s="2">
        <v>7</v>
      </c>
      <c r="I171" s="2"/>
      <c r="J171" s="2"/>
      <c r="K171" s="2"/>
      <c r="L171" s="2" t="s">
        <v>20</v>
      </c>
      <c r="M171" s="2">
        <v>7</v>
      </c>
      <c r="N171" s="2"/>
      <c r="O171" s="2"/>
      <c r="P171" s="2" t="s">
        <v>84</v>
      </c>
      <c r="Q171" s="2"/>
      <c r="R171" s="2"/>
      <c r="S171" s="2"/>
      <c r="T171" s="2" t="s">
        <v>86</v>
      </c>
      <c r="U171" t="s">
        <v>430</v>
      </c>
      <c r="V171" s="5" t="s">
        <v>88</v>
      </c>
      <c r="W171" t="s">
        <v>89</v>
      </c>
      <c r="X171">
        <v>0</v>
      </c>
      <c r="Z171" t="s">
        <v>88</v>
      </c>
      <c r="AA171" t="s">
        <v>88</v>
      </c>
      <c r="AB171" t="s">
        <v>88</v>
      </c>
      <c r="AC171" t="s">
        <v>88</v>
      </c>
      <c r="AD171" t="s">
        <v>88</v>
      </c>
      <c r="AE171" t="s">
        <v>88</v>
      </c>
      <c r="AF171" t="s">
        <v>88</v>
      </c>
      <c r="AG171" t="s">
        <v>88</v>
      </c>
      <c r="AH171" t="s">
        <v>88</v>
      </c>
      <c r="AI171" t="s">
        <v>88</v>
      </c>
      <c r="AJ171" t="s">
        <v>88</v>
      </c>
      <c r="AK171" t="s">
        <v>88</v>
      </c>
      <c r="AM171" s="29" t="str">
        <f t="shared" si="56"/>
        <v/>
      </c>
      <c r="AN171" s="29" t="str">
        <f t="shared" si="57"/>
        <v/>
      </c>
      <c r="AO171" s="29" t="str">
        <f t="shared" si="58"/>
        <v/>
      </c>
      <c r="AP171" s="29" t="str">
        <f t="shared" si="61"/>
        <v/>
      </c>
      <c r="AQ171" s="29" t="str">
        <f t="shared" si="62"/>
        <v/>
      </c>
      <c r="AT171" t="s">
        <v>88</v>
      </c>
      <c r="AU171" t="s">
        <v>88</v>
      </c>
      <c r="AV171" t="s">
        <v>88</v>
      </c>
      <c r="AW171" t="s">
        <v>88</v>
      </c>
      <c r="AX171" t="s">
        <v>88</v>
      </c>
      <c r="AY171" t="s">
        <v>88</v>
      </c>
      <c r="AZ171" t="s">
        <v>88</v>
      </c>
      <c r="BA171" t="s">
        <v>88</v>
      </c>
      <c r="BB171" t="s">
        <v>88</v>
      </c>
      <c r="BC171" t="s">
        <v>88</v>
      </c>
      <c r="BD171" t="s">
        <v>88</v>
      </c>
      <c r="BE171" t="s">
        <v>88</v>
      </c>
      <c r="BF171" t="s">
        <v>88</v>
      </c>
      <c r="BG171" t="s">
        <v>88</v>
      </c>
      <c r="BH171" t="s">
        <v>88</v>
      </c>
      <c r="BI171" t="s">
        <v>88</v>
      </c>
      <c r="BJ171" t="s">
        <v>88</v>
      </c>
      <c r="BK171" t="s">
        <v>88</v>
      </c>
      <c r="BL171" t="s">
        <v>88</v>
      </c>
      <c r="BM171" t="s">
        <v>88</v>
      </c>
      <c r="BN171" t="s">
        <v>88</v>
      </c>
      <c r="BP171" s="30">
        <v>2000</v>
      </c>
      <c r="BS171" s="30" t="str">
        <f t="shared" si="63"/>
        <v/>
      </c>
      <c r="BT171" s="31">
        <f t="shared" si="59"/>
        <v>-1</v>
      </c>
      <c r="BU171" s="35" t="str">
        <f t="shared" si="64"/>
        <v>OOS</v>
      </c>
      <c r="BV171" s="29" t="str">
        <f t="shared" si="65"/>
        <v>OOS</v>
      </c>
      <c r="BW171" s="29" t="str">
        <f t="shared" si="66"/>
        <v>OOS</v>
      </c>
      <c r="BX171" s="29" t="str">
        <f t="shared" si="67"/>
        <v>OOS</v>
      </c>
      <c r="BY171" s="29" t="str">
        <f t="shared" si="68"/>
        <v>OOS</v>
      </c>
      <c r="BZ171" s="29"/>
      <c r="CA171" s="30" t="str">
        <f t="shared" si="69"/>
        <v/>
      </c>
      <c r="CB171" s="31">
        <f t="shared" si="55"/>
        <v>-1</v>
      </c>
      <c r="CC171" s="35" t="str">
        <f t="shared" si="70"/>
        <v/>
      </c>
      <c r="CD171" s="29" t="str">
        <f t="shared" si="71"/>
        <v/>
      </c>
      <c r="CE171" s="29" t="str">
        <f t="shared" si="72"/>
        <v/>
      </c>
      <c r="CF171" s="29" t="str">
        <f t="shared" si="73"/>
        <v/>
      </c>
      <c r="CG171" s="29" t="str">
        <f t="shared" si="74"/>
        <v/>
      </c>
      <c r="CI171" s="30" t="str">
        <f t="shared" si="75"/>
        <v/>
      </c>
      <c r="CJ171" s="31">
        <f t="shared" si="60"/>
        <v>-1</v>
      </c>
      <c r="CK171" s="35" t="str">
        <f t="shared" si="76"/>
        <v/>
      </c>
      <c r="CL171" s="29" t="str">
        <f t="shared" si="77"/>
        <v/>
      </c>
      <c r="CM171" s="29" t="str">
        <f t="shared" si="78"/>
        <v/>
      </c>
      <c r="CN171" s="29" t="str">
        <f t="shared" si="79"/>
        <v/>
      </c>
      <c r="CO171" s="29" t="str">
        <f t="shared" si="80"/>
        <v/>
      </c>
    </row>
    <row r="172" spans="1:93" hidden="1" x14ac:dyDescent="0.3">
      <c r="A172" t="s">
        <v>431</v>
      </c>
      <c r="B172" t="s">
        <v>105</v>
      </c>
      <c r="C172" t="s">
        <v>382</v>
      </c>
      <c r="D172" s="2" t="s">
        <v>84</v>
      </c>
      <c r="E172" s="2"/>
      <c r="F172" s="34">
        <v>9020</v>
      </c>
      <c r="G172" s="2" t="s">
        <v>106</v>
      </c>
      <c r="H172" s="2">
        <v>8</v>
      </c>
      <c r="I172" s="2"/>
      <c r="J172" s="2"/>
      <c r="K172" s="2"/>
      <c r="L172" s="2" t="s">
        <v>20</v>
      </c>
      <c r="M172" s="2">
        <v>8</v>
      </c>
      <c r="N172" s="2"/>
      <c r="O172" s="2"/>
      <c r="P172" s="2" t="s">
        <v>84</v>
      </c>
      <c r="Q172" s="2"/>
      <c r="R172" s="2"/>
      <c r="S172" s="2"/>
      <c r="T172" s="2" t="s">
        <v>86</v>
      </c>
      <c r="U172" t="s">
        <v>432</v>
      </c>
      <c r="V172" s="5" t="s">
        <v>88</v>
      </c>
      <c r="W172" t="s">
        <v>89</v>
      </c>
      <c r="X172">
        <v>0</v>
      </c>
      <c r="Z172" t="s">
        <v>88</v>
      </c>
      <c r="AA172" t="s">
        <v>88</v>
      </c>
      <c r="AB172" t="s">
        <v>88</v>
      </c>
      <c r="AC172" t="s">
        <v>88</v>
      </c>
      <c r="AD172" t="s">
        <v>88</v>
      </c>
      <c r="AE172" t="s">
        <v>88</v>
      </c>
      <c r="AF172" t="s">
        <v>88</v>
      </c>
      <c r="AG172" t="s">
        <v>88</v>
      </c>
      <c r="AH172" t="s">
        <v>88</v>
      </c>
      <c r="AI172" t="s">
        <v>88</v>
      </c>
      <c r="AJ172" t="s">
        <v>88</v>
      </c>
      <c r="AK172" t="s">
        <v>88</v>
      </c>
      <c r="AM172" s="29" t="str">
        <f t="shared" si="56"/>
        <v/>
      </c>
      <c r="AN172" s="29" t="str">
        <f t="shared" si="57"/>
        <v/>
      </c>
      <c r="AO172" s="29" t="str">
        <f t="shared" si="58"/>
        <v/>
      </c>
      <c r="AP172" s="29" t="str">
        <f t="shared" si="61"/>
        <v/>
      </c>
      <c r="AQ172" s="29" t="str">
        <f t="shared" si="62"/>
        <v/>
      </c>
      <c r="AT172" t="s">
        <v>88</v>
      </c>
      <c r="AU172" t="s">
        <v>88</v>
      </c>
      <c r="AV172" t="s">
        <v>88</v>
      </c>
      <c r="AW172" t="s">
        <v>88</v>
      </c>
      <c r="AX172" t="s">
        <v>88</v>
      </c>
      <c r="AY172" t="s">
        <v>88</v>
      </c>
      <c r="AZ172" t="s">
        <v>88</v>
      </c>
      <c r="BA172" t="s">
        <v>88</v>
      </c>
      <c r="BB172" t="s">
        <v>88</v>
      </c>
      <c r="BC172" t="s">
        <v>88</v>
      </c>
      <c r="BD172" t="s">
        <v>88</v>
      </c>
      <c r="BE172" t="s">
        <v>88</v>
      </c>
      <c r="BF172" t="s">
        <v>88</v>
      </c>
      <c r="BG172" t="s">
        <v>88</v>
      </c>
      <c r="BH172" t="s">
        <v>88</v>
      </c>
      <c r="BI172" t="s">
        <v>88</v>
      </c>
      <c r="BJ172" t="s">
        <v>88</v>
      </c>
      <c r="BK172" t="s">
        <v>88</v>
      </c>
      <c r="BL172" t="s">
        <v>88</v>
      </c>
      <c r="BM172" t="s">
        <v>88</v>
      </c>
      <c r="BN172" t="s">
        <v>88</v>
      </c>
      <c r="BP172" s="30">
        <v>2000</v>
      </c>
      <c r="BS172" s="30" t="str">
        <f t="shared" si="63"/>
        <v/>
      </c>
      <c r="BT172" s="31">
        <f t="shared" si="59"/>
        <v>-1</v>
      </c>
      <c r="BU172" s="35" t="str">
        <f t="shared" si="64"/>
        <v>OOS</v>
      </c>
      <c r="BV172" s="29" t="str">
        <f t="shared" si="65"/>
        <v>OOS</v>
      </c>
      <c r="BW172" s="29" t="str">
        <f t="shared" si="66"/>
        <v>OOS</v>
      </c>
      <c r="BX172" s="29" t="str">
        <f t="shared" si="67"/>
        <v>OOS</v>
      </c>
      <c r="BY172" s="29" t="str">
        <f t="shared" si="68"/>
        <v>OOS</v>
      </c>
      <c r="BZ172" s="29"/>
      <c r="CA172" s="30" t="str">
        <f t="shared" si="69"/>
        <v/>
      </c>
      <c r="CB172" s="31">
        <f t="shared" si="55"/>
        <v>-1</v>
      </c>
      <c r="CC172" s="35" t="str">
        <f t="shared" si="70"/>
        <v/>
      </c>
      <c r="CD172" s="29" t="str">
        <f t="shared" si="71"/>
        <v/>
      </c>
      <c r="CE172" s="29" t="str">
        <f t="shared" si="72"/>
        <v/>
      </c>
      <c r="CF172" s="29" t="str">
        <f t="shared" si="73"/>
        <v/>
      </c>
      <c r="CG172" s="29" t="str">
        <f t="shared" si="74"/>
        <v/>
      </c>
      <c r="CI172" s="30" t="str">
        <f t="shared" si="75"/>
        <v/>
      </c>
      <c r="CJ172" s="31">
        <f t="shared" si="60"/>
        <v>-1</v>
      </c>
      <c r="CK172" s="35" t="str">
        <f t="shared" si="76"/>
        <v/>
      </c>
      <c r="CL172" s="29" t="str">
        <f t="shared" si="77"/>
        <v/>
      </c>
      <c r="CM172" s="29" t="str">
        <f t="shared" si="78"/>
        <v/>
      </c>
      <c r="CN172" s="29" t="str">
        <f t="shared" si="79"/>
        <v/>
      </c>
      <c r="CO172" s="29" t="str">
        <f t="shared" si="80"/>
        <v/>
      </c>
    </row>
    <row r="173" spans="1:93" hidden="1" x14ac:dyDescent="0.3">
      <c r="A173" t="s">
        <v>433</v>
      </c>
      <c r="B173" t="s">
        <v>105</v>
      </c>
      <c r="C173" t="s">
        <v>382</v>
      </c>
      <c r="D173" s="2" t="s">
        <v>84</v>
      </c>
      <c r="E173" s="2"/>
      <c r="F173" s="34">
        <v>9020</v>
      </c>
      <c r="G173" s="2" t="s">
        <v>106</v>
      </c>
      <c r="H173" s="2">
        <v>9</v>
      </c>
      <c r="I173" s="2"/>
      <c r="J173" s="2"/>
      <c r="K173" s="2"/>
      <c r="L173" s="2" t="s">
        <v>20</v>
      </c>
      <c r="M173" s="2">
        <v>9</v>
      </c>
      <c r="N173" s="2"/>
      <c r="O173" s="2"/>
      <c r="P173" s="2" t="s">
        <v>84</v>
      </c>
      <c r="Q173" s="2"/>
      <c r="R173" s="2"/>
      <c r="S173" s="2"/>
      <c r="T173" s="2" t="s">
        <v>86</v>
      </c>
      <c r="U173" t="s">
        <v>434</v>
      </c>
      <c r="V173" s="5" t="s">
        <v>88</v>
      </c>
      <c r="W173" t="s">
        <v>384</v>
      </c>
      <c r="X173">
        <v>3</v>
      </c>
      <c r="Z173">
        <v>7.31541</v>
      </c>
      <c r="AA173">
        <v>-0.65479011267261533</v>
      </c>
      <c r="AB173">
        <v>1.2575680480638753</v>
      </c>
      <c r="AC173">
        <v>0</v>
      </c>
      <c r="AD173">
        <v>-1.7193799999999999</v>
      </c>
      <c r="AE173">
        <v>-0.61270999999999998</v>
      </c>
      <c r="AF173">
        <v>-0.3</v>
      </c>
      <c r="AG173">
        <v>0</v>
      </c>
      <c r="AH173">
        <v>0</v>
      </c>
      <c r="AI173">
        <v>0</v>
      </c>
      <c r="AJ173">
        <v>-2.6200000000000001E-2</v>
      </c>
      <c r="AK173">
        <v>0</v>
      </c>
      <c r="AM173" s="29">
        <f t="shared" si="56"/>
        <v>7.38238793539126</v>
      </c>
      <c r="AN173" s="29">
        <f t="shared" si="57"/>
        <v>7.6823879353912599</v>
      </c>
      <c r="AO173" s="29">
        <f t="shared" si="58"/>
        <v>5.9630079353912597</v>
      </c>
      <c r="AP173" s="29">
        <f t="shared" si="61"/>
        <v>5.9630079353912597</v>
      </c>
      <c r="AQ173" s="29">
        <f t="shared" si="62"/>
        <v>5.3502979353912599</v>
      </c>
      <c r="AT173">
        <v>2.4649999999999999</v>
      </c>
      <c r="AU173">
        <v>0.30099999999999999</v>
      </c>
      <c r="AV173">
        <v>0.42399999999999999</v>
      </c>
      <c r="AW173">
        <v>0</v>
      </c>
      <c r="AX173">
        <v>-2.5</v>
      </c>
      <c r="AY173">
        <v>-1.46</v>
      </c>
      <c r="AZ173">
        <v>0</v>
      </c>
      <c r="BA173">
        <v>-0.74099999999999999</v>
      </c>
      <c r="BB173">
        <v>0</v>
      </c>
      <c r="BC173">
        <v>0</v>
      </c>
      <c r="BD173">
        <v>0.96650000000000003</v>
      </c>
      <c r="BE173">
        <v>0.75</v>
      </c>
      <c r="BF173">
        <v>15</v>
      </c>
      <c r="BG173">
        <v>9.2999999999999992E-3</v>
      </c>
      <c r="BH173">
        <v>3</v>
      </c>
      <c r="BI173">
        <v>150</v>
      </c>
      <c r="BJ173">
        <v>0</v>
      </c>
      <c r="BK173">
        <v>0</v>
      </c>
      <c r="BL173">
        <v>0</v>
      </c>
      <c r="BM173">
        <v>-1.2746999999999999</v>
      </c>
      <c r="BN173">
        <v>0</v>
      </c>
      <c r="BP173" s="30">
        <v>2000</v>
      </c>
      <c r="BS173" s="30" t="str">
        <f t="shared" si="63"/>
        <v>WRR0347_CFLscw-Glb(9w)</v>
      </c>
      <c r="BT173" s="31">
        <f t="shared" si="59"/>
        <v>31</v>
      </c>
      <c r="BU173" s="35">
        <f t="shared" si="64"/>
        <v>3.3956000000000004</v>
      </c>
      <c r="BV173" s="29">
        <f t="shared" si="65"/>
        <v>4.1366000000000005</v>
      </c>
      <c r="BW173" s="29">
        <f t="shared" si="66"/>
        <v>1.6366000000000005</v>
      </c>
      <c r="BX173" s="29">
        <f t="shared" si="67"/>
        <v>0.17660000000000053</v>
      </c>
      <c r="BY173" s="29">
        <f t="shared" si="68"/>
        <v>0.17660000000000053</v>
      </c>
      <c r="BZ173" s="29"/>
      <c r="CA173" s="30" t="str">
        <f t="shared" si="69"/>
        <v>_CFLscw-Glb(9w)</v>
      </c>
      <c r="CB173" s="31">
        <f t="shared" si="55"/>
        <v>37</v>
      </c>
      <c r="CC173" s="35">
        <f t="shared" si="70"/>
        <v>4.7261000000000006</v>
      </c>
      <c r="CD173" s="29">
        <f t="shared" si="71"/>
        <v>5.4671000000000003</v>
      </c>
      <c r="CE173" s="29">
        <f t="shared" si="72"/>
        <v>2.9671000000000003</v>
      </c>
      <c r="CF173" s="29">
        <f t="shared" si="73"/>
        <v>1.5071000000000003</v>
      </c>
      <c r="CG173" s="29">
        <f t="shared" si="74"/>
        <v>1.5071000000000003</v>
      </c>
      <c r="CI173" s="30" t="str">
        <f t="shared" si="75"/>
        <v>WRR0347_CFLscw-Glb(9w)</v>
      </c>
      <c r="CJ173" s="31">
        <f t="shared" si="60"/>
        <v>31</v>
      </c>
      <c r="CK173" s="35">
        <f t="shared" si="76"/>
        <v>3.3956000000000004</v>
      </c>
      <c r="CL173" s="29">
        <f t="shared" si="77"/>
        <v>4.1366000000000005</v>
      </c>
      <c r="CM173" s="29">
        <f t="shared" si="78"/>
        <v>1.6366000000000005</v>
      </c>
      <c r="CN173" s="29">
        <f t="shared" si="79"/>
        <v>0.17660000000000053</v>
      </c>
      <c r="CO173" s="29">
        <f t="shared" si="80"/>
        <v>0.17660000000000053</v>
      </c>
    </row>
    <row r="174" spans="1:93" hidden="1" x14ac:dyDescent="0.3">
      <c r="A174" t="s">
        <v>435</v>
      </c>
      <c r="B174" t="s">
        <v>105</v>
      </c>
      <c r="C174" t="s">
        <v>436</v>
      </c>
      <c r="D174" s="2">
        <v>38</v>
      </c>
      <c r="E174" s="2">
        <v>82</v>
      </c>
      <c r="F174" s="34">
        <v>9020</v>
      </c>
      <c r="G174" s="2" t="s">
        <v>106</v>
      </c>
      <c r="H174" s="2">
        <v>23</v>
      </c>
      <c r="I174" s="2">
        <v>900</v>
      </c>
      <c r="J174" s="2">
        <v>1300</v>
      </c>
      <c r="K174" s="2" t="s">
        <v>437</v>
      </c>
      <c r="L174" s="2" t="s">
        <v>20</v>
      </c>
      <c r="M174" s="2">
        <v>23</v>
      </c>
      <c r="N174" s="2"/>
      <c r="O174" s="2"/>
      <c r="P174" s="2" t="s">
        <v>84</v>
      </c>
      <c r="Q174" s="2"/>
      <c r="R174" s="2"/>
      <c r="S174" s="2"/>
      <c r="T174" s="2" t="s">
        <v>86</v>
      </c>
      <c r="U174" t="s">
        <v>438</v>
      </c>
      <c r="V174" s="5" t="s">
        <v>88</v>
      </c>
      <c r="W174" t="s">
        <v>439</v>
      </c>
      <c r="X174">
        <v>2</v>
      </c>
      <c r="Z174">
        <v>5.0279999999999996</v>
      </c>
      <c r="AA174">
        <v>0.22669576292256455</v>
      </c>
      <c r="AB174">
        <v>0.94713628548481477</v>
      </c>
      <c r="AC174">
        <v>0</v>
      </c>
      <c r="AD174">
        <v>-2.7940999999999998</v>
      </c>
      <c r="AE174">
        <v>0</v>
      </c>
      <c r="AF174">
        <v>-0.57599999999999996</v>
      </c>
      <c r="AG174">
        <v>0</v>
      </c>
      <c r="AH174">
        <v>4.0461</v>
      </c>
      <c r="AI174">
        <v>0</v>
      </c>
      <c r="AJ174">
        <v>0.14729999999999999</v>
      </c>
      <c r="AK174">
        <v>0</v>
      </c>
      <c r="AM174" s="29">
        <f t="shared" si="56"/>
        <v>9.0137320484073786</v>
      </c>
      <c r="AN174" s="29">
        <f t="shared" si="57"/>
        <v>9.5897320484073791</v>
      </c>
      <c r="AO174" s="29">
        <f t="shared" si="58"/>
        <v>10.841732048407378</v>
      </c>
      <c r="AP174" s="29">
        <f t="shared" si="61"/>
        <v>10.841732048407378</v>
      </c>
      <c r="AQ174" s="29">
        <f t="shared" si="62"/>
        <v>10.841732048407378</v>
      </c>
      <c r="AT174">
        <v>3.984</v>
      </c>
      <c r="AU174">
        <v>0.38800000000000001</v>
      </c>
      <c r="AV174">
        <v>0.98799999999999999</v>
      </c>
      <c r="AW174">
        <v>0</v>
      </c>
      <c r="AX174">
        <v>-2.3199999999999998</v>
      </c>
      <c r="AY174">
        <v>-1.85</v>
      </c>
      <c r="AZ174">
        <v>0</v>
      </c>
      <c r="BA174">
        <v>-1.0070000000000001</v>
      </c>
      <c r="BB174">
        <v>0</v>
      </c>
      <c r="BC174">
        <v>0</v>
      </c>
      <c r="BD174">
        <v>0.5907</v>
      </c>
      <c r="BE174">
        <v>0.75</v>
      </c>
      <c r="BF174">
        <v>8</v>
      </c>
      <c r="BG174">
        <v>1.04E-2</v>
      </c>
      <c r="BH174">
        <v>12</v>
      </c>
      <c r="BI174">
        <v>150</v>
      </c>
      <c r="BJ174">
        <v>0</v>
      </c>
      <c r="BK174">
        <v>0</v>
      </c>
      <c r="BL174">
        <v>0</v>
      </c>
      <c r="BM174">
        <v>0</v>
      </c>
      <c r="BN174">
        <v>0</v>
      </c>
      <c r="BP174" s="30">
        <v>2000</v>
      </c>
      <c r="BS174" s="30" t="str">
        <f t="shared" si="63"/>
        <v>WRR0409_CFLscw-PAR38(23w)</v>
      </c>
      <c r="BT174" s="31">
        <f t="shared" si="59"/>
        <v>94</v>
      </c>
      <c r="BU174" s="35">
        <f t="shared" si="64"/>
        <v>6.5119999999999987</v>
      </c>
      <c r="BV174" s="29">
        <f t="shared" si="65"/>
        <v>7.5189999999999992</v>
      </c>
      <c r="BW174" s="29">
        <f t="shared" si="66"/>
        <v>5.1989999999999998</v>
      </c>
      <c r="BX174" s="29">
        <f t="shared" si="67"/>
        <v>3.3489999999999998</v>
      </c>
      <c r="BY174" s="29">
        <f t="shared" si="68"/>
        <v>3.3489999999999998</v>
      </c>
      <c r="BZ174" s="29"/>
      <c r="CA174" s="30" t="str">
        <f t="shared" si="69"/>
        <v>_CFLscw-PAR38(23w)</v>
      </c>
      <c r="CB174" s="31">
        <f t="shared" si="55"/>
        <v>94</v>
      </c>
      <c r="CC174" s="35">
        <f t="shared" si="70"/>
        <v>6.5119999999999987</v>
      </c>
      <c r="CD174" s="29">
        <f t="shared" si="71"/>
        <v>7.5189999999999992</v>
      </c>
      <c r="CE174" s="29">
        <f t="shared" si="72"/>
        <v>5.1989999999999998</v>
      </c>
      <c r="CF174" s="29">
        <f t="shared" si="73"/>
        <v>3.3489999999999998</v>
      </c>
      <c r="CG174" s="29">
        <f t="shared" si="74"/>
        <v>3.3489999999999998</v>
      </c>
      <c r="CI174" s="30" t="str">
        <f t="shared" si="75"/>
        <v/>
      </c>
      <c r="CJ174" s="31">
        <f t="shared" si="60"/>
        <v>-1</v>
      </c>
      <c r="CK174" s="35" t="str">
        <f t="shared" si="76"/>
        <v/>
      </c>
      <c r="CL174" s="29" t="str">
        <f t="shared" si="77"/>
        <v/>
      </c>
      <c r="CM174" s="29" t="str">
        <f t="shared" si="78"/>
        <v/>
      </c>
      <c r="CN174" s="29" t="str">
        <f t="shared" si="79"/>
        <v/>
      </c>
      <c r="CO174" s="29" t="str">
        <f t="shared" si="80"/>
        <v/>
      </c>
    </row>
    <row r="175" spans="1:93" hidden="1" x14ac:dyDescent="0.3">
      <c r="A175" t="s">
        <v>440</v>
      </c>
      <c r="B175" t="s">
        <v>96</v>
      </c>
      <c r="C175" t="s">
        <v>93</v>
      </c>
      <c r="D175" s="2" t="s">
        <v>84</v>
      </c>
      <c r="E175" s="2">
        <v>82</v>
      </c>
      <c r="F175" s="34">
        <v>9020</v>
      </c>
      <c r="G175" s="2" t="s">
        <v>106</v>
      </c>
      <c r="H175" s="2">
        <v>15</v>
      </c>
      <c r="I175" s="2">
        <v>565</v>
      </c>
      <c r="J175" s="2">
        <v>705</v>
      </c>
      <c r="K175" s="2" t="s">
        <v>441</v>
      </c>
      <c r="L175" s="2" t="s">
        <v>20</v>
      </c>
      <c r="M175" s="2">
        <v>15</v>
      </c>
      <c r="N175" s="2"/>
      <c r="O175" s="2"/>
      <c r="P175" s="2" t="s">
        <v>84</v>
      </c>
      <c r="Q175" s="2"/>
      <c r="R175" s="2"/>
      <c r="S175" s="2"/>
      <c r="T175" s="2" t="s">
        <v>86</v>
      </c>
      <c r="U175" t="s">
        <v>442</v>
      </c>
      <c r="V175" s="5" t="s">
        <v>88</v>
      </c>
      <c r="W175" t="s">
        <v>439</v>
      </c>
      <c r="X175">
        <v>2</v>
      </c>
      <c r="Z175">
        <v>5.0279999999999996</v>
      </c>
      <c r="AA175">
        <v>0.22669576292256455</v>
      </c>
      <c r="AB175">
        <v>0.94713628548481477</v>
      </c>
      <c r="AC175">
        <v>0</v>
      </c>
      <c r="AD175">
        <v>-2.7940999999999998</v>
      </c>
      <c r="AE175">
        <v>0</v>
      </c>
      <c r="AF175">
        <v>-0.57599999999999996</v>
      </c>
      <c r="AG175">
        <v>0</v>
      </c>
      <c r="AH175">
        <v>4.0461</v>
      </c>
      <c r="AI175">
        <v>0</v>
      </c>
      <c r="AJ175">
        <v>0.14729999999999999</v>
      </c>
      <c r="AK175">
        <v>0</v>
      </c>
      <c r="AM175" s="29">
        <f t="shared" si="56"/>
        <v>7.8353320484073796</v>
      </c>
      <c r="AN175" s="29">
        <f t="shared" si="57"/>
        <v>8.4113320484073792</v>
      </c>
      <c r="AO175" s="29">
        <f t="shared" si="58"/>
        <v>9.6633320484073781</v>
      </c>
      <c r="AP175" s="29">
        <f t="shared" si="61"/>
        <v>9.6633320484073781</v>
      </c>
      <c r="AQ175" s="29">
        <f t="shared" si="62"/>
        <v>9.6633320484073781</v>
      </c>
      <c r="AT175">
        <v>3.984</v>
      </c>
      <c r="AU175">
        <v>0.38800000000000001</v>
      </c>
      <c r="AV175">
        <v>0.98799999999999999</v>
      </c>
      <c r="AW175">
        <v>0</v>
      </c>
      <c r="AX175">
        <v>-2.3199999999999998</v>
      </c>
      <c r="AY175">
        <v>-1.85</v>
      </c>
      <c r="AZ175">
        <v>0</v>
      </c>
      <c r="BA175">
        <v>-1.0070000000000001</v>
      </c>
      <c r="BB175">
        <v>0</v>
      </c>
      <c r="BC175">
        <v>0</v>
      </c>
      <c r="BD175">
        <v>0.5907</v>
      </c>
      <c r="BE175">
        <v>0.75</v>
      </c>
      <c r="BF175">
        <v>8</v>
      </c>
      <c r="BG175">
        <v>1.04E-2</v>
      </c>
      <c r="BH175">
        <v>12</v>
      </c>
      <c r="BI175">
        <v>150</v>
      </c>
      <c r="BJ175">
        <v>0</v>
      </c>
      <c r="BK175">
        <v>0</v>
      </c>
      <c r="BL175">
        <v>0</v>
      </c>
      <c r="BM175">
        <v>0</v>
      </c>
      <c r="BN175">
        <v>0</v>
      </c>
      <c r="BP175" s="30">
        <v>2000</v>
      </c>
      <c r="BS175" s="30" t="str">
        <f t="shared" si="63"/>
        <v>WRR0409_CFLscw-Refl-1(15w)</v>
      </c>
      <c r="BT175" s="31">
        <f t="shared" si="59"/>
        <v>61</v>
      </c>
      <c r="BU175" s="35">
        <f t="shared" si="64"/>
        <v>6.1687999999999992</v>
      </c>
      <c r="BV175" s="29">
        <f t="shared" si="65"/>
        <v>7.1757999999999997</v>
      </c>
      <c r="BW175" s="29">
        <f t="shared" si="66"/>
        <v>4.8558000000000003</v>
      </c>
      <c r="BX175" s="29">
        <f t="shared" si="67"/>
        <v>3.0058000000000002</v>
      </c>
      <c r="BY175" s="29">
        <f t="shared" si="68"/>
        <v>3.0058000000000002</v>
      </c>
      <c r="BZ175" s="29"/>
      <c r="CA175" s="30" t="str">
        <f t="shared" si="69"/>
        <v>_CFLscw-Refl-1(15w)</v>
      </c>
      <c r="CB175" s="31">
        <f t="shared" si="55"/>
        <v>61</v>
      </c>
      <c r="CC175" s="35">
        <f t="shared" si="70"/>
        <v>6.1687999999999992</v>
      </c>
      <c r="CD175" s="29">
        <f t="shared" si="71"/>
        <v>7.1757999999999997</v>
      </c>
      <c r="CE175" s="29">
        <f t="shared" si="72"/>
        <v>4.8558000000000003</v>
      </c>
      <c r="CF175" s="29">
        <f t="shared" si="73"/>
        <v>3.0058000000000002</v>
      </c>
      <c r="CG175" s="29">
        <f t="shared" si="74"/>
        <v>3.0058000000000002</v>
      </c>
      <c r="CI175" s="30" t="str">
        <f t="shared" si="75"/>
        <v/>
      </c>
      <c r="CJ175" s="31">
        <f t="shared" si="60"/>
        <v>-1</v>
      </c>
      <c r="CK175" s="35" t="str">
        <f t="shared" si="76"/>
        <v/>
      </c>
      <c r="CL175" s="29" t="str">
        <f t="shared" si="77"/>
        <v/>
      </c>
      <c r="CM175" s="29" t="str">
        <f t="shared" si="78"/>
        <v/>
      </c>
      <c r="CN175" s="29" t="str">
        <f t="shared" si="79"/>
        <v/>
      </c>
      <c r="CO175" s="29" t="str">
        <f t="shared" si="80"/>
        <v/>
      </c>
    </row>
    <row r="176" spans="1:93" hidden="1" x14ac:dyDescent="0.3">
      <c r="A176" t="s">
        <v>443</v>
      </c>
      <c r="B176" t="s">
        <v>96</v>
      </c>
      <c r="C176" t="s">
        <v>93</v>
      </c>
      <c r="D176" s="2" t="s">
        <v>84</v>
      </c>
      <c r="E176" s="2">
        <v>82</v>
      </c>
      <c r="F176" s="34">
        <v>9020</v>
      </c>
      <c r="G176" s="2" t="s">
        <v>106</v>
      </c>
      <c r="H176" s="2">
        <v>23</v>
      </c>
      <c r="I176" s="2">
        <v>880</v>
      </c>
      <c r="J176" s="2">
        <v>1100</v>
      </c>
      <c r="K176" s="2" t="s">
        <v>437</v>
      </c>
      <c r="L176" s="2" t="s">
        <v>20</v>
      </c>
      <c r="M176" s="2">
        <v>23</v>
      </c>
      <c r="N176" s="2"/>
      <c r="O176" s="2"/>
      <c r="P176" s="2" t="s">
        <v>84</v>
      </c>
      <c r="Q176" s="2"/>
      <c r="R176" s="2"/>
      <c r="S176" s="2"/>
      <c r="T176" s="2" t="s">
        <v>86</v>
      </c>
      <c r="U176" t="s">
        <v>444</v>
      </c>
      <c r="V176" s="5" t="s">
        <v>88</v>
      </c>
      <c r="W176" t="s">
        <v>439</v>
      </c>
      <c r="X176">
        <v>2</v>
      </c>
      <c r="Z176">
        <v>5.0279999999999996</v>
      </c>
      <c r="AA176">
        <v>0.22669576292256455</v>
      </c>
      <c r="AB176">
        <v>0.94713628548481477</v>
      </c>
      <c r="AC176">
        <v>0</v>
      </c>
      <c r="AD176">
        <v>-2.7940999999999998</v>
      </c>
      <c r="AE176">
        <v>0</v>
      </c>
      <c r="AF176">
        <v>-0.57599999999999996</v>
      </c>
      <c r="AG176">
        <v>0</v>
      </c>
      <c r="AH176">
        <v>4.0461</v>
      </c>
      <c r="AI176">
        <v>0</v>
      </c>
      <c r="AJ176">
        <v>0.14729999999999999</v>
      </c>
      <c r="AK176">
        <v>0</v>
      </c>
      <c r="AM176" s="29">
        <f t="shared" si="56"/>
        <v>9.0137320484073786</v>
      </c>
      <c r="AN176" s="29">
        <f t="shared" si="57"/>
        <v>9.5897320484073791</v>
      </c>
      <c r="AO176" s="29">
        <f t="shared" si="58"/>
        <v>6.7956320484073789</v>
      </c>
      <c r="AP176" s="29">
        <f t="shared" si="61"/>
        <v>6.7956320484073789</v>
      </c>
      <c r="AQ176" s="29">
        <f t="shared" si="62"/>
        <v>6.7956320484073789</v>
      </c>
      <c r="AT176">
        <v>3.984</v>
      </c>
      <c r="AU176">
        <v>0.38800000000000001</v>
      </c>
      <c r="AV176">
        <v>0.98799999999999999</v>
      </c>
      <c r="AW176">
        <v>0</v>
      </c>
      <c r="AX176">
        <v>-2.3199999999999998</v>
      </c>
      <c r="AY176">
        <v>-1.85</v>
      </c>
      <c r="AZ176">
        <v>0</v>
      </c>
      <c r="BA176">
        <v>-1.0070000000000001</v>
      </c>
      <c r="BB176">
        <v>0</v>
      </c>
      <c r="BC176">
        <v>0</v>
      </c>
      <c r="BD176">
        <v>0.5907</v>
      </c>
      <c r="BE176">
        <v>0.75</v>
      </c>
      <c r="BF176">
        <v>8</v>
      </c>
      <c r="BG176">
        <v>1.04E-2</v>
      </c>
      <c r="BH176">
        <v>12</v>
      </c>
      <c r="BI176">
        <v>150</v>
      </c>
      <c r="BJ176">
        <v>0</v>
      </c>
      <c r="BK176">
        <v>0</v>
      </c>
      <c r="BL176">
        <v>0</v>
      </c>
      <c r="BM176">
        <v>0</v>
      </c>
      <c r="BN176">
        <v>0</v>
      </c>
      <c r="BP176" s="30">
        <v>2000</v>
      </c>
      <c r="BS176" s="30" t="str">
        <f t="shared" si="63"/>
        <v>WRR0409_CFLscw-Refl-1(23w)</v>
      </c>
      <c r="BT176" s="31">
        <f t="shared" si="59"/>
        <v>94</v>
      </c>
      <c r="BU176" s="35">
        <f t="shared" si="64"/>
        <v>6.5119999999999987</v>
      </c>
      <c r="BV176" s="29">
        <f t="shared" si="65"/>
        <v>7.5189999999999992</v>
      </c>
      <c r="BW176" s="29">
        <f t="shared" si="66"/>
        <v>5.1989999999999998</v>
      </c>
      <c r="BX176" s="29">
        <f t="shared" si="67"/>
        <v>3.3489999999999998</v>
      </c>
      <c r="BY176" s="29">
        <f t="shared" si="68"/>
        <v>3.3489999999999998</v>
      </c>
      <c r="BZ176" s="29"/>
      <c r="CA176" s="30" t="str">
        <f t="shared" si="69"/>
        <v>_CFLscw-Refl-1(23w)</v>
      </c>
      <c r="CB176" s="31">
        <f t="shared" si="55"/>
        <v>94</v>
      </c>
      <c r="CC176" s="35">
        <f t="shared" si="70"/>
        <v>6.5119999999999987</v>
      </c>
      <c r="CD176" s="29">
        <f t="shared" si="71"/>
        <v>7.5189999999999992</v>
      </c>
      <c r="CE176" s="29">
        <f t="shared" si="72"/>
        <v>5.1989999999999998</v>
      </c>
      <c r="CF176" s="29">
        <f t="shared" si="73"/>
        <v>3.3489999999999998</v>
      </c>
      <c r="CG176" s="29">
        <f t="shared" si="74"/>
        <v>3.3489999999999998</v>
      </c>
      <c r="CI176" s="30" t="str">
        <f t="shared" si="75"/>
        <v/>
      </c>
      <c r="CJ176" s="31">
        <f t="shared" si="60"/>
        <v>-1</v>
      </c>
      <c r="CK176" s="35" t="str">
        <f t="shared" si="76"/>
        <v/>
      </c>
      <c r="CL176" s="29" t="str">
        <f t="shared" si="77"/>
        <v/>
      </c>
      <c r="CM176" s="29" t="str">
        <f t="shared" si="78"/>
        <v/>
      </c>
      <c r="CN176" s="29" t="str">
        <f t="shared" si="79"/>
        <v/>
      </c>
      <c r="CO176" s="29" t="str">
        <f t="shared" si="80"/>
        <v/>
      </c>
    </row>
    <row r="177" spans="1:93" hidden="1" x14ac:dyDescent="0.3">
      <c r="A177" t="s">
        <v>445</v>
      </c>
      <c r="B177" t="s">
        <v>105</v>
      </c>
      <c r="C177" t="s">
        <v>93</v>
      </c>
      <c r="D177" s="2">
        <v>30</v>
      </c>
      <c r="E177" s="2">
        <v>82</v>
      </c>
      <c r="F177" s="34">
        <v>9020</v>
      </c>
      <c r="G177" s="2" t="s">
        <v>106</v>
      </c>
      <c r="H177" s="2">
        <v>15</v>
      </c>
      <c r="I177" s="2">
        <v>800</v>
      </c>
      <c r="J177" s="2">
        <v>1030</v>
      </c>
      <c r="K177" s="2" t="s">
        <v>441</v>
      </c>
      <c r="L177" s="2" t="s">
        <v>20</v>
      </c>
      <c r="M177" s="2">
        <v>15</v>
      </c>
      <c r="N177" s="2"/>
      <c r="O177" s="2"/>
      <c r="P177" s="2" t="s">
        <v>84</v>
      </c>
      <c r="Q177" s="2"/>
      <c r="R177" s="2"/>
      <c r="S177" s="2"/>
      <c r="T177" s="2" t="s">
        <v>86</v>
      </c>
      <c r="U177" t="s">
        <v>446</v>
      </c>
      <c r="V177" s="5" t="s">
        <v>88</v>
      </c>
      <c r="W177" t="s">
        <v>439</v>
      </c>
      <c r="X177">
        <v>2</v>
      </c>
      <c r="Z177">
        <v>5.0279999999999996</v>
      </c>
      <c r="AA177">
        <v>0.22669576292256455</v>
      </c>
      <c r="AB177">
        <v>0.94713628548481477</v>
      </c>
      <c r="AC177">
        <v>0</v>
      </c>
      <c r="AD177">
        <v>-2.7940999999999998</v>
      </c>
      <c r="AE177">
        <v>0</v>
      </c>
      <c r="AF177">
        <v>-0.57599999999999996</v>
      </c>
      <c r="AG177">
        <v>0</v>
      </c>
      <c r="AH177">
        <v>4.0461</v>
      </c>
      <c r="AI177">
        <v>0</v>
      </c>
      <c r="AJ177">
        <v>0.14729999999999999</v>
      </c>
      <c r="AK177">
        <v>0</v>
      </c>
      <c r="AM177" s="29">
        <f t="shared" si="56"/>
        <v>7.8353320484073796</v>
      </c>
      <c r="AN177" s="29">
        <f t="shared" si="57"/>
        <v>8.4113320484073792</v>
      </c>
      <c r="AO177" s="29">
        <f t="shared" si="58"/>
        <v>5.617232048407379</v>
      </c>
      <c r="AP177" s="29">
        <f t="shared" si="61"/>
        <v>5.617232048407379</v>
      </c>
      <c r="AQ177" s="29">
        <f t="shared" si="62"/>
        <v>5.617232048407379</v>
      </c>
      <c r="AT177">
        <v>3.984</v>
      </c>
      <c r="AU177">
        <v>0.38800000000000001</v>
      </c>
      <c r="AV177">
        <v>0.98799999999999999</v>
      </c>
      <c r="AW177">
        <v>0</v>
      </c>
      <c r="AX177">
        <v>-2.3199999999999998</v>
      </c>
      <c r="AY177">
        <v>-1.85</v>
      </c>
      <c r="AZ177">
        <v>0</v>
      </c>
      <c r="BA177">
        <v>-1.0070000000000001</v>
      </c>
      <c r="BB177">
        <v>0</v>
      </c>
      <c r="BC177">
        <v>0</v>
      </c>
      <c r="BD177">
        <v>0.5907</v>
      </c>
      <c r="BE177">
        <v>0.75</v>
      </c>
      <c r="BF177">
        <v>8</v>
      </c>
      <c r="BG177">
        <v>1.04E-2</v>
      </c>
      <c r="BH177">
        <v>12</v>
      </c>
      <c r="BI177">
        <v>150</v>
      </c>
      <c r="BJ177">
        <v>0</v>
      </c>
      <c r="BK177">
        <v>0</v>
      </c>
      <c r="BL177">
        <v>0</v>
      </c>
      <c r="BM177">
        <v>0</v>
      </c>
      <c r="BN177">
        <v>0</v>
      </c>
      <c r="BP177" s="30">
        <v>2000</v>
      </c>
      <c r="BS177" s="30" t="str">
        <f t="shared" si="63"/>
        <v>WRR0409_CFLscw-Refl-2(15w)</v>
      </c>
      <c r="BT177" s="31">
        <f t="shared" si="59"/>
        <v>61</v>
      </c>
      <c r="BU177" s="35">
        <f t="shared" si="64"/>
        <v>6.1687999999999992</v>
      </c>
      <c r="BV177" s="29">
        <f t="shared" si="65"/>
        <v>7.1757999999999997</v>
      </c>
      <c r="BW177" s="29">
        <f t="shared" si="66"/>
        <v>4.8558000000000003</v>
      </c>
      <c r="BX177" s="29">
        <f t="shared" si="67"/>
        <v>3.0058000000000002</v>
      </c>
      <c r="BY177" s="29">
        <f t="shared" si="68"/>
        <v>3.0058000000000002</v>
      </c>
      <c r="BZ177" s="29"/>
      <c r="CA177" s="30" t="str">
        <f t="shared" si="69"/>
        <v>_CFLscw-Refl-2(15w)</v>
      </c>
      <c r="CB177" s="31">
        <f t="shared" si="55"/>
        <v>61</v>
      </c>
      <c r="CC177" s="35">
        <f t="shared" si="70"/>
        <v>6.1687999999999992</v>
      </c>
      <c r="CD177" s="29">
        <f t="shared" si="71"/>
        <v>7.1757999999999997</v>
      </c>
      <c r="CE177" s="29">
        <f t="shared" si="72"/>
        <v>4.8558000000000003</v>
      </c>
      <c r="CF177" s="29">
        <f t="shared" si="73"/>
        <v>3.0058000000000002</v>
      </c>
      <c r="CG177" s="29">
        <f t="shared" si="74"/>
        <v>3.0058000000000002</v>
      </c>
      <c r="CI177" s="30" t="str">
        <f t="shared" si="75"/>
        <v/>
      </c>
      <c r="CJ177" s="31">
        <f t="shared" si="60"/>
        <v>-1</v>
      </c>
      <c r="CK177" s="35" t="str">
        <f t="shared" si="76"/>
        <v/>
      </c>
      <c r="CL177" s="29" t="str">
        <f t="shared" si="77"/>
        <v/>
      </c>
      <c r="CM177" s="29" t="str">
        <f t="shared" si="78"/>
        <v/>
      </c>
      <c r="CN177" s="29" t="str">
        <f t="shared" si="79"/>
        <v/>
      </c>
      <c r="CO177" s="29" t="str">
        <f t="shared" si="80"/>
        <v/>
      </c>
    </row>
    <row r="178" spans="1:93" hidden="1" x14ac:dyDescent="0.3">
      <c r="A178" t="s">
        <v>447</v>
      </c>
      <c r="B178" t="s">
        <v>105</v>
      </c>
      <c r="C178" t="s">
        <v>93</v>
      </c>
      <c r="D178" s="2">
        <v>40</v>
      </c>
      <c r="E178" s="2">
        <v>82</v>
      </c>
      <c r="F178" s="34">
        <v>9020</v>
      </c>
      <c r="G178" s="2" t="s">
        <v>106</v>
      </c>
      <c r="H178" s="2">
        <v>23</v>
      </c>
      <c r="I178" s="2">
        <v>900</v>
      </c>
      <c r="J178" s="2">
        <v>1100</v>
      </c>
      <c r="K178" s="2" t="s">
        <v>437</v>
      </c>
      <c r="L178" s="2" t="s">
        <v>20</v>
      </c>
      <c r="M178" s="2">
        <v>23</v>
      </c>
      <c r="N178" s="2"/>
      <c r="O178" s="2"/>
      <c r="P178" s="2" t="s">
        <v>84</v>
      </c>
      <c r="Q178" s="2"/>
      <c r="R178" s="2"/>
      <c r="S178" s="2"/>
      <c r="T178" s="2" t="s">
        <v>86</v>
      </c>
      <c r="U178" t="s">
        <v>448</v>
      </c>
      <c r="V178" s="5" t="s">
        <v>88</v>
      </c>
      <c r="W178" t="s">
        <v>439</v>
      </c>
      <c r="X178">
        <v>2</v>
      </c>
      <c r="Z178">
        <v>5.0279999999999996</v>
      </c>
      <c r="AA178">
        <v>0.22669576292256455</v>
      </c>
      <c r="AB178">
        <v>0.94713628548481477</v>
      </c>
      <c r="AC178">
        <v>0</v>
      </c>
      <c r="AD178">
        <v>-2.7940999999999998</v>
      </c>
      <c r="AE178">
        <v>0</v>
      </c>
      <c r="AF178">
        <v>-0.57599999999999996</v>
      </c>
      <c r="AG178">
        <v>0</v>
      </c>
      <c r="AH178">
        <v>4.0461</v>
      </c>
      <c r="AI178">
        <v>0</v>
      </c>
      <c r="AJ178">
        <v>0.14729999999999999</v>
      </c>
      <c r="AK178">
        <v>0</v>
      </c>
      <c r="AM178" s="29">
        <f t="shared" si="56"/>
        <v>9.0137320484073786</v>
      </c>
      <c r="AN178" s="29">
        <f t="shared" si="57"/>
        <v>9.5897320484073791</v>
      </c>
      <c r="AO178" s="29">
        <f t="shared" si="58"/>
        <v>6.7956320484073789</v>
      </c>
      <c r="AP178" s="29">
        <f t="shared" si="61"/>
        <v>6.7956320484073789</v>
      </c>
      <c r="AQ178" s="29">
        <f t="shared" si="62"/>
        <v>6.7956320484073789</v>
      </c>
      <c r="AT178">
        <v>3.984</v>
      </c>
      <c r="AU178">
        <v>0.38800000000000001</v>
      </c>
      <c r="AV178">
        <v>0.98799999999999999</v>
      </c>
      <c r="AW178">
        <v>0</v>
      </c>
      <c r="AX178">
        <v>-2.3199999999999998</v>
      </c>
      <c r="AY178">
        <v>-1.85</v>
      </c>
      <c r="AZ178">
        <v>0</v>
      </c>
      <c r="BA178">
        <v>-1.0070000000000001</v>
      </c>
      <c r="BB178">
        <v>0</v>
      </c>
      <c r="BC178">
        <v>0</v>
      </c>
      <c r="BD178">
        <v>0.5907</v>
      </c>
      <c r="BE178">
        <v>0.75</v>
      </c>
      <c r="BF178">
        <v>8</v>
      </c>
      <c r="BG178">
        <v>1.04E-2</v>
      </c>
      <c r="BH178">
        <v>12</v>
      </c>
      <c r="BI178">
        <v>150</v>
      </c>
      <c r="BJ178">
        <v>0</v>
      </c>
      <c r="BK178">
        <v>0</v>
      </c>
      <c r="BL178">
        <v>0</v>
      </c>
      <c r="BM178">
        <v>0</v>
      </c>
      <c r="BN178">
        <v>0</v>
      </c>
      <c r="BP178" s="30">
        <v>2000</v>
      </c>
      <c r="BS178" s="30" t="str">
        <f t="shared" si="63"/>
        <v>WRR0409_CFLscw-Refl-2(23w)</v>
      </c>
      <c r="BT178" s="31">
        <f t="shared" si="59"/>
        <v>94</v>
      </c>
      <c r="BU178" s="35">
        <f t="shared" si="64"/>
        <v>6.5119999999999987</v>
      </c>
      <c r="BV178" s="29">
        <f t="shared" si="65"/>
        <v>7.5189999999999992</v>
      </c>
      <c r="BW178" s="29">
        <f t="shared" si="66"/>
        <v>5.1989999999999998</v>
      </c>
      <c r="BX178" s="29">
        <f t="shared" si="67"/>
        <v>3.3489999999999998</v>
      </c>
      <c r="BY178" s="29">
        <f t="shared" si="68"/>
        <v>3.3489999999999998</v>
      </c>
      <c r="BZ178" s="29"/>
      <c r="CA178" s="30" t="str">
        <f t="shared" si="69"/>
        <v>_CFLscw-Refl-2(23w)</v>
      </c>
      <c r="CB178" s="31">
        <f t="shared" si="55"/>
        <v>94</v>
      </c>
      <c r="CC178" s="35">
        <f t="shared" si="70"/>
        <v>6.5119999999999987</v>
      </c>
      <c r="CD178" s="29">
        <f t="shared" si="71"/>
        <v>7.5189999999999992</v>
      </c>
      <c r="CE178" s="29">
        <f t="shared" si="72"/>
        <v>5.1989999999999998</v>
      </c>
      <c r="CF178" s="29">
        <f t="shared" si="73"/>
        <v>3.3489999999999998</v>
      </c>
      <c r="CG178" s="29">
        <f t="shared" si="74"/>
        <v>3.3489999999999998</v>
      </c>
      <c r="CI178" s="30" t="str">
        <f t="shared" si="75"/>
        <v/>
      </c>
      <c r="CJ178" s="31">
        <f t="shared" si="60"/>
        <v>-1</v>
      </c>
      <c r="CK178" s="35" t="str">
        <f t="shared" si="76"/>
        <v/>
      </c>
      <c r="CL178" s="29" t="str">
        <f t="shared" si="77"/>
        <v/>
      </c>
      <c r="CM178" s="29" t="str">
        <f t="shared" si="78"/>
        <v/>
      </c>
      <c r="CN178" s="29" t="str">
        <f t="shared" si="79"/>
        <v/>
      </c>
      <c r="CO178" s="29" t="str">
        <f t="shared" si="80"/>
        <v/>
      </c>
    </row>
    <row r="179" spans="1:93" hidden="1" x14ac:dyDescent="0.3">
      <c r="A179" t="s">
        <v>449</v>
      </c>
      <c r="B179" t="s">
        <v>105</v>
      </c>
      <c r="C179" t="s">
        <v>93</v>
      </c>
      <c r="D179" s="2" t="s">
        <v>84</v>
      </c>
      <c r="E179" s="2"/>
      <c r="F179" s="34">
        <v>9020</v>
      </c>
      <c r="G179" s="2" t="s">
        <v>280</v>
      </c>
      <c r="H179" s="2">
        <v>15</v>
      </c>
      <c r="I179" s="2"/>
      <c r="J179" s="2"/>
      <c r="K179" s="2"/>
      <c r="L179" s="2" t="s">
        <v>20</v>
      </c>
      <c r="M179" s="2">
        <v>15</v>
      </c>
      <c r="N179" s="2"/>
      <c r="O179" s="2"/>
      <c r="P179" s="2" t="s">
        <v>84</v>
      </c>
      <c r="Q179" s="2"/>
      <c r="R179" s="2"/>
      <c r="S179" s="2"/>
      <c r="T179" s="2" t="s">
        <v>86</v>
      </c>
      <c r="U179" t="s">
        <v>450</v>
      </c>
      <c r="V179" s="5" t="s">
        <v>88</v>
      </c>
      <c r="W179" t="s">
        <v>439</v>
      </c>
      <c r="X179">
        <v>2</v>
      </c>
      <c r="Z179">
        <v>5.0279999999999996</v>
      </c>
      <c r="AA179">
        <v>0.22669576292256455</v>
      </c>
      <c r="AB179">
        <v>0.94713628548481477</v>
      </c>
      <c r="AC179">
        <v>0</v>
      </c>
      <c r="AD179">
        <v>-2.7940999999999998</v>
      </c>
      <c r="AE179">
        <v>0</v>
      </c>
      <c r="AF179">
        <v>-0.57599999999999996</v>
      </c>
      <c r="AG179">
        <v>0</v>
      </c>
      <c r="AH179">
        <v>4.0461</v>
      </c>
      <c r="AI179">
        <v>0</v>
      </c>
      <c r="AJ179">
        <v>0.14729999999999999</v>
      </c>
      <c r="AK179">
        <v>0</v>
      </c>
      <c r="AM179" s="29">
        <f t="shared" si="56"/>
        <v>11.881432048407378</v>
      </c>
      <c r="AN179" s="29">
        <f t="shared" si="57"/>
        <v>12.457432048407378</v>
      </c>
      <c r="AO179" s="29">
        <f t="shared" si="58"/>
        <v>5.617232048407379</v>
      </c>
      <c r="AP179" s="29">
        <f t="shared" si="61"/>
        <v>5.617232048407379</v>
      </c>
      <c r="AQ179" s="29">
        <f t="shared" si="62"/>
        <v>5.617232048407379</v>
      </c>
      <c r="AT179">
        <v>3.984</v>
      </c>
      <c r="AU179">
        <v>0.38800000000000001</v>
      </c>
      <c r="AV179">
        <v>0.98799999999999999</v>
      </c>
      <c r="AW179">
        <v>0</v>
      </c>
      <c r="AX179">
        <v>-2.3199999999999998</v>
      </c>
      <c r="AY179">
        <v>-1.85</v>
      </c>
      <c r="AZ179">
        <v>0</v>
      </c>
      <c r="BA179">
        <v>-1.0070000000000001</v>
      </c>
      <c r="BB179">
        <v>0</v>
      </c>
      <c r="BC179">
        <v>0</v>
      </c>
      <c r="BD179">
        <v>0.5907</v>
      </c>
      <c r="BE179">
        <v>0.75</v>
      </c>
      <c r="BF179">
        <v>8</v>
      </c>
      <c r="BG179">
        <v>1.04E-2</v>
      </c>
      <c r="BH179">
        <v>12</v>
      </c>
      <c r="BI179">
        <v>150</v>
      </c>
      <c r="BJ179">
        <v>0</v>
      </c>
      <c r="BK179">
        <v>0</v>
      </c>
      <c r="BL179">
        <v>0</v>
      </c>
      <c r="BM179">
        <v>0</v>
      </c>
      <c r="BN179">
        <v>0</v>
      </c>
      <c r="BP179" s="30">
        <v>2000</v>
      </c>
      <c r="BS179" s="30" t="str">
        <f t="shared" si="63"/>
        <v>WRR0409_CFLscw-Refl-Dim(15w)</v>
      </c>
      <c r="BT179" s="31">
        <f t="shared" si="59"/>
        <v>61</v>
      </c>
      <c r="BU179" s="35">
        <f t="shared" si="64"/>
        <v>6.1687999999999992</v>
      </c>
      <c r="BV179" s="29">
        <f t="shared" si="65"/>
        <v>7.1757999999999997</v>
      </c>
      <c r="BW179" s="29">
        <f t="shared" si="66"/>
        <v>4.8558000000000003</v>
      </c>
      <c r="BX179" s="29">
        <f t="shared" si="67"/>
        <v>3.0058000000000002</v>
      </c>
      <c r="BY179" s="29">
        <f t="shared" si="68"/>
        <v>3.0058000000000002</v>
      </c>
      <c r="BZ179" s="29"/>
      <c r="CA179" s="30" t="str">
        <f t="shared" si="69"/>
        <v>_CFLscw-Refl-Dim(15w)</v>
      </c>
      <c r="CB179" s="31">
        <f t="shared" si="55"/>
        <v>61</v>
      </c>
      <c r="CC179" s="35">
        <f t="shared" si="70"/>
        <v>6.1687999999999992</v>
      </c>
      <c r="CD179" s="29">
        <f t="shared" si="71"/>
        <v>7.1757999999999997</v>
      </c>
      <c r="CE179" s="29">
        <f t="shared" si="72"/>
        <v>4.8558000000000003</v>
      </c>
      <c r="CF179" s="29">
        <f t="shared" si="73"/>
        <v>3.0058000000000002</v>
      </c>
      <c r="CG179" s="29">
        <f t="shared" si="74"/>
        <v>3.0058000000000002</v>
      </c>
      <c r="CI179" s="30" t="str">
        <f t="shared" si="75"/>
        <v/>
      </c>
      <c r="CJ179" s="31">
        <f t="shared" si="60"/>
        <v>-1</v>
      </c>
      <c r="CK179" s="35" t="str">
        <f t="shared" si="76"/>
        <v/>
      </c>
      <c r="CL179" s="29" t="str">
        <f t="shared" si="77"/>
        <v/>
      </c>
      <c r="CM179" s="29" t="str">
        <f t="shared" si="78"/>
        <v/>
      </c>
      <c r="CN179" s="29" t="str">
        <f t="shared" si="79"/>
        <v/>
      </c>
      <c r="CO179" s="29" t="str">
        <f t="shared" si="80"/>
        <v/>
      </c>
    </row>
    <row r="180" spans="1:93" hidden="1" x14ac:dyDescent="0.3">
      <c r="A180" t="s">
        <v>451</v>
      </c>
      <c r="B180" t="s">
        <v>105</v>
      </c>
      <c r="C180" t="s">
        <v>93</v>
      </c>
      <c r="D180" s="2" t="s">
        <v>84</v>
      </c>
      <c r="E180" s="2"/>
      <c r="F180" s="34">
        <v>9020</v>
      </c>
      <c r="G180" s="2" t="s">
        <v>280</v>
      </c>
      <c r="H180" s="2">
        <v>16</v>
      </c>
      <c r="I180" s="2"/>
      <c r="J180" s="2"/>
      <c r="K180" s="2"/>
      <c r="L180" s="2" t="s">
        <v>20</v>
      </c>
      <c r="M180" s="2">
        <v>16</v>
      </c>
      <c r="N180" s="2"/>
      <c r="O180" s="2"/>
      <c r="P180" s="2" t="s">
        <v>84</v>
      </c>
      <c r="Q180" s="2"/>
      <c r="R180" s="2"/>
      <c r="S180" s="2"/>
      <c r="T180" s="2" t="s">
        <v>86</v>
      </c>
      <c r="U180" t="s">
        <v>452</v>
      </c>
      <c r="V180" s="5" t="s">
        <v>88</v>
      </c>
      <c r="W180" t="s">
        <v>439</v>
      </c>
      <c r="X180">
        <v>2</v>
      </c>
      <c r="Z180">
        <v>5.0279999999999996</v>
      </c>
      <c r="AA180">
        <v>0.22669576292256455</v>
      </c>
      <c r="AB180">
        <v>0.94713628548481477</v>
      </c>
      <c r="AC180">
        <v>0</v>
      </c>
      <c r="AD180">
        <v>-2.7940999999999998</v>
      </c>
      <c r="AE180">
        <v>0</v>
      </c>
      <c r="AF180">
        <v>-0.57599999999999996</v>
      </c>
      <c r="AG180">
        <v>0</v>
      </c>
      <c r="AH180">
        <v>4.0461</v>
      </c>
      <c r="AI180">
        <v>0</v>
      </c>
      <c r="AJ180">
        <v>0.14729999999999999</v>
      </c>
      <c r="AK180">
        <v>0</v>
      </c>
      <c r="AM180" s="29">
        <f t="shared" si="56"/>
        <v>12.028732048407377</v>
      </c>
      <c r="AN180" s="29">
        <f t="shared" si="57"/>
        <v>12.604732048407378</v>
      </c>
      <c r="AO180" s="29">
        <f t="shared" si="58"/>
        <v>5.7645320484073785</v>
      </c>
      <c r="AP180" s="29">
        <f t="shared" si="61"/>
        <v>5.7645320484073785</v>
      </c>
      <c r="AQ180" s="29">
        <f t="shared" si="62"/>
        <v>5.7645320484073785</v>
      </c>
      <c r="AT180">
        <v>3.984</v>
      </c>
      <c r="AU180">
        <v>0.38800000000000001</v>
      </c>
      <c r="AV180">
        <v>0.98799999999999999</v>
      </c>
      <c r="AW180">
        <v>0</v>
      </c>
      <c r="AX180">
        <v>-2.3199999999999998</v>
      </c>
      <c r="AY180">
        <v>-1.85</v>
      </c>
      <c r="AZ180">
        <v>0</v>
      </c>
      <c r="BA180">
        <v>-1.0070000000000001</v>
      </c>
      <c r="BB180">
        <v>0</v>
      </c>
      <c r="BC180">
        <v>0</v>
      </c>
      <c r="BD180">
        <v>0.5907</v>
      </c>
      <c r="BE180">
        <v>0.75</v>
      </c>
      <c r="BF180">
        <v>8</v>
      </c>
      <c r="BG180">
        <v>1.04E-2</v>
      </c>
      <c r="BH180">
        <v>12</v>
      </c>
      <c r="BI180">
        <v>150</v>
      </c>
      <c r="BJ180">
        <v>0</v>
      </c>
      <c r="BK180">
        <v>0</v>
      </c>
      <c r="BL180">
        <v>0</v>
      </c>
      <c r="BM180">
        <v>0</v>
      </c>
      <c r="BN180">
        <v>0</v>
      </c>
      <c r="BP180" s="30">
        <v>2000</v>
      </c>
      <c r="BS180" s="30" t="str">
        <f t="shared" si="63"/>
        <v>WRR0409_CFLscw-Refl-Dim(16w)</v>
      </c>
      <c r="BT180" s="31">
        <f t="shared" si="59"/>
        <v>65</v>
      </c>
      <c r="BU180" s="35">
        <f t="shared" si="64"/>
        <v>6.2103999999999999</v>
      </c>
      <c r="BV180" s="29">
        <f t="shared" si="65"/>
        <v>7.2173999999999996</v>
      </c>
      <c r="BW180" s="29">
        <f t="shared" si="66"/>
        <v>4.8973999999999993</v>
      </c>
      <c r="BX180" s="29">
        <f t="shared" si="67"/>
        <v>3.0473999999999992</v>
      </c>
      <c r="BY180" s="29">
        <f t="shared" si="68"/>
        <v>3.0473999999999992</v>
      </c>
      <c r="BZ180" s="29"/>
      <c r="CA180" s="30" t="str">
        <f t="shared" si="69"/>
        <v>_CFLscw-Refl-Dim(16w)</v>
      </c>
      <c r="CB180" s="31">
        <f t="shared" si="55"/>
        <v>65</v>
      </c>
      <c r="CC180" s="35">
        <f t="shared" si="70"/>
        <v>6.2103999999999999</v>
      </c>
      <c r="CD180" s="29">
        <f t="shared" si="71"/>
        <v>7.2173999999999996</v>
      </c>
      <c r="CE180" s="29">
        <f t="shared" si="72"/>
        <v>4.8973999999999993</v>
      </c>
      <c r="CF180" s="29">
        <f t="shared" si="73"/>
        <v>3.0473999999999992</v>
      </c>
      <c r="CG180" s="29">
        <f t="shared" si="74"/>
        <v>3.0473999999999992</v>
      </c>
      <c r="CI180" s="30" t="str">
        <f t="shared" si="75"/>
        <v/>
      </c>
      <c r="CJ180" s="31">
        <f t="shared" si="60"/>
        <v>-1</v>
      </c>
      <c r="CK180" s="35" t="str">
        <f t="shared" si="76"/>
        <v/>
      </c>
      <c r="CL180" s="29" t="str">
        <f t="shared" si="77"/>
        <v/>
      </c>
      <c r="CM180" s="29" t="str">
        <f t="shared" si="78"/>
        <v/>
      </c>
      <c r="CN180" s="29" t="str">
        <f t="shared" si="79"/>
        <v/>
      </c>
      <c r="CO180" s="29" t="str">
        <f t="shared" si="80"/>
        <v/>
      </c>
    </row>
    <row r="181" spans="1:93" hidden="1" x14ac:dyDescent="0.3">
      <c r="A181" t="s">
        <v>453</v>
      </c>
      <c r="B181" t="s">
        <v>105</v>
      </c>
      <c r="C181" t="s">
        <v>93</v>
      </c>
      <c r="D181" s="2" t="s">
        <v>84</v>
      </c>
      <c r="E181" s="2"/>
      <c r="F181" s="34">
        <v>9020</v>
      </c>
      <c r="G181" s="2" t="s">
        <v>280</v>
      </c>
      <c r="H181" s="2">
        <v>20</v>
      </c>
      <c r="I181" s="2"/>
      <c r="J181" s="2"/>
      <c r="K181" s="2"/>
      <c r="L181" s="2" t="s">
        <v>20</v>
      </c>
      <c r="M181" s="2">
        <v>20</v>
      </c>
      <c r="N181" s="2"/>
      <c r="O181" s="2"/>
      <c r="P181" s="2" t="s">
        <v>84</v>
      </c>
      <c r="Q181" s="2"/>
      <c r="R181" s="2"/>
      <c r="S181" s="2"/>
      <c r="T181" s="2" t="s">
        <v>86</v>
      </c>
      <c r="U181" t="s">
        <v>454</v>
      </c>
      <c r="V181" s="5" t="s">
        <v>88</v>
      </c>
      <c r="W181" t="s">
        <v>439</v>
      </c>
      <c r="X181">
        <v>2</v>
      </c>
      <c r="Z181">
        <v>5.0279999999999996</v>
      </c>
      <c r="AA181">
        <v>0.22669576292256455</v>
      </c>
      <c r="AB181">
        <v>0.94713628548481477</v>
      </c>
      <c r="AC181">
        <v>0</v>
      </c>
      <c r="AD181">
        <v>-2.7940999999999998</v>
      </c>
      <c r="AE181">
        <v>0</v>
      </c>
      <c r="AF181">
        <v>-0.57599999999999996</v>
      </c>
      <c r="AG181">
        <v>0</v>
      </c>
      <c r="AH181">
        <v>4.0461</v>
      </c>
      <c r="AI181">
        <v>0</v>
      </c>
      <c r="AJ181">
        <v>0.14729999999999999</v>
      </c>
      <c r="AK181">
        <v>0</v>
      </c>
      <c r="AM181" s="29">
        <f t="shared" si="56"/>
        <v>12.617932048407377</v>
      </c>
      <c r="AN181" s="29">
        <f t="shared" si="57"/>
        <v>13.193932048407378</v>
      </c>
      <c r="AO181" s="29">
        <f t="shared" si="58"/>
        <v>6.3537320484073785</v>
      </c>
      <c r="AP181" s="29">
        <f t="shared" si="61"/>
        <v>6.3537320484073785</v>
      </c>
      <c r="AQ181" s="29">
        <f t="shared" si="62"/>
        <v>6.3537320484073785</v>
      </c>
      <c r="AT181">
        <v>3.984</v>
      </c>
      <c r="AU181">
        <v>0.38800000000000001</v>
      </c>
      <c r="AV181">
        <v>0.98799999999999999</v>
      </c>
      <c r="AW181">
        <v>0</v>
      </c>
      <c r="AX181">
        <v>-2.3199999999999998</v>
      </c>
      <c r="AY181">
        <v>-1.85</v>
      </c>
      <c r="AZ181">
        <v>0</v>
      </c>
      <c r="BA181">
        <v>-1.0070000000000001</v>
      </c>
      <c r="BB181">
        <v>0</v>
      </c>
      <c r="BC181">
        <v>0</v>
      </c>
      <c r="BD181">
        <v>0.5907</v>
      </c>
      <c r="BE181">
        <v>0.75</v>
      </c>
      <c r="BF181">
        <v>8</v>
      </c>
      <c r="BG181">
        <v>1.04E-2</v>
      </c>
      <c r="BH181">
        <v>12</v>
      </c>
      <c r="BI181">
        <v>150</v>
      </c>
      <c r="BJ181">
        <v>0</v>
      </c>
      <c r="BK181">
        <v>0</v>
      </c>
      <c r="BL181">
        <v>0</v>
      </c>
      <c r="BM181">
        <v>0</v>
      </c>
      <c r="BN181">
        <v>0</v>
      </c>
      <c r="BP181" s="30">
        <v>2000</v>
      </c>
      <c r="BS181" s="30" t="str">
        <f t="shared" si="63"/>
        <v>WRR0409_CFLscw-Refl-Dim(20w)</v>
      </c>
      <c r="BT181" s="31">
        <f t="shared" si="59"/>
        <v>82</v>
      </c>
      <c r="BU181" s="35">
        <f t="shared" si="64"/>
        <v>6.3872</v>
      </c>
      <c r="BV181" s="29">
        <f t="shared" si="65"/>
        <v>7.3941999999999997</v>
      </c>
      <c r="BW181" s="29">
        <f t="shared" si="66"/>
        <v>5.0741999999999994</v>
      </c>
      <c r="BX181" s="29">
        <f t="shared" si="67"/>
        <v>3.2241999999999993</v>
      </c>
      <c r="BY181" s="29">
        <f t="shared" si="68"/>
        <v>3.2241999999999993</v>
      </c>
      <c r="BZ181" s="29"/>
      <c r="CA181" s="30" t="str">
        <f t="shared" si="69"/>
        <v>_CFLscw-Refl-Dim(20w)</v>
      </c>
      <c r="CB181" s="31">
        <f t="shared" si="55"/>
        <v>81</v>
      </c>
      <c r="CC181" s="35">
        <f t="shared" si="70"/>
        <v>6.3767999999999994</v>
      </c>
      <c r="CD181" s="29">
        <f t="shared" si="71"/>
        <v>7.383799999999999</v>
      </c>
      <c r="CE181" s="29">
        <f t="shared" si="72"/>
        <v>5.0637999999999987</v>
      </c>
      <c r="CF181" s="29">
        <f t="shared" si="73"/>
        <v>3.2137999999999987</v>
      </c>
      <c r="CG181" s="29">
        <f t="shared" si="74"/>
        <v>3.2137999999999987</v>
      </c>
      <c r="CI181" s="30" t="str">
        <f t="shared" si="75"/>
        <v/>
      </c>
      <c r="CJ181" s="31">
        <f t="shared" si="60"/>
        <v>-1</v>
      </c>
      <c r="CK181" s="35" t="str">
        <f t="shared" si="76"/>
        <v/>
      </c>
      <c r="CL181" s="29" t="str">
        <f t="shared" si="77"/>
        <v/>
      </c>
      <c r="CM181" s="29" t="str">
        <f t="shared" si="78"/>
        <v/>
      </c>
      <c r="CN181" s="29" t="str">
        <f t="shared" si="79"/>
        <v/>
      </c>
      <c r="CO181" s="29" t="str">
        <f t="shared" si="80"/>
        <v/>
      </c>
    </row>
    <row r="182" spans="1:93" hidden="1" x14ac:dyDescent="0.3">
      <c r="A182" t="s">
        <v>455</v>
      </c>
      <c r="B182" t="s">
        <v>105</v>
      </c>
      <c r="C182" t="s">
        <v>93</v>
      </c>
      <c r="D182" s="2" t="s">
        <v>84</v>
      </c>
      <c r="E182" s="2"/>
      <c r="F182" s="34">
        <v>9020</v>
      </c>
      <c r="G182" s="2" t="s">
        <v>280</v>
      </c>
      <c r="H182" s="2">
        <v>26</v>
      </c>
      <c r="I182" s="2"/>
      <c r="J182" s="2"/>
      <c r="K182" s="2"/>
      <c r="L182" s="2" t="s">
        <v>20</v>
      </c>
      <c r="M182" s="2">
        <v>26</v>
      </c>
      <c r="N182" s="2"/>
      <c r="O182" s="2"/>
      <c r="P182" s="2" t="s">
        <v>84</v>
      </c>
      <c r="Q182" s="2"/>
      <c r="R182" s="2"/>
      <c r="S182" s="2"/>
      <c r="T182" s="2" t="s">
        <v>86</v>
      </c>
      <c r="U182" t="s">
        <v>456</v>
      </c>
      <c r="V182" s="5" t="s">
        <v>88</v>
      </c>
      <c r="W182" t="s">
        <v>439</v>
      </c>
      <c r="X182">
        <v>2</v>
      </c>
      <c r="Z182">
        <v>5.0279999999999996</v>
      </c>
      <c r="AA182">
        <v>0.22669576292256455</v>
      </c>
      <c r="AB182">
        <v>0.94713628548481477</v>
      </c>
      <c r="AC182">
        <v>0</v>
      </c>
      <c r="AD182">
        <v>-2.7940999999999998</v>
      </c>
      <c r="AE182">
        <v>0</v>
      </c>
      <c r="AF182">
        <v>-0.57599999999999996</v>
      </c>
      <c r="AG182">
        <v>0</v>
      </c>
      <c r="AH182">
        <v>4.0461</v>
      </c>
      <c r="AI182">
        <v>0</v>
      </c>
      <c r="AJ182">
        <v>0.14729999999999999</v>
      </c>
      <c r="AK182">
        <v>0</v>
      </c>
      <c r="AM182" s="29">
        <f t="shared" si="56"/>
        <v>13.501732048407376</v>
      </c>
      <c r="AN182" s="29">
        <f t="shared" si="57"/>
        <v>14.077732048407377</v>
      </c>
      <c r="AO182" s="29">
        <f t="shared" si="58"/>
        <v>7.2375320484073775</v>
      </c>
      <c r="AP182" s="29">
        <f t="shared" si="61"/>
        <v>7.2375320484073775</v>
      </c>
      <c r="AQ182" s="29">
        <f t="shared" si="62"/>
        <v>7.2375320484073775</v>
      </c>
      <c r="AT182">
        <v>3.984</v>
      </c>
      <c r="AU182">
        <v>0.38800000000000001</v>
      </c>
      <c r="AV182">
        <v>0.98799999999999999</v>
      </c>
      <c r="AW182">
        <v>0</v>
      </c>
      <c r="AX182">
        <v>-2.3199999999999998</v>
      </c>
      <c r="AY182">
        <v>-1.85</v>
      </c>
      <c r="AZ182">
        <v>0</v>
      </c>
      <c r="BA182">
        <v>-1.0070000000000001</v>
      </c>
      <c r="BB182">
        <v>0</v>
      </c>
      <c r="BC182">
        <v>0</v>
      </c>
      <c r="BD182">
        <v>0.5907</v>
      </c>
      <c r="BE182">
        <v>0.75</v>
      </c>
      <c r="BF182">
        <v>8</v>
      </c>
      <c r="BG182">
        <v>1.04E-2</v>
      </c>
      <c r="BH182">
        <v>12</v>
      </c>
      <c r="BI182">
        <v>150</v>
      </c>
      <c r="BJ182">
        <v>0</v>
      </c>
      <c r="BK182">
        <v>0</v>
      </c>
      <c r="BL182">
        <v>0</v>
      </c>
      <c r="BM182">
        <v>0</v>
      </c>
      <c r="BN182">
        <v>0</v>
      </c>
      <c r="BP182" s="30">
        <v>2000</v>
      </c>
      <c r="BS182" s="30" t="str">
        <f t="shared" si="63"/>
        <v>WRR0409_CFLscw-Refl-Dim(26w)</v>
      </c>
      <c r="BT182" s="31">
        <f t="shared" si="59"/>
        <v>106</v>
      </c>
      <c r="BU182" s="35">
        <f t="shared" si="64"/>
        <v>6.6367999999999991</v>
      </c>
      <c r="BV182" s="29">
        <f t="shared" si="65"/>
        <v>7.6437999999999997</v>
      </c>
      <c r="BW182" s="29">
        <f t="shared" si="66"/>
        <v>5.3238000000000003</v>
      </c>
      <c r="BX182" s="29">
        <f t="shared" si="67"/>
        <v>3.4738000000000002</v>
      </c>
      <c r="BY182" s="29">
        <f t="shared" si="68"/>
        <v>3.4738000000000002</v>
      </c>
      <c r="BZ182" s="29"/>
      <c r="CA182" s="30" t="str">
        <f t="shared" si="69"/>
        <v>_CFLscw-Refl-Dim(26w)</v>
      </c>
      <c r="CB182" s="31">
        <f t="shared" si="55"/>
        <v>106</v>
      </c>
      <c r="CC182" s="35">
        <f t="shared" si="70"/>
        <v>6.6367999999999991</v>
      </c>
      <c r="CD182" s="29">
        <f t="shared" si="71"/>
        <v>7.6437999999999997</v>
      </c>
      <c r="CE182" s="29">
        <f t="shared" si="72"/>
        <v>5.3238000000000003</v>
      </c>
      <c r="CF182" s="29">
        <f t="shared" si="73"/>
        <v>3.4738000000000002</v>
      </c>
      <c r="CG182" s="29">
        <f t="shared" si="74"/>
        <v>3.4738000000000002</v>
      </c>
      <c r="CI182" s="30" t="str">
        <f t="shared" si="75"/>
        <v/>
      </c>
      <c r="CJ182" s="31">
        <f t="shared" si="60"/>
        <v>-1</v>
      </c>
      <c r="CK182" s="35" t="str">
        <f t="shared" si="76"/>
        <v/>
      </c>
      <c r="CL182" s="29" t="str">
        <f t="shared" si="77"/>
        <v/>
      </c>
      <c r="CM182" s="29" t="str">
        <f t="shared" si="78"/>
        <v/>
      </c>
      <c r="CN182" s="29" t="str">
        <f t="shared" si="79"/>
        <v/>
      </c>
      <c r="CO182" s="29" t="str">
        <f t="shared" si="80"/>
        <v/>
      </c>
    </row>
    <row r="183" spans="1:93" hidden="1" x14ac:dyDescent="0.3">
      <c r="A183" t="s">
        <v>457</v>
      </c>
      <c r="B183" t="s">
        <v>105</v>
      </c>
      <c r="C183" t="s">
        <v>93</v>
      </c>
      <c r="D183" s="2" t="s">
        <v>84</v>
      </c>
      <c r="E183" s="2"/>
      <c r="F183" s="34">
        <v>9020</v>
      </c>
      <c r="G183" s="2" t="s">
        <v>106</v>
      </c>
      <c r="H183" s="2">
        <v>13</v>
      </c>
      <c r="I183" s="2"/>
      <c r="J183" s="2"/>
      <c r="K183" s="2"/>
      <c r="L183" s="2" t="s">
        <v>20</v>
      </c>
      <c r="M183" s="2">
        <v>13</v>
      </c>
      <c r="N183" s="2" t="s">
        <v>107</v>
      </c>
      <c r="O183" s="2"/>
      <c r="P183" s="2" t="s">
        <v>84</v>
      </c>
      <c r="Q183" s="2"/>
      <c r="R183" s="2"/>
      <c r="S183" s="2"/>
      <c r="T183" s="2" t="s">
        <v>86</v>
      </c>
      <c r="U183" t="s">
        <v>458</v>
      </c>
      <c r="V183" s="5" t="s">
        <v>88</v>
      </c>
      <c r="W183" t="s">
        <v>439</v>
      </c>
      <c r="X183">
        <v>2</v>
      </c>
      <c r="Z183">
        <v>5.0279999999999996</v>
      </c>
      <c r="AA183">
        <v>0.22669576292256455</v>
      </c>
      <c r="AB183">
        <v>0.94713628548481477</v>
      </c>
      <c r="AC183">
        <v>0</v>
      </c>
      <c r="AD183">
        <v>-2.7940999999999998</v>
      </c>
      <c r="AE183">
        <v>0</v>
      </c>
      <c r="AF183">
        <v>-0.57599999999999996</v>
      </c>
      <c r="AG183">
        <v>0</v>
      </c>
      <c r="AH183">
        <v>4.0461</v>
      </c>
      <c r="AI183">
        <v>0</v>
      </c>
      <c r="AJ183">
        <v>0.14729999999999999</v>
      </c>
      <c r="AK183">
        <v>0</v>
      </c>
      <c r="AM183" s="29">
        <f t="shared" si="56"/>
        <v>7.5407320484073788</v>
      </c>
      <c r="AN183" s="29">
        <f t="shared" si="57"/>
        <v>8.1167320484073784</v>
      </c>
      <c r="AO183" s="29">
        <f t="shared" si="58"/>
        <v>5.3226320484073781</v>
      </c>
      <c r="AP183" s="29">
        <f t="shared" si="61"/>
        <v>5.3226320484073781</v>
      </c>
      <c r="AQ183" s="29">
        <f t="shared" si="62"/>
        <v>5.3226320484073781</v>
      </c>
      <c r="AT183">
        <v>3.984</v>
      </c>
      <c r="AU183">
        <v>0.38800000000000001</v>
      </c>
      <c r="AV183">
        <v>0.98799999999999999</v>
      </c>
      <c r="AW183">
        <v>0</v>
      </c>
      <c r="AX183">
        <v>-2.3199999999999998</v>
      </c>
      <c r="AY183">
        <v>-1.85</v>
      </c>
      <c r="AZ183">
        <v>0</v>
      </c>
      <c r="BA183">
        <v>-1.0070000000000001</v>
      </c>
      <c r="BB183">
        <v>0</v>
      </c>
      <c r="BC183">
        <v>0</v>
      </c>
      <c r="BD183">
        <v>0.5907</v>
      </c>
      <c r="BE183">
        <v>0.75</v>
      </c>
      <c r="BF183">
        <v>8</v>
      </c>
      <c r="BG183">
        <v>1.04E-2</v>
      </c>
      <c r="BH183">
        <v>12</v>
      </c>
      <c r="BI183">
        <v>150</v>
      </c>
      <c r="BJ183">
        <v>0</v>
      </c>
      <c r="BK183">
        <v>0</v>
      </c>
      <c r="BL183">
        <v>0</v>
      </c>
      <c r="BM183">
        <v>0</v>
      </c>
      <c r="BN183">
        <v>0</v>
      </c>
      <c r="BP183" s="30">
        <v>2000</v>
      </c>
      <c r="BS183" s="30" t="str">
        <f t="shared" si="63"/>
        <v>WRR0409_CFLscw-Refl-Ext(13w)</v>
      </c>
      <c r="BT183" s="31">
        <f t="shared" si="59"/>
        <v>53</v>
      </c>
      <c r="BU183" s="35">
        <f t="shared" si="64"/>
        <v>6.0855999999999995</v>
      </c>
      <c r="BV183" s="29">
        <f t="shared" si="65"/>
        <v>7.0925999999999991</v>
      </c>
      <c r="BW183" s="29">
        <f t="shared" si="66"/>
        <v>4.7725999999999988</v>
      </c>
      <c r="BX183" s="29">
        <f t="shared" si="67"/>
        <v>2.9225999999999988</v>
      </c>
      <c r="BY183" s="29">
        <f t="shared" si="68"/>
        <v>2.9225999999999988</v>
      </c>
      <c r="BZ183" s="29"/>
      <c r="CA183" s="30" t="str">
        <f t="shared" si="69"/>
        <v>_CFLscw-Refl-Ext(13w)</v>
      </c>
      <c r="CB183" s="31">
        <f t="shared" ref="CB183:CB246" si="81">IF(OR(X183=1,X183=2,X183=3),ROUND(M183*4.07,0),-1)</f>
        <v>53</v>
      </c>
      <c r="CC183" s="35">
        <f t="shared" si="70"/>
        <v>6.0855999999999995</v>
      </c>
      <c r="CD183" s="29">
        <f t="shared" si="71"/>
        <v>7.0925999999999991</v>
      </c>
      <c r="CE183" s="29">
        <f t="shared" si="72"/>
        <v>4.7725999999999988</v>
      </c>
      <c r="CF183" s="29">
        <f t="shared" si="73"/>
        <v>2.9225999999999988</v>
      </c>
      <c r="CG183" s="29">
        <f t="shared" si="74"/>
        <v>2.9225999999999988</v>
      </c>
      <c r="CI183" s="30" t="str">
        <f t="shared" si="75"/>
        <v/>
      </c>
      <c r="CJ183" s="31">
        <f t="shared" si="60"/>
        <v>-1</v>
      </c>
      <c r="CK183" s="35" t="str">
        <f t="shared" si="76"/>
        <v/>
      </c>
      <c r="CL183" s="29" t="str">
        <f t="shared" si="77"/>
        <v/>
      </c>
      <c r="CM183" s="29" t="str">
        <f t="shared" si="78"/>
        <v/>
      </c>
      <c r="CN183" s="29" t="str">
        <f t="shared" si="79"/>
        <v/>
      </c>
      <c r="CO183" s="29" t="str">
        <f t="shared" si="80"/>
        <v/>
      </c>
    </row>
    <row r="184" spans="1:93" hidden="1" x14ac:dyDescent="0.3">
      <c r="A184" t="s">
        <v>459</v>
      </c>
      <c r="B184" t="s">
        <v>105</v>
      </c>
      <c r="C184" t="s">
        <v>93</v>
      </c>
      <c r="D184" s="2" t="s">
        <v>84</v>
      </c>
      <c r="E184" s="2"/>
      <c r="F184" s="34">
        <v>9020</v>
      </c>
      <c r="G184" s="2" t="s">
        <v>106</v>
      </c>
      <c r="H184" s="2">
        <v>14</v>
      </c>
      <c r="I184" s="2"/>
      <c r="J184" s="2"/>
      <c r="K184" s="2"/>
      <c r="L184" s="2" t="s">
        <v>20</v>
      </c>
      <c r="M184" s="2">
        <v>14</v>
      </c>
      <c r="N184" s="2" t="s">
        <v>107</v>
      </c>
      <c r="O184" s="2"/>
      <c r="P184" s="2" t="s">
        <v>84</v>
      </c>
      <c r="Q184" s="2"/>
      <c r="R184" s="2"/>
      <c r="S184" s="2"/>
      <c r="T184" s="2" t="s">
        <v>86</v>
      </c>
      <c r="U184" t="s">
        <v>460</v>
      </c>
      <c r="V184" s="5" t="s">
        <v>88</v>
      </c>
      <c r="W184" t="s">
        <v>439</v>
      </c>
      <c r="X184">
        <v>2</v>
      </c>
      <c r="Z184">
        <v>5.0279999999999996</v>
      </c>
      <c r="AA184">
        <v>0.22669576292256455</v>
      </c>
      <c r="AB184">
        <v>0.94713628548481477</v>
      </c>
      <c r="AC184">
        <v>0</v>
      </c>
      <c r="AD184">
        <v>-2.7940999999999998</v>
      </c>
      <c r="AE184">
        <v>0</v>
      </c>
      <c r="AF184">
        <v>-0.57599999999999996</v>
      </c>
      <c r="AG184">
        <v>0</v>
      </c>
      <c r="AH184">
        <v>4.0461</v>
      </c>
      <c r="AI184">
        <v>0</v>
      </c>
      <c r="AJ184">
        <v>0.14729999999999999</v>
      </c>
      <c r="AK184">
        <v>0</v>
      </c>
      <c r="AM184" s="29">
        <f t="shared" si="56"/>
        <v>7.6880320484073801</v>
      </c>
      <c r="AN184" s="29">
        <f t="shared" si="57"/>
        <v>8.2640320484073797</v>
      </c>
      <c r="AO184" s="29">
        <f t="shared" si="58"/>
        <v>5.4699320484073795</v>
      </c>
      <c r="AP184" s="29">
        <f t="shared" si="61"/>
        <v>5.4699320484073795</v>
      </c>
      <c r="AQ184" s="29">
        <f t="shared" si="62"/>
        <v>5.4699320484073795</v>
      </c>
      <c r="AT184">
        <v>3.984</v>
      </c>
      <c r="AU184">
        <v>0.38800000000000001</v>
      </c>
      <c r="AV184">
        <v>0.98799999999999999</v>
      </c>
      <c r="AW184">
        <v>0</v>
      </c>
      <c r="AX184">
        <v>-2.3199999999999998</v>
      </c>
      <c r="AY184">
        <v>-1.85</v>
      </c>
      <c r="AZ184">
        <v>0</v>
      </c>
      <c r="BA184">
        <v>-1.0070000000000001</v>
      </c>
      <c r="BB184">
        <v>0</v>
      </c>
      <c r="BC184">
        <v>0</v>
      </c>
      <c r="BD184">
        <v>0.5907</v>
      </c>
      <c r="BE184">
        <v>0.75</v>
      </c>
      <c r="BF184">
        <v>8</v>
      </c>
      <c r="BG184">
        <v>1.04E-2</v>
      </c>
      <c r="BH184">
        <v>12</v>
      </c>
      <c r="BI184">
        <v>150</v>
      </c>
      <c r="BJ184">
        <v>0</v>
      </c>
      <c r="BK184">
        <v>0</v>
      </c>
      <c r="BL184">
        <v>0</v>
      </c>
      <c r="BM184">
        <v>0</v>
      </c>
      <c r="BN184">
        <v>0</v>
      </c>
      <c r="BP184" s="30">
        <v>2000</v>
      </c>
      <c r="BS184" s="30" t="str">
        <f t="shared" si="63"/>
        <v>WRR0409_CFLscw-Refl-Ext(14w)</v>
      </c>
      <c r="BT184" s="31">
        <f t="shared" si="59"/>
        <v>57</v>
      </c>
      <c r="BU184" s="35">
        <f t="shared" si="64"/>
        <v>6.1272000000000002</v>
      </c>
      <c r="BV184" s="29">
        <f t="shared" si="65"/>
        <v>7.1341999999999999</v>
      </c>
      <c r="BW184" s="29">
        <f t="shared" si="66"/>
        <v>4.8141999999999996</v>
      </c>
      <c r="BX184" s="29">
        <f t="shared" si="67"/>
        <v>2.9641999999999995</v>
      </c>
      <c r="BY184" s="29">
        <f t="shared" si="68"/>
        <v>2.9641999999999995</v>
      </c>
      <c r="BZ184" s="29"/>
      <c r="CA184" s="30" t="str">
        <f t="shared" si="69"/>
        <v>_CFLscw-Refl-Ext(14w)</v>
      </c>
      <c r="CB184" s="31">
        <f t="shared" si="81"/>
        <v>57</v>
      </c>
      <c r="CC184" s="35">
        <f t="shared" si="70"/>
        <v>6.1272000000000002</v>
      </c>
      <c r="CD184" s="29">
        <f t="shared" si="71"/>
        <v>7.1341999999999999</v>
      </c>
      <c r="CE184" s="29">
        <f t="shared" si="72"/>
        <v>4.8141999999999996</v>
      </c>
      <c r="CF184" s="29">
        <f t="shared" si="73"/>
        <v>2.9641999999999995</v>
      </c>
      <c r="CG184" s="29">
        <f t="shared" si="74"/>
        <v>2.9641999999999995</v>
      </c>
      <c r="CI184" s="30" t="str">
        <f t="shared" si="75"/>
        <v/>
      </c>
      <c r="CJ184" s="31">
        <f t="shared" si="60"/>
        <v>-1</v>
      </c>
      <c r="CK184" s="35" t="str">
        <f t="shared" si="76"/>
        <v/>
      </c>
      <c r="CL184" s="29" t="str">
        <f t="shared" si="77"/>
        <v/>
      </c>
      <c r="CM184" s="29" t="str">
        <f t="shared" si="78"/>
        <v/>
      </c>
      <c r="CN184" s="29" t="str">
        <f t="shared" si="79"/>
        <v/>
      </c>
      <c r="CO184" s="29" t="str">
        <f t="shared" si="80"/>
        <v/>
      </c>
    </row>
    <row r="185" spans="1:93" hidden="1" x14ac:dyDescent="0.3">
      <c r="A185" t="s">
        <v>461</v>
      </c>
      <c r="B185" t="s">
        <v>105</v>
      </c>
      <c r="C185" t="s">
        <v>93</v>
      </c>
      <c r="D185" s="2" t="s">
        <v>84</v>
      </c>
      <c r="E185" s="2"/>
      <c r="F185" s="34">
        <v>9020</v>
      </c>
      <c r="G185" s="2" t="s">
        <v>106</v>
      </c>
      <c r="H185" s="2">
        <v>15</v>
      </c>
      <c r="I185" s="2"/>
      <c r="J185" s="2"/>
      <c r="K185" s="2"/>
      <c r="L185" s="2" t="s">
        <v>20</v>
      </c>
      <c r="M185" s="2">
        <v>15</v>
      </c>
      <c r="N185" s="2" t="s">
        <v>107</v>
      </c>
      <c r="O185" s="2"/>
      <c r="P185" s="2" t="s">
        <v>84</v>
      </c>
      <c r="Q185" s="2"/>
      <c r="R185" s="2"/>
      <c r="S185" s="2"/>
      <c r="T185" s="2" t="s">
        <v>86</v>
      </c>
      <c r="U185" t="s">
        <v>462</v>
      </c>
      <c r="V185" s="5" t="s">
        <v>88</v>
      </c>
      <c r="W185" t="s">
        <v>439</v>
      </c>
      <c r="X185">
        <v>2</v>
      </c>
      <c r="Z185">
        <v>5.0279999999999996</v>
      </c>
      <c r="AA185">
        <v>0.22669576292256455</v>
      </c>
      <c r="AB185">
        <v>0.94713628548481477</v>
      </c>
      <c r="AC185">
        <v>0</v>
      </c>
      <c r="AD185">
        <v>-2.7940999999999998</v>
      </c>
      <c r="AE185">
        <v>0</v>
      </c>
      <c r="AF185">
        <v>-0.57599999999999996</v>
      </c>
      <c r="AG185">
        <v>0</v>
      </c>
      <c r="AH185">
        <v>4.0461</v>
      </c>
      <c r="AI185">
        <v>0</v>
      </c>
      <c r="AJ185">
        <v>0.14729999999999999</v>
      </c>
      <c r="AK185">
        <v>0</v>
      </c>
      <c r="AM185" s="29">
        <f t="shared" si="56"/>
        <v>7.8353320484073796</v>
      </c>
      <c r="AN185" s="29">
        <f t="shared" si="57"/>
        <v>8.4113320484073792</v>
      </c>
      <c r="AO185" s="29">
        <f t="shared" si="58"/>
        <v>5.617232048407379</v>
      </c>
      <c r="AP185" s="29">
        <f t="shared" si="61"/>
        <v>5.617232048407379</v>
      </c>
      <c r="AQ185" s="29">
        <f t="shared" si="62"/>
        <v>5.617232048407379</v>
      </c>
      <c r="AT185">
        <v>3.984</v>
      </c>
      <c r="AU185">
        <v>0.38800000000000001</v>
      </c>
      <c r="AV185">
        <v>0.98799999999999999</v>
      </c>
      <c r="AW185">
        <v>0</v>
      </c>
      <c r="AX185">
        <v>-2.3199999999999998</v>
      </c>
      <c r="AY185">
        <v>-1.85</v>
      </c>
      <c r="AZ185">
        <v>0</v>
      </c>
      <c r="BA185">
        <v>-1.0070000000000001</v>
      </c>
      <c r="BB185">
        <v>0</v>
      </c>
      <c r="BC185">
        <v>0</v>
      </c>
      <c r="BD185">
        <v>0.5907</v>
      </c>
      <c r="BE185">
        <v>0.75</v>
      </c>
      <c r="BF185">
        <v>8</v>
      </c>
      <c r="BG185">
        <v>1.04E-2</v>
      </c>
      <c r="BH185">
        <v>12</v>
      </c>
      <c r="BI185">
        <v>150</v>
      </c>
      <c r="BJ185">
        <v>0</v>
      </c>
      <c r="BK185">
        <v>0</v>
      </c>
      <c r="BL185">
        <v>0</v>
      </c>
      <c r="BM185">
        <v>0</v>
      </c>
      <c r="BN185">
        <v>0</v>
      </c>
      <c r="BP185" s="30">
        <v>2000</v>
      </c>
      <c r="BS185" s="30" t="str">
        <f t="shared" si="63"/>
        <v>WRR0409_CFLscw-Refl-Ext(15w)</v>
      </c>
      <c r="BT185" s="31">
        <f t="shared" si="59"/>
        <v>61</v>
      </c>
      <c r="BU185" s="35">
        <f t="shared" si="64"/>
        <v>6.1687999999999992</v>
      </c>
      <c r="BV185" s="29">
        <f t="shared" si="65"/>
        <v>7.1757999999999997</v>
      </c>
      <c r="BW185" s="29">
        <f t="shared" si="66"/>
        <v>4.8558000000000003</v>
      </c>
      <c r="BX185" s="29">
        <f t="shared" si="67"/>
        <v>3.0058000000000002</v>
      </c>
      <c r="BY185" s="29">
        <f t="shared" si="68"/>
        <v>3.0058000000000002</v>
      </c>
      <c r="BZ185" s="29"/>
      <c r="CA185" s="30" t="str">
        <f t="shared" si="69"/>
        <v>_CFLscw-Refl-Ext(15w)</v>
      </c>
      <c r="CB185" s="31">
        <f t="shared" si="81"/>
        <v>61</v>
      </c>
      <c r="CC185" s="35">
        <f t="shared" si="70"/>
        <v>6.1687999999999992</v>
      </c>
      <c r="CD185" s="29">
        <f t="shared" si="71"/>
        <v>7.1757999999999997</v>
      </c>
      <c r="CE185" s="29">
        <f t="shared" si="72"/>
        <v>4.8558000000000003</v>
      </c>
      <c r="CF185" s="29">
        <f t="shared" si="73"/>
        <v>3.0058000000000002</v>
      </c>
      <c r="CG185" s="29">
        <f t="shared" si="74"/>
        <v>3.0058000000000002</v>
      </c>
      <c r="CI185" s="30" t="str">
        <f t="shared" si="75"/>
        <v/>
      </c>
      <c r="CJ185" s="31">
        <f t="shared" si="60"/>
        <v>-1</v>
      </c>
      <c r="CK185" s="35" t="str">
        <f t="shared" si="76"/>
        <v/>
      </c>
      <c r="CL185" s="29" t="str">
        <f t="shared" si="77"/>
        <v/>
      </c>
      <c r="CM185" s="29" t="str">
        <f t="shared" si="78"/>
        <v/>
      </c>
      <c r="CN185" s="29" t="str">
        <f t="shared" si="79"/>
        <v/>
      </c>
      <c r="CO185" s="29" t="str">
        <f t="shared" si="80"/>
        <v/>
      </c>
    </row>
    <row r="186" spans="1:93" hidden="1" x14ac:dyDescent="0.3">
      <c r="A186" t="s">
        <v>463</v>
      </c>
      <c r="B186" t="s">
        <v>105</v>
      </c>
      <c r="C186" t="s">
        <v>93</v>
      </c>
      <c r="D186" s="2" t="s">
        <v>84</v>
      </c>
      <c r="E186" s="2"/>
      <c r="F186" s="34">
        <v>9020</v>
      </c>
      <c r="G186" s="2" t="s">
        <v>106</v>
      </c>
      <c r="H186" s="2">
        <v>16</v>
      </c>
      <c r="I186" s="2"/>
      <c r="J186" s="2"/>
      <c r="K186" s="2"/>
      <c r="L186" s="2" t="s">
        <v>20</v>
      </c>
      <c r="M186" s="2">
        <v>16</v>
      </c>
      <c r="N186" s="2" t="s">
        <v>107</v>
      </c>
      <c r="O186" s="2"/>
      <c r="P186" s="2" t="s">
        <v>84</v>
      </c>
      <c r="Q186" s="2"/>
      <c r="R186" s="2"/>
      <c r="S186" s="2"/>
      <c r="T186" s="2" t="s">
        <v>86</v>
      </c>
      <c r="U186" t="s">
        <v>464</v>
      </c>
      <c r="V186" s="5" t="s">
        <v>88</v>
      </c>
      <c r="W186" t="s">
        <v>439</v>
      </c>
      <c r="X186">
        <v>2</v>
      </c>
      <c r="Z186">
        <v>5.0279999999999996</v>
      </c>
      <c r="AA186">
        <v>0.22669576292256455</v>
      </c>
      <c r="AB186">
        <v>0.94713628548481477</v>
      </c>
      <c r="AC186">
        <v>0</v>
      </c>
      <c r="AD186">
        <v>-2.7940999999999998</v>
      </c>
      <c r="AE186">
        <v>0</v>
      </c>
      <c r="AF186">
        <v>-0.57599999999999996</v>
      </c>
      <c r="AG186">
        <v>0</v>
      </c>
      <c r="AH186">
        <v>4.0461</v>
      </c>
      <c r="AI186">
        <v>0</v>
      </c>
      <c r="AJ186">
        <v>0.14729999999999999</v>
      </c>
      <c r="AK186">
        <v>0</v>
      </c>
      <c r="AM186" s="29">
        <f t="shared" si="56"/>
        <v>7.9826320484073792</v>
      </c>
      <c r="AN186" s="29">
        <f t="shared" si="57"/>
        <v>8.5586320484073788</v>
      </c>
      <c r="AO186" s="29">
        <f t="shared" si="58"/>
        <v>5.7645320484073785</v>
      </c>
      <c r="AP186" s="29">
        <f t="shared" si="61"/>
        <v>5.7645320484073785</v>
      </c>
      <c r="AQ186" s="29">
        <f t="shared" si="62"/>
        <v>5.7645320484073785</v>
      </c>
      <c r="AT186">
        <v>3.984</v>
      </c>
      <c r="AU186">
        <v>0.38800000000000001</v>
      </c>
      <c r="AV186">
        <v>0.98799999999999999</v>
      </c>
      <c r="AW186">
        <v>0</v>
      </c>
      <c r="AX186">
        <v>-2.3199999999999998</v>
      </c>
      <c r="AY186">
        <v>-1.85</v>
      </c>
      <c r="AZ186">
        <v>0</v>
      </c>
      <c r="BA186">
        <v>-1.0070000000000001</v>
      </c>
      <c r="BB186">
        <v>0</v>
      </c>
      <c r="BC186">
        <v>0</v>
      </c>
      <c r="BD186">
        <v>0.5907</v>
      </c>
      <c r="BE186">
        <v>0.75</v>
      </c>
      <c r="BF186">
        <v>8</v>
      </c>
      <c r="BG186">
        <v>1.04E-2</v>
      </c>
      <c r="BH186">
        <v>12</v>
      </c>
      <c r="BI186">
        <v>150</v>
      </c>
      <c r="BJ186">
        <v>0</v>
      </c>
      <c r="BK186">
        <v>0</v>
      </c>
      <c r="BL186">
        <v>0</v>
      </c>
      <c r="BM186">
        <v>0</v>
      </c>
      <c r="BN186">
        <v>0</v>
      </c>
      <c r="BP186" s="30">
        <v>2000</v>
      </c>
      <c r="BS186" s="30" t="str">
        <f t="shared" si="63"/>
        <v>WRR0409_CFLscw-Refl-Ext(16w)</v>
      </c>
      <c r="BT186" s="31">
        <f t="shared" si="59"/>
        <v>65</v>
      </c>
      <c r="BU186" s="35">
        <f t="shared" si="64"/>
        <v>6.2103999999999999</v>
      </c>
      <c r="BV186" s="29">
        <f t="shared" si="65"/>
        <v>7.2173999999999996</v>
      </c>
      <c r="BW186" s="29">
        <f t="shared" si="66"/>
        <v>4.8973999999999993</v>
      </c>
      <c r="BX186" s="29">
        <f t="shared" si="67"/>
        <v>3.0473999999999992</v>
      </c>
      <c r="BY186" s="29">
        <f t="shared" si="68"/>
        <v>3.0473999999999992</v>
      </c>
      <c r="BZ186" s="29"/>
      <c r="CA186" s="30" t="str">
        <f t="shared" si="69"/>
        <v>_CFLscw-Refl-Ext(16w)</v>
      </c>
      <c r="CB186" s="31">
        <f t="shared" si="81"/>
        <v>65</v>
      </c>
      <c r="CC186" s="35">
        <f t="shared" si="70"/>
        <v>6.2103999999999999</v>
      </c>
      <c r="CD186" s="29">
        <f t="shared" si="71"/>
        <v>7.2173999999999996</v>
      </c>
      <c r="CE186" s="29">
        <f t="shared" si="72"/>
        <v>4.8973999999999993</v>
      </c>
      <c r="CF186" s="29">
        <f t="shared" si="73"/>
        <v>3.0473999999999992</v>
      </c>
      <c r="CG186" s="29">
        <f t="shared" si="74"/>
        <v>3.0473999999999992</v>
      </c>
      <c r="CI186" s="30" t="str">
        <f t="shared" si="75"/>
        <v/>
      </c>
      <c r="CJ186" s="31">
        <f t="shared" si="60"/>
        <v>-1</v>
      </c>
      <c r="CK186" s="35" t="str">
        <f t="shared" si="76"/>
        <v/>
      </c>
      <c r="CL186" s="29" t="str">
        <f t="shared" si="77"/>
        <v/>
      </c>
      <c r="CM186" s="29" t="str">
        <f t="shared" si="78"/>
        <v/>
      </c>
      <c r="CN186" s="29" t="str">
        <f t="shared" si="79"/>
        <v/>
      </c>
      <c r="CO186" s="29" t="str">
        <f t="shared" si="80"/>
        <v/>
      </c>
    </row>
    <row r="187" spans="1:93" hidden="1" x14ac:dyDescent="0.3">
      <c r="A187" t="s">
        <v>465</v>
      </c>
      <c r="B187" t="s">
        <v>105</v>
      </c>
      <c r="C187" t="s">
        <v>93</v>
      </c>
      <c r="D187" s="2" t="s">
        <v>84</v>
      </c>
      <c r="E187" s="2"/>
      <c r="F187" s="34">
        <v>9020</v>
      </c>
      <c r="G187" s="2" t="s">
        <v>106</v>
      </c>
      <c r="H187" s="2">
        <v>18</v>
      </c>
      <c r="I187" s="2"/>
      <c r="J187" s="2"/>
      <c r="K187" s="2"/>
      <c r="L187" s="2" t="s">
        <v>20</v>
      </c>
      <c r="M187" s="2">
        <v>18</v>
      </c>
      <c r="N187" s="2" t="s">
        <v>107</v>
      </c>
      <c r="O187" s="2"/>
      <c r="P187" s="2" t="s">
        <v>84</v>
      </c>
      <c r="Q187" s="2"/>
      <c r="R187" s="2"/>
      <c r="S187" s="2"/>
      <c r="T187" s="2" t="s">
        <v>86</v>
      </c>
      <c r="U187" t="s">
        <v>466</v>
      </c>
      <c r="V187" s="5" t="s">
        <v>88</v>
      </c>
      <c r="W187" t="s">
        <v>439</v>
      </c>
      <c r="X187">
        <v>2</v>
      </c>
      <c r="Z187">
        <v>5.0279999999999996</v>
      </c>
      <c r="AA187">
        <v>0.22669576292256455</v>
      </c>
      <c r="AB187">
        <v>0.94713628548481477</v>
      </c>
      <c r="AC187">
        <v>0</v>
      </c>
      <c r="AD187">
        <v>-2.7940999999999998</v>
      </c>
      <c r="AE187">
        <v>0</v>
      </c>
      <c r="AF187">
        <v>-0.57599999999999996</v>
      </c>
      <c r="AG187">
        <v>0</v>
      </c>
      <c r="AH187">
        <v>4.0461</v>
      </c>
      <c r="AI187">
        <v>0</v>
      </c>
      <c r="AJ187">
        <v>0.14729999999999999</v>
      </c>
      <c r="AK187">
        <v>0</v>
      </c>
      <c r="AM187" s="29">
        <f t="shared" si="56"/>
        <v>8.2772320484073774</v>
      </c>
      <c r="AN187" s="29">
        <f t="shared" si="57"/>
        <v>8.8532320484073779</v>
      </c>
      <c r="AO187" s="29">
        <f t="shared" si="58"/>
        <v>6.0591320484073776</v>
      </c>
      <c r="AP187" s="29">
        <f t="shared" si="61"/>
        <v>6.0591320484073776</v>
      </c>
      <c r="AQ187" s="29">
        <f t="shared" si="62"/>
        <v>6.0591320484073776</v>
      </c>
      <c r="AT187">
        <v>3.984</v>
      </c>
      <c r="AU187">
        <v>0.38800000000000001</v>
      </c>
      <c r="AV187">
        <v>0.98799999999999999</v>
      </c>
      <c r="AW187">
        <v>0</v>
      </c>
      <c r="AX187">
        <v>-2.3199999999999998</v>
      </c>
      <c r="AY187">
        <v>-1.85</v>
      </c>
      <c r="AZ187">
        <v>0</v>
      </c>
      <c r="BA187">
        <v>-1.0070000000000001</v>
      </c>
      <c r="BB187">
        <v>0</v>
      </c>
      <c r="BC187">
        <v>0</v>
      </c>
      <c r="BD187">
        <v>0.5907</v>
      </c>
      <c r="BE187">
        <v>0.75</v>
      </c>
      <c r="BF187">
        <v>8</v>
      </c>
      <c r="BG187">
        <v>1.04E-2</v>
      </c>
      <c r="BH187">
        <v>12</v>
      </c>
      <c r="BI187">
        <v>150</v>
      </c>
      <c r="BJ187">
        <v>0</v>
      </c>
      <c r="BK187">
        <v>0</v>
      </c>
      <c r="BL187">
        <v>0</v>
      </c>
      <c r="BM187">
        <v>0</v>
      </c>
      <c r="BN187">
        <v>0</v>
      </c>
      <c r="BP187" s="30">
        <v>2000</v>
      </c>
      <c r="BS187" s="30" t="str">
        <f t="shared" si="63"/>
        <v>WRR0409_CFLscw-Refl-Ext(18w)</v>
      </c>
      <c r="BT187" s="31">
        <f t="shared" si="59"/>
        <v>74</v>
      </c>
      <c r="BU187" s="35">
        <f t="shared" si="64"/>
        <v>6.3039999999999985</v>
      </c>
      <c r="BV187" s="29">
        <f t="shared" si="65"/>
        <v>7.3109999999999991</v>
      </c>
      <c r="BW187" s="29">
        <f t="shared" si="66"/>
        <v>4.9909999999999997</v>
      </c>
      <c r="BX187" s="29">
        <f t="shared" si="67"/>
        <v>3.1409999999999996</v>
      </c>
      <c r="BY187" s="29">
        <f t="shared" si="68"/>
        <v>3.1409999999999996</v>
      </c>
      <c r="BZ187" s="29"/>
      <c r="CA187" s="30" t="str">
        <f t="shared" si="69"/>
        <v>_CFLscw-Refl-Ext(18w)</v>
      </c>
      <c r="CB187" s="31">
        <f t="shared" si="81"/>
        <v>73</v>
      </c>
      <c r="CC187" s="35">
        <f t="shared" si="70"/>
        <v>6.2935999999999996</v>
      </c>
      <c r="CD187" s="29">
        <f t="shared" si="71"/>
        <v>7.3005999999999993</v>
      </c>
      <c r="CE187" s="29">
        <f t="shared" si="72"/>
        <v>4.980599999999999</v>
      </c>
      <c r="CF187" s="29">
        <f t="shared" si="73"/>
        <v>3.1305999999999989</v>
      </c>
      <c r="CG187" s="29">
        <f t="shared" si="74"/>
        <v>3.1305999999999989</v>
      </c>
      <c r="CI187" s="30" t="str">
        <f t="shared" si="75"/>
        <v/>
      </c>
      <c r="CJ187" s="31">
        <f t="shared" si="60"/>
        <v>-1</v>
      </c>
      <c r="CK187" s="35" t="str">
        <f t="shared" si="76"/>
        <v/>
      </c>
      <c r="CL187" s="29" t="str">
        <f t="shared" si="77"/>
        <v/>
      </c>
      <c r="CM187" s="29" t="str">
        <f t="shared" si="78"/>
        <v/>
      </c>
      <c r="CN187" s="29" t="str">
        <f t="shared" si="79"/>
        <v/>
      </c>
      <c r="CO187" s="29" t="str">
        <f t="shared" si="80"/>
        <v/>
      </c>
    </row>
    <row r="188" spans="1:93" hidden="1" x14ac:dyDescent="0.3">
      <c r="A188" t="s">
        <v>467</v>
      </c>
      <c r="B188" t="s">
        <v>105</v>
      </c>
      <c r="C188" t="s">
        <v>93</v>
      </c>
      <c r="D188" s="2" t="s">
        <v>84</v>
      </c>
      <c r="E188" s="2"/>
      <c r="F188" s="34">
        <v>9020</v>
      </c>
      <c r="G188" s="2" t="s">
        <v>106</v>
      </c>
      <c r="H188" s="2">
        <v>20</v>
      </c>
      <c r="I188" s="2"/>
      <c r="J188" s="2"/>
      <c r="K188" s="2"/>
      <c r="L188" s="2" t="s">
        <v>20</v>
      </c>
      <c r="M188" s="2">
        <v>20</v>
      </c>
      <c r="N188" s="2" t="s">
        <v>107</v>
      </c>
      <c r="O188" s="2"/>
      <c r="P188" s="2" t="s">
        <v>84</v>
      </c>
      <c r="Q188" s="2"/>
      <c r="R188" s="2"/>
      <c r="S188" s="2"/>
      <c r="T188" s="2" t="s">
        <v>86</v>
      </c>
      <c r="U188" t="s">
        <v>468</v>
      </c>
      <c r="V188" s="5" t="s">
        <v>88</v>
      </c>
      <c r="W188" t="s">
        <v>439</v>
      </c>
      <c r="X188">
        <v>2</v>
      </c>
      <c r="Z188">
        <v>5.0279999999999996</v>
      </c>
      <c r="AA188">
        <v>0.22669576292256455</v>
      </c>
      <c r="AB188">
        <v>0.94713628548481477</v>
      </c>
      <c r="AC188">
        <v>0</v>
      </c>
      <c r="AD188">
        <v>-2.7940999999999998</v>
      </c>
      <c r="AE188">
        <v>0</v>
      </c>
      <c r="AF188">
        <v>-0.57599999999999996</v>
      </c>
      <c r="AG188">
        <v>0</v>
      </c>
      <c r="AH188">
        <v>4.0461</v>
      </c>
      <c r="AI188">
        <v>0</v>
      </c>
      <c r="AJ188">
        <v>0.14729999999999999</v>
      </c>
      <c r="AK188">
        <v>0</v>
      </c>
      <c r="AM188" s="29">
        <f t="shared" si="56"/>
        <v>8.5718320484073782</v>
      </c>
      <c r="AN188" s="29">
        <f t="shared" si="57"/>
        <v>9.1478320484073787</v>
      </c>
      <c r="AO188" s="29">
        <f t="shared" si="58"/>
        <v>6.3537320484073785</v>
      </c>
      <c r="AP188" s="29">
        <f t="shared" si="61"/>
        <v>6.3537320484073785</v>
      </c>
      <c r="AQ188" s="29">
        <f t="shared" si="62"/>
        <v>6.3537320484073785</v>
      </c>
      <c r="AT188">
        <v>3.984</v>
      </c>
      <c r="AU188">
        <v>0.38800000000000001</v>
      </c>
      <c r="AV188">
        <v>0.98799999999999999</v>
      </c>
      <c r="AW188">
        <v>0</v>
      </c>
      <c r="AX188">
        <v>-2.3199999999999998</v>
      </c>
      <c r="AY188">
        <v>-1.85</v>
      </c>
      <c r="AZ188">
        <v>0</v>
      </c>
      <c r="BA188">
        <v>-1.0070000000000001</v>
      </c>
      <c r="BB188">
        <v>0</v>
      </c>
      <c r="BC188">
        <v>0</v>
      </c>
      <c r="BD188">
        <v>0.5907</v>
      </c>
      <c r="BE188">
        <v>0.75</v>
      </c>
      <c r="BF188">
        <v>8</v>
      </c>
      <c r="BG188">
        <v>1.04E-2</v>
      </c>
      <c r="BH188">
        <v>12</v>
      </c>
      <c r="BI188">
        <v>150</v>
      </c>
      <c r="BJ188">
        <v>0</v>
      </c>
      <c r="BK188">
        <v>0</v>
      </c>
      <c r="BL188">
        <v>0</v>
      </c>
      <c r="BM188">
        <v>0</v>
      </c>
      <c r="BN188">
        <v>0</v>
      </c>
      <c r="BP188" s="30">
        <v>2000</v>
      </c>
      <c r="BS188" s="30" t="str">
        <f t="shared" si="63"/>
        <v>WRR0409_CFLscw-Refl-Ext(20w)</v>
      </c>
      <c r="BT188" s="31">
        <f t="shared" si="59"/>
        <v>82</v>
      </c>
      <c r="BU188" s="35">
        <f t="shared" si="64"/>
        <v>6.3872</v>
      </c>
      <c r="BV188" s="29">
        <f t="shared" si="65"/>
        <v>7.3941999999999997</v>
      </c>
      <c r="BW188" s="29">
        <f t="shared" si="66"/>
        <v>5.0741999999999994</v>
      </c>
      <c r="BX188" s="29">
        <f t="shared" si="67"/>
        <v>3.2241999999999993</v>
      </c>
      <c r="BY188" s="29">
        <f t="shared" si="68"/>
        <v>3.2241999999999993</v>
      </c>
      <c r="BZ188" s="29"/>
      <c r="CA188" s="30" t="str">
        <f t="shared" si="69"/>
        <v>_CFLscw-Refl-Ext(20w)</v>
      </c>
      <c r="CB188" s="31">
        <f t="shared" si="81"/>
        <v>81</v>
      </c>
      <c r="CC188" s="35">
        <f t="shared" si="70"/>
        <v>6.3767999999999994</v>
      </c>
      <c r="CD188" s="29">
        <f t="shared" si="71"/>
        <v>7.383799999999999</v>
      </c>
      <c r="CE188" s="29">
        <f t="shared" si="72"/>
        <v>5.0637999999999987</v>
      </c>
      <c r="CF188" s="29">
        <f t="shared" si="73"/>
        <v>3.2137999999999987</v>
      </c>
      <c r="CG188" s="29">
        <f t="shared" si="74"/>
        <v>3.2137999999999987</v>
      </c>
      <c r="CI188" s="30" t="str">
        <f t="shared" si="75"/>
        <v/>
      </c>
      <c r="CJ188" s="31">
        <f t="shared" si="60"/>
        <v>-1</v>
      </c>
      <c r="CK188" s="35" t="str">
        <f t="shared" si="76"/>
        <v/>
      </c>
      <c r="CL188" s="29" t="str">
        <f t="shared" si="77"/>
        <v/>
      </c>
      <c r="CM188" s="29" t="str">
        <f t="shared" si="78"/>
        <v/>
      </c>
      <c r="CN188" s="29" t="str">
        <f t="shared" si="79"/>
        <v/>
      </c>
      <c r="CO188" s="29" t="str">
        <f t="shared" si="80"/>
        <v/>
      </c>
    </row>
    <row r="189" spans="1:93" hidden="1" x14ac:dyDescent="0.3">
      <c r="A189" t="s">
        <v>469</v>
      </c>
      <c r="B189" t="s">
        <v>105</v>
      </c>
      <c r="C189" t="s">
        <v>93</v>
      </c>
      <c r="D189" s="2" t="s">
        <v>84</v>
      </c>
      <c r="E189" s="2"/>
      <c r="F189" s="34">
        <v>9020</v>
      </c>
      <c r="G189" s="2" t="s">
        <v>106</v>
      </c>
      <c r="H189" s="2">
        <v>23</v>
      </c>
      <c r="I189" s="2"/>
      <c r="J189" s="2"/>
      <c r="K189" s="2"/>
      <c r="L189" s="2" t="s">
        <v>20</v>
      </c>
      <c r="M189" s="2">
        <v>23</v>
      </c>
      <c r="N189" s="2" t="s">
        <v>107</v>
      </c>
      <c r="O189" s="2"/>
      <c r="P189" s="2" t="s">
        <v>84</v>
      </c>
      <c r="Q189" s="2"/>
      <c r="R189" s="2"/>
      <c r="S189" s="2"/>
      <c r="T189" s="2" t="s">
        <v>86</v>
      </c>
      <c r="U189" t="s">
        <v>470</v>
      </c>
      <c r="V189" s="5" t="s">
        <v>88</v>
      </c>
      <c r="W189" t="s">
        <v>439</v>
      </c>
      <c r="X189">
        <v>2</v>
      </c>
      <c r="Z189">
        <v>5.0279999999999996</v>
      </c>
      <c r="AA189">
        <v>0.22669576292256455</v>
      </c>
      <c r="AB189">
        <v>0.94713628548481477</v>
      </c>
      <c r="AC189">
        <v>0</v>
      </c>
      <c r="AD189">
        <v>-2.7940999999999998</v>
      </c>
      <c r="AE189">
        <v>0</v>
      </c>
      <c r="AF189">
        <v>-0.57599999999999996</v>
      </c>
      <c r="AG189">
        <v>0</v>
      </c>
      <c r="AH189">
        <v>4.0461</v>
      </c>
      <c r="AI189">
        <v>0</v>
      </c>
      <c r="AJ189">
        <v>0.14729999999999999</v>
      </c>
      <c r="AK189">
        <v>0</v>
      </c>
      <c r="AM189" s="29">
        <f t="shared" si="56"/>
        <v>9.0137320484073786</v>
      </c>
      <c r="AN189" s="29">
        <f t="shared" si="57"/>
        <v>9.5897320484073791</v>
      </c>
      <c r="AO189" s="29">
        <f t="shared" si="58"/>
        <v>6.7956320484073789</v>
      </c>
      <c r="AP189" s="29">
        <f t="shared" si="61"/>
        <v>6.7956320484073789</v>
      </c>
      <c r="AQ189" s="29">
        <f t="shared" si="62"/>
        <v>6.7956320484073789</v>
      </c>
      <c r="AT189">
        <v>3.984</v>
      </c>
      <c r="AU189">
        <v>0.38800000000000001</v>
      </c>
      <c r="AV189">
        <v>0.98799999999999999</v>
      </c>
      <c r="AW189">
        <v>0</v>
      </c>
      <c r="AX189">
        <v>-2.3199999999999998</v>
      </c>
      <c r="AY189">
        <v>-1.85</v>
      </c>
      <c r="AZ189">
        <v>0</v>
      </c>
      <c r="BA189">
        <v>-1.0070000000000001</v>
      </c>
      <c r="BB189">
        <v>0</v>
      </c>
      <c r="BC189">
        <v>0</v>
      </c>
      <c r="BD189">
        <v>0.5907</v>
      </c>
      <c r="BE189">
        <v>0.75</v>
      </c>
      <c r="BF189">
        <v>8</v>
      </c>
      <c r="BG189">
        <v>1.04E-2</v>
      </c>
      <c r="BH189">
        <v>12</v>
      </c>
      <c r="BI189">
        <v>150</v>
      </c>
      <c r="BJ189">
        <v>0</v>
      </c>
      <c r="BK189">
        <v>0</v>
      </c>
      <c r="BL189">
        <v>0</v>
      </c>
      <c r="BM189">
        <v>0</v>
      </c>
      <c r="BN189">
        <v>0</v>
      </c>
      <c r="BP189" s="30">
        <v>2000</v>
      </c>
      <c r="BS189" s="30" t="str">
        <f t="shared" si="63"/>
        <v>WRR0409_CFLscw-Refl-Ext(23w)</v>
      </c>
      <c r="BT189" s="31">
        <f t="shared" si="59"/>
        <v>94</v>
      </c>
      <c r="BU189" s="35">
        <f t="shared" si="64"/>
        <v>6.5119999999999987</v>
      </c>
      <c r="BV189" s="29">
        <f t="shared" si="65"/>
        <v>7.5189999999999992</v>
      </c>
      <c r="BW189" s="29">
        <f t="shared" si="66"/>
        <v>5.1989999999999998</v>
      </c>
      <c r="BX189" s="29">
        <f t="shared" si="67"/>
        <v>3.3489999999999998</v>
      </c>
      <c r="BY189" s="29">
        <f t="shared" si="68"/>
        <v>3.3489999999999998</v>
      </c>
      <c r="BZ189" s="29"/>
      <c r="CA189" s="30" t="str">
        <f t="shared" si="69"/>
        <v>_CFLscw-Refl-Ext(23w)</v>
      </c>
      <c r="CB189" s="31">
        <f t="shared" si="81"/>
        <v>94</v>
      </c>
      <c r="CC189" s="35">
        <f t="shared" si="70"/>
        <v>6.5119999999999987</v>
      </c>
      <c r="CD189" s="29">
        <f t="shared" si="71"/>
        <v>7.5189999999999992</v>
      </c>
      <c r="CE189" s="29">
        <f t="shared" si="72"/>
        <v>5.1989999999999998</v>
      </c>
      <c r="CF189" s="29">
        <f t="shared" si="73"/>
        <v>3.3489999999999998</v>
      </c>
      <c r="CG189" s="29">
        <f t="shared" si="74"/>
        <v>3.3489999999999998</v>
      </c>
      <c r="CI189" s="30" t="str">
        <f t="shared" si="75"/>
        <v/>
      </c>
      <c r="CJ189" s="31">
        <f t="shared" si="60"/>
        <v>-1</v>
      </c>
      <c r="CK189" s="35" t="str">
        <f t="shared" si="76"/>
        <v/>
      </c>
      <c r="CL189" s="29" t="str">
        <f t="shared" si="77"/>
        <v/>
      </c>
      <c r="CM189" s="29" t="str">
        <f t="shared" si="78"/>
        <v/>
      </c>
      <c r="CN189" s="29" t="str">
        <f t="shared" si="79"/>
        <v/>
      </c>
      <c r="CO189" s="29" t="str">
        <f t="shared" si="80"/>
        <v/>
      </c>
    </row>
    <row r="190" spans="1:93" hidden="1" x14ac:dyDescent="0.3">
      <c r="A190" t="s">
        <v>471</v>
      </c>
      <c r="B190" t="s">
        <v>105</v>
      </c>
      <c r="C190" t="s">
        <v>93</v>
      </c>
      <c r="D190" s="2" t="s">
        <v>84</v>
      </c>
      <c r="E190" s="2">
        <v>82</v>
      </c>
      <c r="F190" s="34">
        <v>9020</v>
      </c>
      <c r="G190" s="2" t="s">
        <v>106</v>
      </c>
      <c r="H190" s="2">
        <v>30</v>
      </c>
      <c r="I190" s="2"/>
      <c r="J190" s="2"/>
      <c r="K190" s="2"/>
      <c r="L190" s="2" t="s">
        <v>20</v>
      </c>
      <c r="M190" s="2">
        <v>30</v>
      </c>
      <c r="N190" s="2" t="s">
        <v>107</v>
      </c>
      <c r="O190" s="2"/>
      <c r="P190" s="2" t="s">
        <v>84</v>
      </c>
      <c r="Q190" s="2"/>
      <c r="R190" s="2"/>
      <c r="S190" s="2"/>
      <c r="T190" s="2" t="s">
        <v>86</v>
      </c>
      <c r="U190" t="s">
        <v>472</v>
      </c>
      <c r="V190" s="5" t="s">
        <v>88</v>
      </c>
      <c r="W190" t="s">
        <v>89</v>
      </c>
      <c r="X190">
        <v>0</v>
      </c>
      <c r="Z190" t="s">
        <v>88</v>
      </c>
      <c r="AA190" t="s">
        <v>88</v>
      </c>
      <c r="AB190" t="s">
        <v>88</v>
      </c>
      <c r="AC190" t="s">
        <v>88</v>
      </c>
      <c r="AD190" t="s">
        <v>88</v>
      </c>
      <c r="AE190" t="s">
        <v>88</v>
      </c>
      <c r="AF190" t="s">
        <v>88</v>
      </c>
      <c r="AG190" t="s">
        <v>88</v>
      </c>
      <c r="AH190" t="s">
        <v>88</v>
      </c>
      <c r="AI190" t="s">
        <v>88</v>
      </c>
      <c r="AJ190" t="s">
        <v>88</v>
      </c>
      <c r="AK190" t="s">
        <v>88</v>
      </c>
      <c r="AM190" s="29" t="str">
        <f t="shared" si="56"/>
        <v/>
      </c>
      <c r="AN190" s="29" t="str">
        <f t="shared" si="57"/>
        <v/>
      </c>
      <c r="AO190" s="29" t="str">
        <f t="shared" si="58"/>
        <v/>
      </c>
      <c r="AP190" s="29" t="str">
        <f t="shared" si="61"/>
        <v/>
      </c>
      <c r="AQ190" s="29" t="str">
        <f t="shared" si="62"/>
        <v/>
      </c>
      <c r="AT190" t="s">
        <v>88</v>
      </c>
      <c r="AU190" t="s">
        <v>88</v>
      </c>
      <c r="AV190" t="s">
        <v>88</v>
      </c>
      <c r="AW190" t="s">
        <v>88</v>
      </c>
      <c r="AX190" t="s">
        <v>88</v>
      </c>
      <c r="AY190" t="s">
        <v>88</v>
      </c>
      <c r="AZ190" t="s">
        <v>88</v>
      </c>
      <c r="BA190" t="s">
        <v>88</v>
      </c>
      <c r="BB190" t="s">
        <v>88</v>
      </c>
      <c r="BC190" t="s">
        <v>88</v>
      </c>
      <c r="BD190" t="s">
        <v>88</v>
      </c>
      <c r="BE190" t="s">
        <v>88</v>
      </c>
      <c r="BF190" t="s">
        <v>88</v>
      </c>
      <c r="BG190" t="s">
        <v>88</v>
      </c>
      <c r="BH190" t="s">
        <v>88</v>
      </c>
      <c r="BI190" t="s">
        <v>88</v>
      </c>
      <c r="BJ190" t="s">
        <v>88</v>
      </c>
      <c r="BK190" t="s">
        <v>88</v>
      </c>
      <c r="BL190" t="s">
        <v>88</v>
      </c>
      <c r="BM190" t="s">
        <v>88</v>
      </c>
      <c r="BN190" t="s">
        <v>88</v>
      </c>
      <c r="BP190" s="30">
        <v>2000</v>
      </c>
      <c r="BS190" s="30" t="str">
        <f t="shared" si="63"/>
        <v/>
      </c>
      <c r="BT190" s="31">
        <f t="shared" si="59"/>
        <v>-1</v>
      </c>
      <c r="BU190" s="35" t="str">
        <f t="shared" si="64"/>
        <v>OOS</v>
      </c>
      <c r="BV190" s="29" t="str">
        <f t="shared" si="65"/>
        <v>OOS</v>
      </c>
      <c r="BW190" s="29" t="str">
        <f t="shared" si="66"/>
        <v>OOS</v>
      </c>
      <c r="BX190" s="29" t="str">
        <f t="shared" si="67"/>
        <v>OOS</v>
      </c>
      <c r="BY190" s="29" t="str">
        <f t="shared" si="68"/>
        <v>OOS</v>
      </c>
      <c r="BZ190" s="29"/>
      <c r="CA190" s="30" t="str">
        <f t="shared" si="69"/>
        <v/>
      </c>
      <c r="CB190" s="31">
        <f t="shared" si="81"/>
        <v>-1</v>
      </c>
      <c r="CC190" s="35" t="str">
        <f t="shared" si="70"/>
        <v/>
      </c>
      <c r="CD190" s="29" t="str">
        <f t="shared" si="71"/>
        <v/>
      </c>
      <c r="CE190" s="29" t="str">
        <f t="shared" si="72"/>
        <v/>
      </c>
      <c r="CF190" s="29" t="str">
        <f t="shared" si="73"/>
        <v/>
      </c>
      <c r="CG190" s="29" t="str">
        <f t="shared" si="74"/>
        <v/>
      </c>
      <c r="CI190" s="30" t="str">
        <f t="shared" si="75"/>
        <v/>
      </c>
      <c r="CJ190" s="31">
        <f t="shared" si="60"/>
        <v>-1</v>
      </c>
      <c r="CK190" s="35" t="str">
        <f t="shared" si="76"/>
        <v/>
      </c>
      <c r="CL190" s="29" t="str">
        <f t="shared" si="77"/>
        <v/>
      </c>
      <c r="CM190" s="29" t="str">
        <f t="shared" si="78"/>
        <v/>
      </c>
      <c r="CN190" s="29" t="str">
        <f t="shared" si="79"/>
        <v/>
      </c>
      <c r="CO190" s="29" t="str">
        <f t="shared" si="80"/>
        <v/>
      </c>
    </row>
    <row r="191" spans="1:93" hidden="1" x14ac:dyDescent="0.3">
      <c r="A191" t="s">
        <v>473</v>
      </c>
      <c r="B191" t="s">
        <v>105</v>
      </c>
      <c r="C191" t="s">
        <v>93</v>
      </c>
      <c r="D191" s="2" t="s">
        <v>84</v>
      </c>
      <c r="E191" s="2"/>
      <c r="F191" s="34">
        <v>9020</v>
      </c>
      <c r="G191" s="2" t="s">
        <v>106</v>
      </c>
      <c r="H191" s="2">
        <v>40</v>
      </c>
      <c r="I191" s="2"/>
      <c r="J191" s="2"/>
      <c r="K191" s="2"/>
      <c r="L191" s="2" t="s">
        <v>20</v>
      </c>
      <c r="M191" s="2">
        <v>40</v>
      </c>
      <c r="N191" s="2" t="s">
        <v>107</v>
      </c>
      <c r="O191" s="2"/>
      <c r="P191" s="2" t="s">
        <v>84</v>
      </c>
      <c r="Q191" s="2"/>
      <c r="R191" s="2"/>
      <c r="S191" s="2"/>
      <c r="T191" s="2" t="s">
        <v>86</v>
      </c>
      <c r="U191" t="s">
        <v>474</v>
      </c>
      <c r="V191" s="5" t="s">
        <v>88</v>
      </c>
      <c r="W191" t="s">
        <v>89</v>
      </c>
      <c r="X191">
        <v>0</v>
      </c>
      <c r="Z191" t="s">
        <v>88</v>
      </c>
      <c r="AA191" t="s">
        <v>88</v>
      </c>
      <c r="AB191" t="s">
        <v>88</v>
      </c>
      <c r="AC191" t="s">
        <v>88</v>
      </c>
      <c r="AD191" t="s">
        <v>88</v>
      </c>
      <c r="AE191" t="s">
        <v>88</v>
      </c>
      <c r="AF191" t="s">
        <v>88</v>
      </c>
      <c r="AG191" t="s">
        <v>88</v>
      </c>
      <c r="AH191" t="s">
        <v>88</v>
      </c>
      <c r="AI191" t="s">
        <v>88</v>
      </c>
      <c r="AJ191" t="s">
        <v>88</v>
      </c>
      <c r="AK191" t="s">
        <v>88</v>
      </c>
      <c r="AM191" s="29" t="str">
        <f t="shared" si="56"/>
        <v/>
      </c>
      <c r="AN191" s="29" t="str">
        <f t="shared" si="57"/>
        <v/>
      </c>
      <c r="AO191" s="29" t="str">
        <f t="shared" si="58"/>
        <v/>
      </c>
      <c r="AP191" s="29" t="str">
        <f t="shared" si="61"/>
        <v/>
      </c>
      <c r="AQ191" s="29" t="str">
        <f t="shared" si="62"/>
        <v/>
      </c>
      <c r="AT191" t="s">
        <v>88</v>
      </c>
      <c r="AU191" t="s">
        <v>88</v>
      </c>
      <c r="AV191" t="s">
        <v>88</v>
      </c>
      <c r="AW191" t="s">
        <v>88</v>
      </c>
      <c r="AX191" t="s">
        <v>88</v>
      </c>
      <c r="AY191" t="s">
        <v>88</v>
      </c>
      <c r="AZ191" t="s">
        <v>88</v>
      </c>
      <c r="BA191" t="s">
        <v>88</v>
      </c>
      <c r="BB191" t="s">
        <v>88</v>
      </c>
      <c r="BC191" t="s">
        <v>88</v>
      </c>
      <c r="BD191" t="s">
        <v>88</v>
      </c>
      <c r="BE191" t="s">
        <v>88</v>
      </c>
      <c r="BF191" t="s">
        <v>88</v>
      </c>
      <c r="BG191" t="s">
        <v>88</v>
      </c>
      <c r="BH191" t="s">
        <v>88</v>
      </c>
      <c r="BI191" t="s">
        <v>88</v>
      </c>
      <c r="BJ191" t="s">
        <v>88</v>
      </c>
      <c r="BK191" t="s">
        <v>88</v>
      </c>
      <c r="BL191" t="s">
        <v>88</v>
      </c>
      <c r="BM191" t="s">
        <v>88</v>
      </c>
      <c r="BN191" t="s">
        <v>88</v>
      </c>
      <c r="BP191" s="30">
        <v>2000</v>
      </c>
      <c r="BS191" s="30" t="str">
        <f t="shared" si="63"/>
        <v/>
      </c>
      <c r="BT191" s="31">
        <f t="shared" si="59"/>
        <v>-1</v>
      </c>
      <c r="BU191" s="35" t="str">
        <f t="shared" si="64"/>
        <v>OOS</v>
      </c>
      <c r="BV191" s="29" t="str">
        <f t="shared" si="65"/>
        <v>OOS</v>
      </c>
      <c r="BW191" s="29" t="str">
        <f t="shared" si="66"/>
        <v>OOS</v>
      </c>
      <c r="BX191" s="29" t="str">
        <f t="shared" si="67"/>
        <v>OOS</v>
      </c>
      <c r="BY191" s="29" t="str">
        <f t="shared" si="68"/>
        <v>OOS</v>
      </c>
      <c r="BZ191" s="29"/>
      <c r="CA191" s="30" t="str">
        <f t="shared" si="69"/>
        <v/>
      </c>
      <c r="CB191" s="31">
        <f t="shared" si="81"/>
        <v>-1</v>
      </c>
      <c r="CC191" s="35" t="str">
        <f t="shared" si="70"/>
        <v/>
      </c>
      <c r="CD191" s="29" t="str">
        <f t="shared" si="71"/>
        <v/>
      </c>
      <c r="CE191" s="29" t="str">
        <f t="shared" si="72"/>
        <v/>
      </c>
      <c r="CF191" s="29" t="str">
        <f t="shared" si="73"/>
        <v/>
      </c>
      <c r="CG191" s="29" t="str">
        <f t="shared" si="74"/>
        <v/>
      </c>
      <c r="CI191" s="30" t="str">
        <f t="shared" si="75"/>
        <v/>
      </c>
      <c r="CJ191" s="31">
        <f t="shared" si="60"/>
        <v>-1</v>
      </c>
      <c r="CK191" s="35" t="str">
        <f t="shared" si="76"/>
        <v/>
      </c>
      <c r="CL191" s="29" t="str">
        <f t="shared" si="77"/>
        <v/>
      </c>
      <c r="CM191" s="29" t="str">
        <f t="shared" si="78"/>
        <v/>
      </c>
      <c r="CN191" s="29" t="str">
        <f t="shared" si="79"/>
        <v/>
      </c>
      <c r="CO191" s="29" t="str">
        <f t="shared" si="80"/>
        <v/>
      </c>
    </row>
    <row r="192" spans="1:93" hidden="1" x14ac:dyDescent="0.3">
      <c r="A192" t="s">
        <v>475</v>
      </c>
      <c r="B192" t="s">
        <v>96</v>
      </c>
      <c r="C192" t="s">
        <v>93</v>
      </c>
      <c r="D192" s="2" t="s">
        <v>84</v>
      </c>
      <c r="E192" s="2">
        <v>82</v>
      </c>
      <c r="F192" s="34">
        <v>9020</v>
      </c>
      <c r="G192" s="2" t="s">
        <v>106</v>
      </c>
      <c r="H192" s="2">
        <v>100</v>
      </c>
      <c r="I192" s="2"/>
      <c r="J192" s="2"/>
      <c r="K192" s="2" t="s">
        <v>476</v>
      </c>
      <c r="L192" s="2" t="s">
        <v>20</v>
      </c>
      <c r="M192" s="2">
        <v>100</v>
      </c>
      <c r="N192" s="2"/>
      <c r="O192" s="2"/>
      <c r="P192" s="2" t="s">
        <v>84</v>
      </c>
      <c r="Q192" s="2"/>
      <c r="R192" s="2"/>
      <c r="S192" s="2"/>
      <c r="T192" s="2" t="s">
        <v>86</v>
      </c>
      <c r="U192" t="s">
        <v>477</v>
      </c>
      <c r="V192" s="5" t="s">
        <v>88</v>
      </c>
      <c r="W192" t="s">
        <v>89</v>
      </c>
      <c r="X192">
        <v>0</v>
      </c>
      <c r="Z192" t="s">
        <v>88</v>
      </c>
      <c r="AA192" t="s">
        <v>88</v>
      </c>
      <c r="AB192" t="s">
        <v>88</v>
      </c>
      <c r="AC192" t="s">
        <v>88</v>
      </c>
      <c r="AD192" t="s">
        <v>88</v>
      </c>
      <c r="AE192" t="s">
        <v>88</v>
      </c>
      <c r="AF192" t="s">
        <v>88</v>
      </c>
      <c r="AG192" t="s">
        <v>88</v>
      </c>
      <c r="AH192" t="s">
        <v>88</v>
      </c>
      <c r="AI192" t="s">
        <v>88</v>
      </c>
      <c r="AJ192" t="s">
        <v>88</v>
      </c>
      <c r="AK192" t="s">
        <v>88</v>
      </c>
      <c r="AM192" s="29" t="str">
        <f t="shared" si="56"/>
        <v/>
      </c>
      <c r="AN192" s="29" t="str">
        <f t="shared" si="57"/>
        <v/>
      </c>
      <c r="AO192" s="29" t="str">
        <f t="shared" si="58"/>
        <v/>
      </c>
      <c r="AP192" s="29" t="str">
        <f t="shared" si="61"/>
        <v/>
      </c>
      <c r="AQ192" s="29" t="str">
        <f t="shared" si="62"/>
        <v/>
      </c>
      <c r="AT192" t="s">
        <v>88</v>
      </c>
      <c r="AU192" t="s">
        <v>88</v>
      </c>
      <c r="AV192" t="s">
        <v>88</v>
      </c>
      <c r="AW192" t="s">
        <v>88</v>
      </c>
      <c r="AX192" t="s">
        <v>88</v>
      </c>
      <c r="AY192" t="s">
        <v>88</v>
      </c>
      <c r="AZ192" t="s">
        <v>88</v>
      </c>
      <c r="BA192" t="s">
        <v>88</v>
      </c>
      <c r="BB192" t="s">
        <v>88</v>
      </c>
      <c r="BC192" t="s">
        <v>88</v>
      </c>
      <c r="BD192" t="s">
        <v>88</v>
      </c>
      <c r="BE192" t="s">
        <v>88</v>
      </c>
      <c r="BF192" t="s">
        <v>88</v>
      </c>
      <c r="BG192" t="s">
        <v>88</v>
      </c>
      <c r="BH192" t="s">
        <v>88</v>
      </c>
      <c r="BI192" t="s">
        <v>88</v>
      </c>
      <c r="BJ192" t="s">
        <v>88</v>
      </c>
      <c r="BK192" t="s">
        <v>88</v>
      </c>
      <c r="BL192" t="s">
        <v>88</v>
      </c>
      <c r="BM192" t="s">
        <v>88</v>
      </c>
      <c r="BN192" t="s">
        <v>88</v>
      </c>
      <c r="BP192" s="30">
        <v>2000</v>
      </c>
      <c r="BS192" s="30" t="str">
        <f t="shared" si="63"/>
        <v/>
      </c>
      <c r="BT192" s="31">
        <f t="shared" si="59"/>
        <v>-1</v>
      </c>
      <c r="BU192" s="35" t="str">
        <f t="shared" si="64"/>
        <v>OOS</v>
      </c>
      <c r="BV192" s="29" t="str">
        <f t="shared" si="65"/>
        <v>OOS</v>
      </c>
      <c r="BW192" s="29" t="str">
        <f t="shared" si="66"/>
        <v>OOS</v>
      </c>
      <c r="BX192" s="29" t="str">
        <f t="shared" si="67"/>
        <v>OOS</v>
      </c>
      <c r="BY192" s="29" t="str">
        <f t="shared" si="68"/>
        <v>OOS</v>
      </c>
      <c r="BZ192" s="29"/>
      <c r="CA192" s="30" t="str">
        <f t="shared" si="69"/>
        <v/>
      </c>
      <c r="CB192" s="31">
        <f t="shared" si="81"/>
        <v>-1</v>
      </c>
      <c r="CC192" s="35" t="str">
        <f t="shared" si="70"/>
        <v/>
      </c>
      <c r="CD192" s="29" t="str">
        <f t="shared" si="71"/>
        <v/>
      </c>
      <c r="CE192" s="29" t="str">
        <f t="shared" si="72"/>
        <v/>
      </c>
      <c r="CF192" s="29" t="str">
        <f t="shared" si="73"/>
        <v/>
      </c>
      <c r="CG192" s="29" t="str">
        <f t="shared" si="74"/>
        <v/>
      </c>
      <c r="CI192" s="30" t="str">
        <f t="shared" si="75"/>
        <v/>
      </c>
      <c r="CJ192" s="31">
        <f t="shared" si="60"/>
        <v>-1</v>
      </c>
      <c r="CK192" s="35" t="str">
        <f t="shared" si="76"/>
        <v/>
      </c>
      <c r="CL192" s="29" t="str">
        <f t="shared" si="77"/>
        <v/>
      </c>
      <c r="CM192" s="29" t="str">
        <f t="shared" si="78"/>
        <v/>
      </c>
      <c r="CN192" s="29" t="str">
        <f t="shared" si="79"/>
        <v/>
      </c>
      <c r="CO192" s="29" t="str">
        <f t="shared" si="80"/>
        <v/>
      </c>
    </row>
    <row r="193" spans="1:93" hidden="1" x14ac:dyDescent="0.3">
      <c r="A193" t="s">
        <v>478</v>
      </c>
      <c r="B193" t="s">
        <v>96</v>
      </c>
      <c r="C193" t="s">
        <v>93</v>
      </c>
      <c r="D193" s="2" t="s">
        <v>84</v>
      </c>
      <c r="E193" s="2">
        <v>82</v>
      </c>
      <c r="F193" s="34">
        <v>9020</v>
      </c>
      <c r="G193" s="2" t="s">
        <v>106</v>
      </c>
      <c r="H193" s="2">
        <v>10</v>
      </c>
      <c r="I193" s="2"/>
      <c r="J193" s="2"/>
      <c r="K193" s="2" t="s">
        <v>479</v>
      </c>
      <c r="L193" s="2" t="s">
        <v>20</v>
      </c>
      <c r="M193" s="2">
        <v>10</v>
      </c>
      <c r="N193" s="2"/>
      <c r="O193" s="2"/>
      <c r="P193" s="2" t="s">
        <v>84</v>
      </c>
      <c r="Q193" s="2"/>
      <c r="R193" s="2"/>
      <c r="S193" s="2"/>
      <c r="T193" s="2" t="s">
        <v>86</v>
      </c>
      <c r="U193" t="s">
        <v>480</v>
      </c>
      <c r="V193" s="5" t="s">
        <v>88</v>
      </c>
      <c r="W193" t="s">
        <v>439</v>
      </c>
      <c r="X193">
        <v>2</v>
      </c>
      <c r="Z193">
        <v>5.0279999999999996</v>
      </c>
      <c r="AA193">
        <v>0.22669576292256455</v>
      </c>
      <c r="AB193">
        <v>0.94713628548481477</v>
      </c>
      <c r="AC193">
        <v>0</v>
      </c>
      <c r="AD193">
        <v>-2.7940999999999998</v>
      </c>
      <c r="AE193">
        <v>0</v>
      </c>
      <c r="AF193">
        <v>-0.57599999999999996</v>
      </c>
      <c r="AG193">
        <v>0</v>
      </c>
      <c r="AH193">
        <v>4.0461</v>
      </c>
      <c r="AI193">
        <v>0</v>
      </c>
      <c r="AJ193">
        <v>0.14729999999999999</v>
      </c>
      <c r="AK193">
        <v>0</v>
      </c>
      <c r="AM193" s="29">
        <f t="shared" si="56"/>
        <v>7.0988320484073792</v>
      </c>
      <c r="AN193" s="29">
        <f t="shared" si="57"/>
        <v>7.6748320484073789</v>
      </c>
      <c r="AO193" s="29">
        <f t="shared" si="58"/>
        <v>4.8807320484073795</v>
      </c>
      <c r="AP193" s="29">
        <f t="shared" si="61"/>
        <v>4.8807320484073795</v>
      </c>
      <c r="AQ193" s="29">
        <f t="shared" si="62"/>
        <v>4.8807320484073795</v>
      </c>
      <c r="AT193">
        <v>3.984</v>
      </c>
      <c r="AU193">
        <v>0.38800000000000001</v>
      </c>
      <c r="AV193">
        <v>0.98799999999999999</v>
      </c>
      <c r="AW193">
        <v>0</v>
      </c>
      <c r="AX193">
        <v>-2.3199999999999998</v>
      </c>
      <c r="AY193">
        <v>-1.85</v>
      </c>
      <c r="AZ193">
        <v>0</v>
      </c>
      <c r="BA193">
        <v>-1.0070000000000001</v>
      </c>
      <c r="BB193">
        <v>0</v>
      </c>
      <c r="BC193">
        <v>0</v>
      </c>
      <c r="BD193">
        <v>0.5907</v>
      </c>
      <c r="BE193">
        <v>0.75</v>
      </c>
      <c r="BF193">
        <v>8</v>
      </c>
      <c r="BG193">
        <v>1.04E-2</v>
      </c>
      <c r="BH193">
        <v>12</v>
      </c>
      <c r="BI193">
        <v>150</v>
      </c>
      <c r="BJ193">
        <v>0</v>
      </c>
      <c r="BK193">
        <v>0</v>
      </c>
      <c r="BL193">
        <v>0</v>
      </c>
      <c r="BM193">
        <v>0</v>
      </c>
      <c r="BN193">
        <v>0</v>
      </c>
      <c r="BP193" s="30">
        <v>2000</v>
      </c>
      <c r="BS193" s="30" t="str">
        <f t="shared" si="63"/>
        <v>WRR0409_CFLscw-Refl(10w)</v>
      </c>
      <c r="BT193" s="31">
        <f t="shared" si="59"/>
        <v>41</v>
      </c>
      <c r="BU193" s="35">
        <f t="shared" si="64"/>
        <v>5.960799999999999</v>
      </c>
      <c r="BV193" s="29">
        <f t="shared" si="65"/>
        <v>6.9677999999999995</v>
      </c>
      <c r="BW193" s="29">
        <f t="shared" si="66"/>
        <v>4.6478000000000002</v>
      </c>
      <c r="BX193" s="29">
        <f t="shared" si="67"/>
        <v>2.7978000000000001</v>
      </c>
      <c r="BY193" s="29">
        <f t="shared" si="68"/>
        <v>2.7978000000000001</v>
      </c>
      <c r="BZ193" s="29"/>
      <c r="CA193" s="30" t="str">
        <f t="shared" si="69"/>
        <v>_CFLscw-Refl(10w)</v>
      </c>
      <c r="CB193" s="31">
        <f t="shared" si="81"/>
        <v>41</v>
      </c>
      <c r="CC193" s="35">
        <f t="shared" si="70"/>
        <v>5.960799999999999</v>
      </c>
      <c r="CD193" s="29">
        <f t="shared" si="71"/>
        <v>6.9677999999999995</v>
      </c>
      <c r="CE193" s="29">
        <f t="shared" si="72"/>
        <v>4.6478000000000002</v>
      </c>
      <c r="CF193" s="29">
        <f t="shared" si="73"/>
        <v>2.7978000000000001</v>
      </c>
      <c r="CG193" s="29">
        <f t="shared" si="74"/>
        <v>2.7978000000000001</v>
      </c>
      <c r="CI193" s="30" t="str">
        <f t="shared" si="75"/>
        <v/>
      </c>
      <c r="CJ193" s="31">
        <f t="shared" si="60"/>
        <v>-1</v>
      </c>
      <c r="CK193" s="35" t="str">
        <f t="shared" si="76"/>
        <v/>
      </c>
      <c r="CL193" s="29" t="str">
        <f t="shared" si="77"/>
        <v/>
      </c>
      <c r="CM193" s="29" t="str">
        <f t="shared" si="78"/>
        <v/>
      </c>
      <c r="CN193" s="29" t="str">
        <f t="shared" si="79"/>
        <v/>
      </c>
      <c r="CO193" s="29" t="str">
        <f t="shared" si="80"/>
        <v/>
      </c>
    </row>
    <row r="194" spans="1:93" hidden="1" x14ac:dyDescent="0.3">
      <c r="A194" t="s">
        <v>481</v>
      </c>
      <c r="B194" t="s">
        <v>96</v>
      </c>
      <c r="C194" t="s">
        <v>93</v>
      </c>
      <c r="D194" s="2" t="s">
        <v>84</v>
      </c>
      <c r="E194" s="2">
        <v>82</v>
      </c>
      <c r="F194" s="34">
        <v>9020</v>
      </c>
      <c r="G194" s="2" t="s">
        <v>106</v>
      </c>
      <c r="H194" s="2">
        <v>11</v>
      </c>
      <c r="I194" s="2"/>
      <c r="J194" s="2"/>
      <c r="K194" s="2" t="s">
        <v>482</v>
      </c>
      <c r="L194" s="2" t="s">
        <v>20</v>
      </c>
      <c r="M194" s="2">
        <v>11</v>
      </c>
      <c r="N194" s="2"/>
      <c r="O194" s="2"/>
      <c r="P194" s="2" t="s">
        <v>84</v>
      </c>
      <c r="Q194" s="2"/>
      <c r="R194" s="2"/>
      <c r="S194" s="2"/>
      <c r="T194" s="2" t="s">
        <v>86</v>
      </c>
      <c r="U194" t="s">
        <v>483</v>
      </c>
      <c r="V194" s="5" t="s">
        <v>88</v>
      </c>
      <c r="W194" t="s">
        <v>439</v>
      </c>
      <c r="X194">
        <v>2</v>
      </c>
      <c r="Z194">
        <v>5.0279999999999996</v>
      </c>
      <c r="AA194">
        <v>0.22669576292256455</v>
      </c>
      <c r="AB194">
        <v>0.94713628548481477</v>
      </c>
      <c r="AC194">
        <v>0</v>
      </c>
      <c r="AD194">
        <v>-2.7940999999999998</v>
      </c>
      <c r="AE194">
        <v>0</v>
      </c>
      <c r="AF194">
        <v>-0.57599999999999996</v>
      </c>
      <c r="AG194">
        <v>0</v>
      </c>
      <c r="AH194">
        <v>4.0461</v>
      </c>
      <c r="AI194">
        <v>0</v>
      </c>
      <c r="AJ194">
        <v>0.14729999999999999</v>
      </c>
      <c r="AK194">
        <v>0</v>
      </c>
      <c r="AM194" s="29">
        <f t="shared" si="56"/>
        <v>7.2461320484073797</v>
      </c>
      <c r="AN194" s="29">
        <f t="shared" si="57"/>
        <v>7.8221320484073793</v>
      </c>
      <c r="AO194" s="29">
        <f t="shared" si="58"/>
        <v>5.0280320484073791</v>
      </c>
      <c r="AP194" s="29">
        <f t="shared" si="61"/>
        <v>5.0280320484073791</v>
      </c>
      <c r="AQ194" s="29">
        <f t="shared" si="62"/>
        <v>5.0280320484073791</v>
      </c>
      <c r="AT194">
        <v>3.984</v>
      </c>
      <c r="AU194">
        <v>0.38800000000000001</v>
      </c>
      <c r="AV194">
        <v>0.98799999999999999</v>
      </c>
      <c r="AW194">
        <v>0</v>
      </c>
      <c r="AX194">
        <v>-2.3199999999999998</v>
      </c>
      <c r="AY194">
        <v>-1.85</v>
      </c>
      <c r="AZ194">
        <v>0</v>
      </c>
      <c r="BA194">
        <v>-1.0070000000000001</v>
      </c>
      <c r="BB194">
        <v>0</v>
      </c>
      <c r="BC194">
        <v>0</v>
      </c>
      <c r="BD194">
        <v>0.5907</v>
      </c>
      <c r="BE194">
        <v>0.75</v>
      </c>
      <c r="BF194">
        <v>8</v>
      </c>
      <c r="BG194">
        <v>1.04E-2</v>
      </c>
      <c r="BH194">
        <v>12</v>
      </c>
      <c r="BI194">
        <v>150</v>
      </c>
      <c r="BJ194">
        <v>0</v>
      </c>
      <c r="BK194">
        <v>0</v>
      </c>
      <c r="BL194">
        <v>0</v>
      </c>
      <c r="BM194">
        <v>0</v>
      </c>
      <c r="BN194">
        <v>0</v>
      </c>
      <c r="BP194" s="30">
        <v>2000</v>
      </c>
      <c r="BS194" s="30" t="str">
        <f t="shared" si="63"/>
        <v>WRR0409_CFLscw-Refl(11w)</v>
      </c>
      <c r="BT194" s="31">
        <f t="shared" si="59"/>
        <v>45</v>
      </c>
      <c r="BU194" s="35">
        <f t="shared" si="64"/>
        <v>6.0023999999999997</v>
      </c>
      <c r="BV194" s="29">
        <f t="shared" si="65"/>
        <v>7.0093999999999994</v>
      </c>
      <c r="BW194" s="29">
        <f t="shared" si="66"/>
        <v>4.6893999999999991</v>
      </c>
      <c r="BX194" s="29">
        <f t="shared" si="67"/>
        <v>2.839399999999999</v>
      </c>
      <c r="BY194" s="29">
        <f t="shared" si="68"/>
        <v>2.839399999999999</v>
      </c>
      <c r="BZ194" s="29"/>
      <c r="CA194" s="30" t="str">
        <f t="shared" si="69"/>
        <v>_CFLscw-Refl(11w)</v>
      </c>
      <c r="CB194" s="31">
        <f t="shared" si="81"/>
        <v>45</v>
      </c>
      <c r="CC194" s="35">
        <f t="shared" si="70"/>
        <v>6.0023999999999997</v>
      </c>
      <c r="CD194" s="29">
        <f t="shared" si="71"/>
        <v>7.0093999999999994</v>
      </c>
      <c r="CE194" s="29">
        <f t="shared" si="72"/>
        <v>4.6893999999999991</v>
      </c>
      <c r="CF194" s="29">
        <f t="shared" si="73"/>
        <v>2.839399999999999</v>
      </c>
      <c r="CG194" s="29">
        <f t="shared" si="74"/>
        <v>2.839399999999999</v>
      </c>
      <c r="CI194" s="30" t="str">
        <f t="shared" si="75"/>
        <v/>
      </c>
      <c r="CJ194" s="31">
        <f t="shared" si="60"/>
        <v>-1</v>
      </c>
      <c r="CK194" s="35" t="str">
        <f t="shared" si="76"/>
        <v/>
      </c>
      <c r="CL194" s="29" t="str">
        <f t="shared" si="77"/>
        <v/>
      </c>
      <c r="CM194" s="29" t="str">
        <f t="shared" si="78"/>
        <v/>
      </c>
      <c r="CN194" s="29" t="str">
        <f t="shared" si="79"/>
        <v/>
      </c>
      <c r="CO194" s="29" t="str">
        <f t="shared" si="80"/>
        <v/>
      </c>
    </row>
    <row r="195" spans="1:93" hidden="1" x14ac:dyDescent="0.3">
      <c r="A195" t="s">
        <v>484</v>
      </c>
      <c r="B195" t="s">
        <v>96</v>
      </c>
      <c r="C195" t="s">
        <v>93</v>
      </c>
      <c r="D195" s="2" t="s">
        <v>84</v>
      </c>
      <c r="E195" s="2">
        <v>82</v>
      </c>
      <c r="F195" s="34">
        <v>9020</v>
      </c>
      <c r="G195" s="2" t="s">
        <v>106</v>
      </c>
      <c r="H195" s="2">
        <v>12</v>
      </c>
      <c r="I195" s="2"/>
      <c r="J195" s="2"/>
      <c r="K195" s="2" t="s">
        <v>485</v>
      </c>
      <c r="L195" s="2" t="s">
        <v>20</v>
      </c>
      <c r="M195" s="2">
        <v>12</v>
      </c>
      <c r="N195" s="2"/>
      <c r="O195" s="2"/>
      <c r="P195" s="2" t="s">
        <v>84</v>
      </c>
      <c r="Q195" s="2"/>
      <c r="R195" s="2"/>
      <c r="S195" s="2"/>
      <c r="T195" s="2" t="s">
        <v>86</v>
      </c>
      <c r="U195" t="s">
        <v>486</v>
      </c>
      <c r="V195" s="5" t="s">
        <v>88</v>
      </c>
      <c r="W195" t="s">
        <v>439</v>
      </c>
      <c r="X195">
        <v>2</v>
      </c>
      <c r="Z195">
        <v>5.0279999999999996</v>
      </c>
      <c r="AA195">
        <v>0.22669576292256455</v>
      </c>
      <c r="AB195">
        <v>0.94713628548481477</v>
      </c>
      <c r="AC195">
        <v>0</v>
      </c>
      <c r="AD195">
        <v>-2.7940999999999998</v>
      </c>
      <c r="AE195">
        <v>0</v>
      </c>
      <c r="AF195">
        <v>-0.57599999999999996</v>
      </c>
      <c r="AG195">
        <v>0</v>
      </c>
      <c r="AH195">
        <v>4.0461</v>
      </c>
      <c r="AI195">
        <v>0</v>
      </c>
      <c r="AJ195">
        <v>0.14729999999999999</v>
      </c>
      <c r="AK195">
        <v>0</v>
      </c>
      <c r="AM195" s="29">
        <f t="shared" si="56"/>
        <v>7.3934320484073792</v>
      </c>
      <c r="AN195" s="29">
        <f t="shared" si="57"/>
        <v>7.9694320484073788</v>
      </c>
      <c r="AO195" s="29">
        <f t="shared" si="58"/>
        <v>5.1753320484073786</v>
      </c>
      <c r="AP195" s="29">
        <f t="shared" si="61"/>
        <v>5.1753320484073786</v>
      </c>
      <c r="AQ195" s="29">
        <f t="shared" si="62"/>
        <v>5.1753320484073786</v>
      </c>
      <c r="AT195">
        <v>3.984</v>
      </c>
      <c r="AU195">
        <v>0.38800000000000001</v>
      </c>
      <c r="AV195">
        <v>0.98799999999999999</v>
      </c>
      <c r="AW195">
        <v>0</v>
      </c>
      <c r="AX195">
        <v>-2.3199999999999998</v>
      </c>
      <c r="AY195">
        <v>-1.85</v>
      </c>
      <c r="AZ195">
        <v>0</v>
      </c>
      <c r="BA195">
        <v>-1.0070000000000001</v>
      </c>
      <c r="BB195">
        <v>0</v>
      </c>
      <c r="BC195">
        <v>0</v>
      </c>
      <c r="BD195">
        <v>0.5907</v>
      </c>
      <c r="BE195">
        <v>0.75</v>
      </c>
      <c r="BF195">
        <v>8</v>
      </c>
      <c r="BG195">
        <v>1.04E-2</v>
      </c>
      <c r="BH195">
        <v>12</v>
      </c>
      <c r="BI195">
        <v>150</v>
      </c>
      <c r="BJ195">
        <v>0</v>
      </c>
      <c r="BK195">
        <v>0</v>
      </c>
      <c r="BL195">
        <v>0</v>
      </c>
      <c r="BM195">
        <v>0</v>
      </c>
      <c r="BN195">
        <v>0</v>
      </c>
      <c r="BP195" s="30">
        <v>2000</v>
      </c>
      <c r="BS195" s="30" t="str">
        <f t="shared" si="63"/>
        <v>WRR0409_CFLscw-Refl(12w)</v>
      </c>
      <c r="BT195" s="31">
        <f t="shared" si="59"/>
        <v>49</v>
      </c>
      <c r="BU195" s="35">
        <f t="shared" si="64"/>
        <v>6.0439999999999987</v>
      </c>
      <c r="BV195" s="29">
        <f t="shared" si="65"/>
        <v>7.0509999999999993</v>
      </c>
      <c r="BW195" s="29">
        <f t="shared" si="66"/>
        <v>4.7309999999999999</v>
      </c>
      <c r="BX195" s="29">
        <f t="shared" si="67"/>
        <v>2.8809999999999998</v>
      </c>
      <c r="BY195" s="29">
        <f t="shared" si="68"/>
        <v>2.8809999999999998</v>
      </c>
      <c r="BZ195" s="29"/>
      <c r="CA195" s="30" t="str">
        <f t="shared" si="69"/>
        <v>_CFLscw-Refl(12w)</v>
      </c>
      <c r="CB195" s="31">
        <f t="shared" si="81"/>
        <v>49</v>
      </c>
      <c r="CC195" s="35">
        <f t="shared" si="70"/>
        <v>6.0439999999999987</v>
      </c>
      <c r="CD195" s="29">
        <f t="shared" si="71"/>
        <v>7.0509999999999993</v>
      </c>
      <c r="CE195" s="29">
        <f t="shared" si="72"/>
        <v>4.7309999999999999</v>
      </c>
      <c r="CF195" s="29">
        <f t="shared" si="73"/>
        <v>2.8809999999999998</v>
      </c>
      <c r="CG195" s="29">
        <f t="shared" si="74"/>
        <v>2.8809999999999998</v>
      </c>
      <c r="CI195" s="30" t="str">
        <f t="shared" si="75"/>
        <v/>
      </c>
      <c r="CJ195" s="31">
        <f t="shared" si="60"/>
        <v>-1</v>
      </c>
      <c r="CK195" s="35" t="str">
        <f t="shared" si="76"/>
        <v/>
      </c>
      <c r="CL195" s="29" t="str">
        <f t="shared" si="77"/>
        <v/>
      </c>
      <c r="CM195" s="29" t="str">
        <f t="shared" si="78"/>
        <v/>
      </c>
      <c r="CN195" s="29" t="str">
        <f t="shared" si="79"/>
        <v/>
      </c>
      <c r="CO195" s="29" t="str">
        <f t="shared" si="80"/>
        <v/>
      </c>
    </row>
    <row r="196" spans="1:93" hidden="1" x14ac:dyDescent="0.3">
      <c r="A196" t="s">
        <v>487</v>
      </c>
      <c r="B196" t="s">
        <v>96</v>
      </c>
      <c r="C196" t="s">
        <v>93</v>
      </c>
      <c r="D196" s="2" t="s">
        <v>84</v>
      </c>
      <c r="E196" s="2">
        <v>82</v>
      </c>
      <c r="F196" s="34">
        <v>9020</v>
      </c>
      <c r="G196" s="2" t="s">
        <v>106</v>
      </c>
      <c r="H196" s="2">
        <v>13</v>
      </c>
      <c r="I196" s="2"/>
      <c r="J196" s="2"/>
      <c r="K196" s="2" t="s">
        <v>488</v>
      </c>
      <c r="L196" s="2" t="s">
        <v>20</v>
      </c>
      <c r="M196" s="2">
        <v>13</v>
      </c>
      <c r="N196" s="2"/>
      <c r="O196" s="2"/>
      <c r="P196" s="2" t="s">
        <v>84</v>
      </c>
      <c r="Q196" s="2"/>
      <c r="R196" s="2"/>
      <c r="S196" s="2"/>
      <c r="T196" s="2" t="s">
        <v>86</v>
      </c>
      <c r="U196" t="s">
        <v>489</v>
      </c>
      <c r="V196" s="5" t="s">
        <v>88</v>
      </c>
      <c r="W196" t="s">
        <v>439</v>
      </c>
      <c r="X196">
        <v>2</v>
      </c>
      <c r="Z196">
        <v>5.0279999999999996</v>
      </c>
      <c r="AA196">
        <v>0.22669576292256455</v>
      </c>
      <c r="AB196">
        <v>0.94713628548481477</v>
      </c>
      <c r="AC196">
        <v>0</v>
      </c>
      <c r="AD196">
        <v>-2.7940999999999998</v>
      </c>
      <c r="AE196">
        <v>0</v>
      </c>
      <c r="AF196">
        <v>-0.57599999999999996</v>
      </c>
      <c r="AG196">
        <v>0</v>
      </c>
      <c r="AH196">
        <v>4.0461</v>
      </c>
      <c r="AI196">
        <v>0</v>
      </c>
      <c r="AJ196">
        <v>0.14729999999999999</v>
      </c>
      <c r="AK196">
        <v>0</v>
      </c>
      <c r="AM196" s="29">
        <f t="shared" si="56"/>
        <v>7.5407320484073788</v>
      </c>
      <c r="AN196" s="29">
        <f t="shared" si="57"/>
        <v>8.1167320484073784</v>
      </c>
      <c r="AO196" s="29">
        <f t="shared" si="58"/>
        <v>5.3226320484073781</v>
      </c>
      <c r="AP196" s="29">
        <f t="shared" si="61"/>
        <v>5.3226320484073781</v>
      </c>
      <c r="AQ196" s="29">
        <f t="shared" si="62"/>
        <v>5.3226320484073781</v>
      </c>
      <c r="AT196">
        <v>3.984</v>
      </c>
      <c r="AU196">
        <v>0.38800000000000001</v>
      </c>
      <c r="AV196">
        <v>0.98799999999999999</v>
      </c>
      <c r="AW196">
        <v>0</v>
      </c>
      <c r="AX196">
        <v>-2.3199999999999998</v>
      </c>
      <c r="AY196">
        <v>-1.85</v>
      </c>
      <c r="AZ196">
        <v>0</v>
      </c>
      <c r="BA196">
        <v>-1.0070000000000001</v>
      </c>
      <c r="BB196">
        <v>0</v>
      </c>
      <c r="BC196">
        <v>0</v>
      </c>
      <c r="BD196">
        <v>0.5907</v>
      </c>
      <c r="BE196">
        <v>0.75</v>
      </c>
      <c r="BF196">
        <v>8</v>
      </c>
      <c r="BG196">
        <v>1.04E-2</v>
      </c>
      <c r="BH196">
        <v>12</v>
      </c>
      <c r="BI196">
        <v>150</v>
      </c>
      <c r="BJ196">
        <v>0</v>
      </c>
      <c r="BK196">
        <v>0</v>
      </c>
      <c r="BL196">
        <v>0</v>
      </c>
      <c r="BM196">
        <v>0</v>
      </c>
      <c r="BN196">
        <v>0</v>
      </c>
      <c r="BP196" s="30">
        <v>2000</v>
      </c>
      <c r="BS196" s="30" t="str">
        <f t="shared" si="63"/>
        <v>WRR0409_CFLscw-Refl(13w)</v>
      </c>
      <c r="BT196" s="31">
        <f t="shared" si="59"/>
        <v>53</v>
      </c>
      <c r="BU196" s="35">
        <f t="shared" si="64"/>
        <v>6.0855999999999995</v>
      </c>
      <c r="BV196" s="29">
        <f t="shared" si="65"/>
        <v>7.0925999999999991</v>
      </c>
      <c r="BW196" s="29">
        <f t="shared" si="66"/>
        <v>4.7725999999999988</v>
      </c>
      <c r="BX196" s="29">
        <f t="shared" si="67"/>
        <v>2.9225999999999988</v>
      </c>
      <c r="BY196" s="29">
        <f t="shared" si="68"/>
        <v>2.9225999999999988</v>
      </c>
      <c r="BZ196" s="29"/>
      <c r="CA196" s="30" t="str">
        <f t="shared" si="69"/>
        <v>_CFLscw-Refl(13w)</v>
      </c>
      <c r="CB196" s="31">
        <f t="shared" si="81"/>
        <v>53</v>
      </c>
      <c r="CC196" s="35">
        <f t="shared" si="70"/>
        <v>6.0855999999999995</v>
      </c>
      <c r="CD196" s="29">
        <f t="shared" si="71"/>
        <v>7.0925999999999991</v>
      </c>
      <c r="CE196" s="29">
        <f t="shared" si="72"/>
        <v>4.7725999999999988</v>
      </c>
      <c r="CF196" s="29">
        <f t="shared" si="73"/>
        <v>2.9225999999999988</v>
      </c>
      <c r="CG196" s="29">
        <f t="shared" si="74"/>
        <v>2.9225999999999988</v>
      </c>
      <c r="CI196" s="30" t="str">
        <f t="shared" si="75"/>
        <v/>
      </c>
      <c r="CJ196" s="31">
        <f t="shared" si="60"/>
        <v>-1</v>
      </c>
      <c r="CK196" s="35" t="str">
        <f t="shared" si="76"/>
        <v/>
      </c>
      <c r="CL196" s="29" t="str">
        <f t="shared" si="77"/>
        <v/>
      </c>
      <c r="CM196" s="29" t="str">
        <f t="shared" si="78"/>
        <v/>
      </c>
      <c r="CN196" s="29" t="str">
        <f t="shared" si="79"/>
        <v/>
      </c>
      <c r="CO196" s="29" t="str">
        <f t="shared" si="80"/>
        <v/>
      </c>
    </row>
    <row r="197" spans="1:93" hidden="1" x14ac:dyDescent="0.3">
      <c r="A197" t="s">
        <v>490</v>
      </c>
      <c r="B197" t="s">
        <v>96</v>
      </c>
      <c r="C197" t="s">
        <v>93</v>
      </c>
      <c r="D197" s="2" t="s">
        <v>84</v>
      </c>
      <c r="E197" s="2">
        <v>82</v>
      </c>
      <c r="F197" s="34">
        <v>9020</v>
      </c>
      <c r="G197" s="2" t="s">
        <v>106</v>
      </c>
      <c r="H197" s="2">
        <v>14</v>
      </c>
      <c r="I197" s="2"/>
      <c r="J197" s="2"/>
      <c r="K197" s="2" t="s">
        <v>491</v>
      </c>
      <c r="L197" s="2" t="s">
        <v>20</v>
      </c>
      <c r="M197" s="2">
        <v>14</v>
      </c>
      <c r="N197" s="2"/>
      <c r="O197" s="2"/>
      <c r="P197" s="2" t="s">
        <v>84</v>
      </c>
      <c r="Q197" s="2"/>
      <c r="R197" s="2"/>
      <c r="S197" s="2"/>
      <c r="T197" s="2" t="s">
        <v>86</v>
      </c>
      <c r="U197" t="s">
        <v>492</v>
      </c>
      <c r="V197" s="5" t="s">
        <v>88</v>
      </c>
      <c r="W197" t="s">
        <v>439</v>
      </c>
      <c r="X197">
        <v>2</v>
      </c>
      <c r="Z197">
        <v>5.0279999999999996</v>
      </c>
      <c r="AA197">
        <v>0.22669576292256455</v>
      </c>
      <c r="AB197">
        <v>0.94713628548481477</v>
      </c>
      <c r="AC197">
        <v>0</v>
      </c>
      <c r="AD197">
        <v>-2.7940999999999998</v>
      </c>
      <c r="AE197">
        <v>0</v>
      </c>
      <c r="AF197">
        <v>-0.57599999999999996</v>
      </c>
      <c r="AG197">
        <v>0</v>
      </c>
      <c r="AH197">
        <v>4.0461</v>
      </c>
      <c r="AI197">
        <v>0</v>
      </c>
      <c r="AJ197">
        <v>0.14729999999999999</v>
      </c>
      <c r="AK197">
        <v>0</v>
      </c>
      <c r="AM197" s="29">
        <f t="shared" si="56"/>
        <v>7.6880320484073801</v>
      </c>
      <c r="AN197" s="29">
        <f t="shared" si="57"/>
        <v>8.2640320484073797</v>
      </c>
      <c r="AO197" s="29">
        <f t="shared" si="58"/>
        <v>5.4699320484073795</v>
      </c>
      <c r="AP197" s="29">
        <f t="shared" si="61"/>
        <v>5.4699320484073795</v>
      </c>
      <c r="AQ197" s="29">
        <f t="shared" si="62"/>
        <v>5.4699320484073795</v>
      </c>
      <c r="AT197">
        <v>3.984</v>
      </c>
      <c r="AU197">
        <v>0.38800000000000001</v>
      </c>
      <c r="AV197">
        <v>0.98799999999999999</v>
      </c>
      <c r="AW197">
        <v>0</v>
      </c>
      <c r="AX197">
        <v>-2.3199999999999998</v>
      </c>
      <c r="AY197">
        <v>-1.85</v>
      </c>
      <c r="AZ197">
        <v>0</v>
      </c>
      <c r="BA197">
        <v>-1.0070000000000001</v>
      </c>
      <c r="BB197">
        <v>0</v>
      </c>
      <c r="BC197">
        <v>0</v>
      </c>
      <c r="BD197">
        <v>0.5907</v>
      </c>
      <c r="BE197">
        <v>0.75</v>
      </c>
      <c r="BF197">
        <v>8</v>
      </c>
      <c r="BG197">
        <v>1.04E-2</v>
      </c>
      <c r="BH197">
        <v>12</v>
      </c>
      <c r="BI197">
        <v>150</v>
      </c>
      <c r="BJ197">
        <v>0</v>
      </c>
      <c r="BK197">
        <v>0</v>
      </c>
      <c r="BL197">
        <v>0</v>
      </c>
      <c r="BM197">
        <v>0</v>
      </c>
      <c r="BN197">
        <v>0</v>
      </c>
      <c r="BP197" s="30">
        <v>2000</v>
      </c>
      <c r="BS197" s="30" t="str">
        <f t="shared" si="63"/>
        <v>WRR0409_CFLscw-Refl(14w)</v>
      </c>
      <c r="BT197" s="31">
        <f t="shared" si="59"/>
        <v>57</v>
      </c>
      <c r="BU197" s="35">
        <f t="shared" si="64"/>
        <v>6.1272000000000002</v>
      </c>
      <c r="BV197" s="29">
        <f t="shared" si="65"/>
        <v>7.1341999999999999</v>
      </c>
      <c r="BW197" s="29">
        <f t="shared" si="66"/>
        <v>4.8141999999999996</v>
      </c>
      <c r="BX197" s="29">
        <f t="shared" si="67"/>
        <v>2.9641999999999995</v>
      </c>
      <c r="BY197" s="29">
        <f t="shared" si="68"/>
        <v>2.9641999999999995</v>
      </c>
      <c r="BZ197" s="29"/>
      <c r="CA197" s="30" t="str">
        <f t="shared" si="69"/>
        <v>_CFLscw-Refl(14w)</v>
      </c>
      <c r="CB197" s="31">
        <f t="shared" si="81"/>
        <v>57</v>
      </c>
      <c r="CC197" s="35">
        <f t="shared" si="70"/>
        <v>6.1272000000000002</v>
      </c>
      <c r="CD197" s="29">
        <f t="shared" si="71"/>
        <v>7.1341999999999999</v>
      </c>
      <c r="CE197" s="29">
        <f t="shared" si="72"/>
        <v>4.8141999999999996</v>
      </c>
      <c r="CF197" s="29">
        <f t="shared" si="73"/>
        <v>2.9641999999999995</v>
      </c>
      <c r="CG197" s="29">
        <f t="shared" si="74"/>
        <v>2.9641999999999995</v>
      </c>
      <c r="CI197" s="30" t="str">
        <f t="shared" si="75"/>
        <v/>
      </c>
      <c r="CJ197" s="31">
        <f t="shared" si="60"/>
        <v>-1</v>
      </c>
      <c r="CK197" s="35" t="str">
        <f t="shared" si="76"/>
        <v/>
      </c>
      <c r="CL197" s="29" t="str">
        <f t="shared" si="77"/>
        <v/>
      </c>
      <c r="CM197" s="29" t="str">
        <f t="shared" si="78"/>
        <v/>
      </c>
      <c r="CN197" s="29" t="str">
        <f t="shared" si="79"/>
        <v/>
      </c>
      <c r="CO197" s="29" t="str">
        <f t="shared" si="80"/>
        <v/>
      </c>
    </row>
    <row r="198" spans="1:93" hidden="1" x14ac:dyDescent="0.3">
      <c r="A198" t="s">
        <v>493</v>
      </c>
      <c r="B198" t="s">
        <v>96</v>
      </c>
      <c r="C198" t="s">
        <v>93</v>
      </c>
      <c r="D198" s="2" t="s">
        <v>84</v>
      </c>
      <c r="E198" s="2">
        <v>82</v>
      </c>
      <c r="F198" s="34">
        <v>9020</v>
      </c>
      <c r="G198" s="2" t="s">
        <v>106</v>
      </c>
      <c r="H198" s="2">
        <v>150</v>
      </c>
      <c r="I198" s="2"/>
      <c r="J198" s="2"/>
      <c r="K198" s="2" t="s">
        <v>494</v>
      </c>
      <c r="L198" s="2" t="s">
        <v>20</v>
      </c>
      <c r="M198" s="2">
        <v>150</v>
      </c>
      <c r="N198" s="2"/>
      <c r="O198" s="2"/>
      <c r="P198" s="2" t="s">
        <v>84</v>
      </c>
      <c r="Q198" s="2"/>
      <c r="R198" s="2"/>
      <c r="S198" s="2"/>
      <c r="T198" s="2" t="s">
        <v>86</v>
      </c>
      <c r="U198" t="s">
        <v>495</v>
      </c>
      <c r="V198" s="5" t="s">
        <v>88</v>
      </c>
      <c r="W198" t="s">
        <v>89</v>
      </c>
      <c r="X198">
        <v>0</v>
      </c>
      <c r="Z198" t="s">
        <v>88</v>
      </c>
      <c r="AA198" t="s">
        <v>88</v>
      </c>
      <c r="AB198" t="s">
        <v>88</v>
      </c>
      <c r="AC198" t="s">
        <v>88</v>
      </c>
      <c r="AD198" t="s">
        <v>88</v>
      </c>
      <c r="AE198" t="s">
        <v>88</v>
      </c>
      <c r="AF198" t="s">
        <v>88</v>
      </c>
      <c r="AG198" t="s">
        <v>88</v>
      </c>
      <c r="AH198" t="s">
        <v>88</v>
      </c>
      <c r="AI198" t="s">
        <v>88</v>
      </c>
      <c r="AJ198" t="s">
        <v>88</v>
      </c>
      <c r="AK198" t="s">
        <v>88</v>
      </c>
      <c r="AM198" s="29" t="str">
        <f t="shared" si="56"/>
        <v/>
      </c>
      <c r="AN198" s="29" t="str">
        <f t="shared" si="57"/>
        <v/>
      </c>
      <c r="AO198" s="29" t="str">
        <f t="shared" si="58"/>
        <v/>
      </c>
      <c r="AP198" s="29" t="str">
        <f t="shared" si="61"/>
        <v/>
      </c>
      <c r="AQ198" s="29" t="str">
        <f t="shared" si="62"/>
        <v/>
      </c>
      <c r="AT198" t="s">
        <v>88</v>
      </c>
      <c r="AU198" t="s">
        <v>88</v>
      </c>
      <c r="AV198" t="s">
        <v>88</v>
      </c>
      <c r="AW198" t="s">
        <v>88</v>
      </c>
      <c r="AX198" t="s">
        <v>88</v>
      </c>
      <c r="AY198" t="s">
        <v>88</v>
      </c>
      <c r="AZ198" t="s">
        <v>88</v>
      </c>
      <c r="BA198" t="s">
        <v>88</v>
      </c>
      <c r="BB198" t="s">
        <v>88</v>
      </c>
      <c r="BC198" t="s">
        <v>88</v>
      </c>
      <c r="BD198" t="s">
        <v>88</v>
      </c>
      <c r="BE198" t="s">
        <v>88</v>
      </c>
      <c r="BF198" t="s">
        <v>88</v>
      </c>
      <c r="BG198" t="s">
        <v>88</v>
      </c>
      <c r="BH198" t="s">
        <v>88</v>
      </c>
      <c r="BI198" t="s">
        <v>88</v>
      </c>
      <c r="BJ198" t="s">
        <v>88</v>
      </c>
      <c r="BK198" t="s">
        <v>88</v>
      </c>
      <c r="BL198" t="s">
        <v>88</v>
      </c>
      <c r="BM198" t="s">
        <v>88</v>
      </c>
      <c r="BN198" t="s">
        <v>88</v>
      </c>
      <c r="BP198" s="30">
        <v>2000</v>
      </c>
      <c r="BS198" s="30" t="str">
        <f t="shared" si="63"/>
        <v/>
      </c>
      <c r="BT198" s="31">
        <f t="shared" si="59"/>
        <v>-1</v>
      </c>
      <c r="BU198" s="35" t="str">
        <f t="shared" si="64"/>
        <v>OOS</v>
      </c>
      <c r="BV198" s="29" t="str">
        <f t="shared" si="65"/>
        <v>OOS</v>
      </c>
      <c r="BW198" s="29" t="str">
        <f t="shared" si="66"/>
        <v>OOS</v>
      </c>
      <c r="BX198" s="29" t="str">
        <f t="shared" si="67"/>
        <v>OOS</v>
      </c>
      <c r="BY198" s="29" t="str">
        <f t="shared" si="68"/>
        <v>OOS</v>
      </c>
      <c r="BZ198" s="29"/>
      <c r="CA198" s="30" t="str">
        <f t="shared" si="69"/>
        <v/>
      </c>
      <c r="CB198" s="31">
        <f t="shared" si="81"/>
        <v>-1</v>
      </c>
      <c r="CC198" s="35" t="str">
        <f t="shared" si="70"/>
        <v/>
      </c>
      <c r="CD198" s="29" t="str">
        <f t="shared" si="71"/>
        <v/>
      </c>
      <c r="CE198" s="29" t="str">
        <f t="shared" si="72"/>
        <v/>
      </c>
      <c r="CF198" s="29" t="str">
        <f t="shared" si="73"/>
        <v/>
      </c>
      <c r="CG198" s="29" t="str">
        <f t="shared" si="74"/>
        <v/>
      </c>
      <c r="CI198" s="30" t="str">
        <f t="shared" si="75"/>
        <v/>
      </c>
      <c r="CJ198" s="31">
        <f t="shared" si="60"/>
        <v>-1</v>
      </c>
      <c r="CK198" s="35" t="str">
        <f t="shared" si="76"/>
        <v/>
      </c>
      <c r="CL198" s="29" t="str">
        <f t="shared" si="77"/>
        <v/>
      </c>
      <c r="CM198" s="29" t="str">
        <f t="shared" si="78"/>
        <v/>
      </c>
      <c r="CN198" s="29" t="str">
        <f t="shared" si="79"/>
        <v/>
      </c>
      <c r="CO198" s="29" t="str">
        <f t="shared" si="80"/>
        <v/>
      </c>
    </row>
    <row r="199" spans="1:93" hidden="1" x14ac:dyDescent="0.3">
      <c r="A199" t="s">
        <v>496</v>
      </c>
      <c r="B199" t="s">
        <v>96</v>
      </c>
      <c r="C199" t="s">
        <v>93</v>
      </c>
      <c r="D199" s="2" t="s">
        <v>84</v>
      </c>
      <c r="E199" s="2">
        <v>82</v>
      </c>
      <c r="F199" s="34">
        <v>9020</v>
      </c>
      <c r="G199" s="2" t="s">
        <v>106</v>
      </c>
      <c r="H199" s="2">
        <v>16</v>
      </c>
      <c r="I199" s="2">
        <v>604</v>
      </c>
      <c r="J199" s="2">
        <v>755</v>
      </c>
      <c r="K199" s="2" t="s">
        <v>497</v>
      </c>
      <c r="L199" s="2" t="s">
        <v>20</v>
      </c>
      <c r="M199" s="2">
        <v>16</v>
      </c>
      <c r="N199" s="2"/>
      <c r="O199" s="2"/>
      <c r="P199" s="2" t="s">
        <v>84</v>
      </c>
      <c r="Q199" s="2"/>
      <c r="R199" s="2"/>
      <c r="S199" s="2"/>
      <c r="T199" s="2" t="s">
        <v>86</v>
      </c>
      <c r="U199" t="s">
        <v>498</v>
      </c>
      <c r="V199" s="5" t="s">
        <v>88</v>
      </c>
      <c r="W199" t="s">
        <v>439</v>
      </c>
      <c r="X199">
        <v>2</v>
      </c>
      <c r="Z199">
        <v>5.0279999999999996</v>
      </c>
      <c r="AA199">
        <v>0.22669576292256455</v>
      </c>
      <c r="AB199">
        <v>0.94713628548481477</v>
      </c>
      <c r="AC199">
        <v>0</v>
      </c>
      <c r="AD199">
        <v>-2.7940999999999998</v>
      </c>
      <c r="AE199">
        <v>0</v>
      </c>
      <c r="AF199">
        <v>-0.57599999999999996</v>
      </c>
      <c r="AG199">
        <v>0</v>
      </c>
      <c r="AH199">
        <v>4.0461</v>
      </c>
      <c r="AI199">
        <v>0</v>
      </c>
      <c r="AJ199">
        <v>0.14729999999999999</v>
      </c>
      <c r="AK199">
        <v>0</v>
      </c>
      <c r="AM199" s="29">
        <f t="shared" si="56"/>
        <v>7.9826320484073792</v>
      </c>
      <c r="AN199" s="29">
        <f t="shared" si="57"/>
        <v>8.5586320484073788</v>
      </c>
      <c r="AO199" s="29">
        <f t="shared" si="58"/>
        <v>5.7645320484073785</v>
      </c>
      <c r="AP199" s="29">
        <f t="shared" si="61"/>
        <v>5.7645320484073785</v>
      </c>
      <c r="AQ199" s="29">
        <f t="shared" si="62"/>
        <v>5.7645320484073785</v>
      </c>
      <c r="AT199">
        <v>3.984</v>
      </c>
      <c r="AU199">
        <v>0.38800000000000001</v>
      </c>
      <c r="AV199">
        <v>0.98799999999999999</v>
      </c>
      <c r="AW199">
        <v>0</v>
      </c>
      <c r="AX199">
        <v>-2.3199999999999998</v>
      </c>
      <c r="AY199">
        <v>-1.85</v>
      </c>
      <c r="AZ199">
        <v>0</v>
      </c>
      <c r="BA199">
        <v>-1.0070000000000001</v>
      </c>
      <c r="BB199">
        <v>0</v>
      </c>
      <c r="BC199">
        <v>0</v>
      </c>
      <c r="BD199">
        <v>0.5907</v>
      </c>
      <c r="BE199">
        <v>0.75</v>
      </c>
      <c r="BF199">
        <v>8</v>
      </c>
      <c r="BG199">
        <v>1.04E-2</v>
      </c>
      <c r="BH199">
        <v>12</v>
      </c>
      <c r="BI199">
        <v>150</v>
      </c>
      <c r="BJ199">
        <v>0</v>
      </c>
      <c r="BK199">
        <v>0</v>
      </c>
      <c r="BL199">
        <v>0</v>
      </c>
      <c r="BM199">
        <v>0</v>
      </c>
      <c r="BN199">
        <v>0</v>
      </c>
      <c r="BP199" s="30">
        <v>2000</v>
      </c>
      <c r="BS199" s="30" t="str">
        <f t="shared" si="63"/>
        <v>WRR0409_CFLscw-Refl(16w)</v>
      </c>
      <c r="BT199" s="31">
        <f t="shared" si="59"/>
        <v>65</v>
      </c>
      <c r="BU199" s="35">
        <f t="shared" si="64"/>
        <v>6.2103999999999999</v>
      </c>
      <c r="BV199" s="29">
        <f t="shared" si="65"/>
        <v>7.2173999999999996</v>
      </c>
      <c r="BW199" s="29">
        <f t="shared" si="66"/>
        <v>4.8973999999999993</v>
      </c>
      <c r="BX199" s="29">
        <f t="shared" si="67"/>
        <v>3.0473999999999992</v>
      </c>
      <c r="BY199" s="29">
        <f t="shared" si="68"/>
        <v>3.0473999999999992</v>
      </c>
      <c r="BZ199" s="29"/>
      <c r="CA199" s="30" t="str">
        <f t="shared" si="69"/>
        <v>_CFLscw-Refl(16w)</v>
      </c>
      <c r="CB199" s="31">
        <f t="shared" si="81"/>
        <v>65</v>
      </c>
      <c r="CC199" s="35">
        <f t="shared" si="70"/>
        <v>6.2103999999999999</v>
      </c>
      <c r="CD199" s="29">
        <f t="shared" si="71"/>
        <v>7.2173999999999996</v>
      </c>
      <c r="CE199" s="29">
        <f t="shared" si="72"/>
        <v>4.8973999999999993</v>
      </c>
      <c r="CF199" s="29">
        <f t="shared" si="73"/>
        <v>3.0473999999999992</v>
      </c>
      <c r="CG199" s="29">
        <f t="shared" si="74"/>
        <v>3.0473999999999992</v>
      </c>
      <c r="CI199" s="30" t="str">
        <f t="shared" si="75"/>
        <v/>
      </c>
      <c r="CJ199" s="31">
        <f t="shared" si="60"/>
        <v>-1</v>
      </c>
      <c r="CK199" s="35" t="str">
        <f t="shared" si="76"/>
        <v/>
      </c>
      <c r="CL199" s="29" t="str">
        <f t="shared" si="77"/>
        <v/>
      </c>
      <c r="CM199" s="29" t="str">
        <f t="shared" si="78"/>
        <v/>
      </c>
      <c r="CN199" s="29" t="str">
        <f t="shared" si="79"/>
        <v/>
      </c>
      <c r="CO199" s="29" t="str">
        <f t="shared" si="80"/>
        <v/>
      </c>
    </row>
    <row r="200" spans="1:93" hidden="1" x14ac:dyDescent="0.3">
      <c r="A200" t="s">
        <v>499</v>
      </c>
      <c r="B200" t="s">
        <v>96</v>
      </c>
      <c r="C200" t="s">
        <v>93</v>
      </c>
      <c r="D200" s="2" t="s">
        <v>84</v>
      </c>
      <c r="E200" s="2">
        <v>82</v>
      </c>
      <c r="F200" s="34">
        <v>9020</v>
      </c>
      <c r="G200" s="2" t="s">
        <v>106</v>
      </c>
      <c r="H200" s="2">
        <v>17</v>
      </c>
      <c r="I200" s="2">
        <v>644</v>
      </c>
      <c r="J200" s="2">
        <v>805</v>
      </c>
      <c r="K200" s="2" t="s">
        <v>500</v>
      </c>
      <c r="L200" s="2" t="s">
        <v>20</v>
      </c>
      <c r="M200" s="2">
        <v>17</v>
      </c>
      <c r="N200" s="2"/>
      <c r="O200" s="2"/>
      <c r="P200" s="2" t="s">
        <v>84</v>
      </c>
      <c r="Q200" s="2"/>
      <c r="R200" s="2"/>
      <c r="S200" s="2"/>
      <c r="T200" s="2" t="s">
        <v>86</v>
      </c>
      <c r="U200" t="s">
        <v>501</v>
      </c>
      <c r="V200" s="5" t="s">
        <v>88</v>
      </c>
      <c r="W200" t="s">
        <v>439</v>
      </c>
      <c r="X200">
        <v>2</v>
      </c>
      <c r="Z200">
        <v>5.0279999999999996</v>
      </c>
      <c r="AA200">
        <v>0.22669576292256455</v>
      </c>
      <c r="AB200">
        <v>0.94713628548481477</v>
      </c>
      <c r="AC200">
        <v>0</v>
      </c>
      <c r="AD200">
        <v>-2.7940999999999998</v>
      </c>
      <c r="AE200">
        <v>0</v>
      </c>
      <c r="AF200">
        <v>-0.57599999999999996</v>
      </c>
      <c r="AG200">
        <v>0</v>
      </c>
      <c r="AH200">
        <v>4.0461</v>
      </c>
      <c r="AI200">
        <v>0</v>
      </c>
      <c r="AJ200">
        <v>0.14729999999999999</v>
      </c>
      <c r="AK200">
        <v>0</v>
      </c>
      <c r="AM200" s="29">
        <f t="shared" ref="AM200:AM263" si="82">IF($X200&gt;0,SUM(Z200,AA200,AB200,IF(C200="A",AC200,0),IF(Q200="Y",AG200,0),IF(OR(G200="Yes",G200="Cont"),AH200,0),F200/1000*AI200,H200*AJ200,IF(H200&gt;25,(H200-25)*AK200)+AF200),"")</f>
        <v>8.1299320484073778</v>
      </c>
      <c r="AN200" s="29">
        <f t="shared" ref="AN200:AN263" si="83">IF($X200&gt;0,SUM(Z200,AA200,AB200,IF(C200="A",AC200,0),IF(Q200="Y",AG200,0),IF(OR(G200="Yes",G200="Cont"),AH200,0),F200/1000*AI200,H200*AJ200,IF(H200&gt;25,(H200-25)*AK200)),"")</f>
        <v>8.7059320484073783</v>
      </c>
      <c r="AO200" s="29">
        <f t="shared" ref="AO200:AO263" si="84">IF($X200&gt;0,SUM(Z200,AA200,AB200,IF(C200="A",AC200,0),IF(Q200="Y",AG200,0),IF(OR(G207="Yes",G207="Cont"),AH200,0),F200/1000*AI200,H200*AJ200,IF(H200&gt;25,(H200-25)*AK200)+AD200),"")</f>
        <v>5.9118320484073781</v>
      </c>
      <c r="AP200" s="29">
        <f t="shared" si="61"/>
        <v>5.9118320484073781</v>
      </c>
      <c r="AQ200" s="29">
        <f t="shared" si="62"/>
        <v>5.9118320484073781</v>
      </c>
      <c r="AT200">
        <v>3.984</v>
      </c>
      <c r="AU200">
        <v>0.38800000000000001</v>
      </c>
      <c r="AV200">
        <v>0.98799999999999999</v>
      </c>
      <c r="AW200">
        <v>0</v>
      </c>
      <c r="AX200">
        <v>-2.3199999999999998</v>
      </c>
      <c r="AY200">
        <v>-1.85</v>
      </c>
      <c r="AZ200">
        <v>0</v>
      </c>
      <c r="BA200">
        <v>-1.0070000000000001</v>
      </c>
      <c r="BB200">
        <v>0</v>
      </c>
      <c r="BC200">
        <v>0</v>
      </c>
      <c r="BD200">
        <v>0.5907</v>
      </c>
      <c r="BE200">
        <v>0.75</v>
      </c>
      <c r="BF200">
        <v>8</v>
      </c>
      <c r="BG200">
        <v>1.04E-2</v>
      </c>
      <c r="BH200">
        <v>12</v>
      </c>
      <c r="BI200">
        <v>150</v>
      </c>
      <c r="BJ200">
        <v>0</v>
      </c>
      <c r="BK200">
        <v>0</v>
      </c>
      <c r="BL200">
        <v>0</v>
      </c>
      <c r="BM200">
        <v>0</v>
      </c>
      <c r="BN200">
        <v>0</v>
      </c>
      <c r="BP200" s="30">
        <v>2000</v>
      </c>
      <c r="BS200" s="30" t="str">
        <f t="shared" si="63"/>
        <v>WRR0409_CFLscw-Refl(17w)</v>
      </c>
      <c r="BT200" s="31">
        <f t="shared" ref="BT200:BT266" si="85">IF(X200=2,ROUND(M200*$BX$4,0),IF(OR(X200=1,X200=3,X200=4),ROUND(M200*$BX$5,0),-1))</f>
        <v>70</v>
      </c>
      <c r="BU200" s="35">
        <f t="shared" si="64"/>
        <v>6.2623999999999995</v>
      </c>
      <c r="BV200" s="29">
        <f t="shared" si="65"/>
        <v>7.2693999999999992</v>
      </c>
      <c r="BW200" s="29">
        <f t="shared" si="66"/>
        <v>4.9493999999999989</v>
      </c>
      <c r="BX200" s="29">
        <f t="shared" si="67"/>
        <v>3.0993999999999988</v>
      </c>
      <c r="BY200" s="29">
        <f t="shared" si="68"/>
        <v>3.0993999999999988</v>
      </c>
      <c r="BZ200" s="29"/>
      <c r="CA200" s="30" t="str">
        <f t="shared" si="69"/>
        <v>_CFLscw-Refl(17w)</v>
      </c>
      <c r="CB200" s="31">
        <f t="shared" si="81"/>
        <v>69</v>
      </c>
      <c r="CC200" s="35">
        <f t="shared" si="70"/>
        <v>6.2519999999999989</v>
      </c>
      <c r="CD200" s="29">
        <f t="shared" si="71"/>
        <v>7.2589999999999995</v>
      </c>
      <c r="CE200" s="29">
        <f t="shared" si="72"/>
        <v>4.9390000000000001</v>
      </c>
      <c r="CF200" s="29">
        <f t="shared" si="73"/>
        <v>3.089</v>
      </c>
      <c r="CG200" s="29">
        <f t="shared" si="74"/>
        <v>3.089</v>
      </c>
      <c r="CI200" s="30" t="str">
        <f t="shared" si="75"/>
        <v/>
      </c>
      <c r="CJ200" s="31">
        <f t="shared" ref="CJ200:CJ263" si="86">IF(OR(X200=1,X200=3,X200=4),ROUND(M200*3.47,0),-1)</f>
        <v>-1</v>
      </c>
      <c r="CK200" s="35" t="str">
        <f t="shared" si="76"/>
        <v/>
      </c>
      <c r="CL200" s="29" t="str">
        <f t="shared" si="77"/>
        <v/>
      </c>
      <c r="CM200" s="29" t="str">
        <f t="shared" si="78"/>
        <v/>
      </c>
      <c r="CN200" s="29" t="str">
        <f t="shared" si="79"/>
        <v/>
      </c>
      <c r="CO200" s="29" t="str">
        <f t="shared" si="80"/>
        <v/>
      </c>
    </row>
    <row r="201" spans="1:93" hidden="1" x14ac:dyDescent="0.3">
      <c r="A201" t="s">
        <v>502</v>
      </c>
      <c r="B201" t="s">
        <v>96</v>
      </c>
      <c r="C201" t="s">
        <v>93</v>
      </c>
      <c r="D201" s="2" t="s">
        <v>84</v>
      </c>
      <c r="E201" s="2">
        <v>82</v>
      </c>
      <c r="F201" s="34">
        <v>9020</v>
      </c>
      <c r="G201" s="2" t="s">
        <v>106</v>
      </c>
      <c r="H201" s="2">
        <v>18</v>
      </c>
      <c r="I201" s="2">
        <v>683</v>
      </c>
      <c r="J201" s="2">
        <v>855</v>
      </c>
      <c r="K201" s="2" t="s">
        <v>503</v>
      </c>
      <c r="L201" s="2" t="s">
        <v>20</v>
      </c>
      <c r="M201" s="2">
        <v>18</v>
      </c>
      <c r="N201" s="2"/>
      <c r="O201" s="2"/>
      <c r="P201" s="2" t="s">
        <v>84</v>
      </c>
      <c r="Q201" s="2"/>
      <c r="R201" s="2"/>
      <c r="S201" s="2"/>
      <c r="T201" s="2" t="s">
        <v>86</v>
      </c>
      <c r="U201" t="s">
        <v>504</v>
      </c>
      <c r="V201" s="5" t="s">
        <v>88</v>
      </c>
      <c r="W201" t="s">
        <v>439</v>
      </c>
      <c r="X201">
        <v>2</v>
      </c>
      <c r="Z201">
        <v>5.0279999999999996</v>
      </c>
      <c r="AA201">
        <v>0.22669576292256455</v>
      </c>
      <c r="AB201">
        <v>0.94713628548481477</v>
      </c>
      <c r="AC201">
        <v>0</v>
      </c>
      <c r="AD201">
        <v>-2.7940999999999998</v>
      </c>
      <c r="AE201">
        <v>0</v>
      </c>
      <c r="AF201">
        <v>-0.57599999999999996</v>
      </c>
      <c r="AG201">
        <v>0</v>
      </c>
      <c r="AH201">
        <v>4.0461</v>
      </c>
      <c r="AI201">
        <v>0</v>
      </c>
      <c r="AJ201">
        <v>0.14729999999999999</v>
      </c>
      <c r="AK201">
        <v>0</v>
      </c>
      <c r="AM201" s="29">
        <f t="shared" si="82"/>
        <v>8.2772320484073774</v>
      </c>
      <c r="AN201" s="29">
        <f t="shared" si="83"/>
        <v>8.8532320484073779</v>
      </c>
      <c r="AO201" s="29">
        <f t="shared" si="84"/>
        <v>6.0591320484073776</v>
      </c>
      <c r="AP201" s="29">
        <f t="shared" si="61"/>
        <v>6.0591320484073776</v>
      </c>
      <c r="AQ201" s="29">
        <f t="shared" si="62"/>
        <v>6.0591320484073776</v>
      </c>
      <c r="AT201">
        <v>3.984</v>
      </c>
      <c r="AU201">
        <v>0.38800000000000001</v>
      </c>
      <c r="AV201">
        <v>0.98799999999999999</v>
      </c>
      <c r="AW201">
        <v>0</v>
      </c>
      <c r="AX201">
        <v>-2.3199999999999998</v>
      </c>
      <c r="AY201">
        <v>-1.85</v>
      </c>
      <c r="AZ201">
        <v>0</v>
      </c>
      <c r="BA201">
        <v>-1.0070000000000001</v>
      </c>
      <c r="BB201">
        <v>0</v>
      </c>
      <c r="BC201">
        <v>0</v>
      </c>
      <c r="BD201">
        <v>0.5907</v>
      </c>
      <c r="BE201">
        <v>0.75</v>
      </c>
      <c r="BF201">
        <v>8</v>
      </c>
      <c r="BG201">
        <v>1.04E-2</v>
      </c>
      <c r="BH201">
        <v>12</v>
      </c>
      <c r="BI201">
        <v>150</v>
      </c>
      <c r="BJ201">
        <v>0</v>
      </c>
      <c r="BK201">
        <v>0</v>
      </c>
      <c r="BL201">
        <v>0</v>
      </c>
      <c r="BM201">
        <v>0</v>
      </c>
      <c r="BN201">
        <v>0</v>
      </c>
      <c r="BP201" s="30">
        <v>2000</v>
      </c>
      <c r="BS201" s="30" t="str">
        <f t="shared" si="63"/>
        <v>WRR0409_CFLscw-Refl(18w)</v>
      </c>
      <c r="BT201" s="31">
        <f t="shared" si="85"/>
        <v>74</v>
      </c>
      <c r="BU201" s="35">
        <f t="shared" si="64"/>
        <v>6.3039999999999985</v>
      </c>
      <c r="BV201" s="29">
        <f t="shared" si="65"/>
        <v>7.3109999999999991</v>
      </c>
      <c r="BW201" s="29">
        <f t="shared" si="66"/>
        <v>4.9909999999999997</v>
      </c>
      <c r="BX201" s="29">
        <f t="shared" si="67"/>
        <v>3.1409999999999996</v>
      </c>
      <c r="BY201" s="29">
        <f t="shared" si="68"/>
        <v>3.1409999999999996</v>
      </c>
      <c r="BZ201" s="29"/>
      <c r="CA201" s="30" t="str">
        <f t="shared" si="69"/>
        <v>_CFLscw-Refl(18w)</v>
      </c>
      <c r="CB201" s="31">
        <f t="shared" si="81"/>
        <v>73</v>
      </c>
      <c r="CC201" s="35">
        <f t="shared" si="70"/>
        <v>6.2935999999999996</v>
      </c>
      <c r="CD201" s="29">
        <f t="shared" si="71"/>
        <v>7.3005999999999993</v>
      </c>
      <c r="CE201" s="29">
        <f t="shared" si="72"/>
        <v>4.980599999999999</v>
      </c>
      <c r="CF201" s="29">
        <f t="shared" si="73"/>
        <v>3.1305999999999989</v>
      </c>
      <c r="CG201" s="29">
        <f t="shared" si="74"/>
        <v>3.1305999999999989</v>
      </c>
      <c r="CI201" s="30" t="str">
        <f t="shared" si="75"/>
        <v/>
      </c>
      <c r="CJ201" s="31">
        <f t="shared" si="86"/>
        <v>-1</v>
      </c>
      <c r="CK201" s="35" t="str">
        <f t="shared" si="76"/>
        <v/>
      </c>
      <c r="CL201" s="29" t="str">
        <f t="shared" si="77"/>
        <v/>
      </c>
      <c r="CM201" s="29" t="str">
        <f t="shared" si="78"/>
        <v/>
      </c>
      <c r="CN201" s="29" t="str">
        <f t="shared" si="79"/>
        <v/>
      </c>
      <c r="CO201" s="29" t="str">
        <f t="shared" si="80"/>
        <v/>
      </c>
    </row>
    <row r="202" spans="1:93" hidden="1" x14ac:dyDescent="0.3">
      <c r="A202" t="s">
        <v>505</v>
      </c>
      <c r="B202" t="s">
        <v>96</v>
      </c>
      <c r="C202" t="s">
        <v>93</v>
      </c>
      <c r="D202" s="2" t="s">
        <v>84</v>
      </c>
      <c r="E202" s="2">
        <v>82</v>
      </c>
      <c r="F202" s="34">
        <v>9020</v>
      </c>
      <c r="G202" s="2" t="s">
        <v>106</v>
      </c>
      <c r="H202" s="2">
        <v>19</v>
      </c>
      <c r="I202" s="2">
        <v>723</v>
      </c>
      <c r="J202" s="2">
        <v>905</v>
      </c>
      <c r="K202" s="2" t="s">
        <v>506</v>
      </c>
      <c r="L202" s="2" t="s">
        <v>20</v>
      </c>
      <c r="M202" s="2">
        <v>19</v>
      </c>
      <c r="N202" s="2"/>
      <c r="O202" s="2"/>
      <c r="P202" s="2" t="s">
        <v>84</v>
      </c>
      <c r="Q202" s="2"/>
      <c r="R202" s="2"/>
      <c r="S202" s="2"/>
      <c r="T202" s="2" t="s">
        <v>86</v>
      </c>
      <c r="U202" t="s">
        <v>507</v>
      </c>
      <c r="V202" s="5" t="s">
        <v>88</v>
      </c>
      <c r="W202" t="s">
        <v>439</v>
      </c>
      <c r="X202">
        <v>2</v>
      </c>
      <c r="Z202">
        <v>5.0279999999999996</v>
      </c>
      <c r="AA202">
        <v>0.22669576292256455</v>
      </c>
      <c r="AB202">
        <v>0.94713628548481477</v>
      </c>
      <c r="AC202">
        <v>0</v>
      </c>
      <c r="AD202">
        <v>-2.7940999999999998</v>
      </c>
      <c r="AE202">
        <v>0</v>
      </c>
      <c r="AF202">
        <v>-0.57599999999999996</v>
      </c>
      <c r="AG202">
        <v>0</v>
      </c>
      <c r="AH202">
        <v>4.0461</v>
      </c>
      <c r="AI202">
        <v>0</v>
      </c>
      <c r="AJ202">
        <v>0.14729999999999999</v>
      </c>
      <c r="AK202">
        <v>0</v>
      </c>
      <c r="AM202" s="29">
        <f t="shared" si="82"/>
        <v>8.4245320484073787</v>
      </c>
      <c r="AN202" s="29">
        <f t="shared" si="83"/>
        <v>9.0005320484073792</v>
      </c>
      <c r="AO202" s="29">
        <f t="shared" si="84"/>
        <v>6.2064320484073789</v>
      </c>
      <c r="AP202" s="29">
        <f t="shared" si="61"/>
        <v>6.2064320484073789</v>
      </c>
      <c r="AQ202" s="29">
        <f t="shared" si="62"/>
        <v>6.2064320484073789</v>
      </c>
      <c r="AT202">
        <v>3.984</v>
      </c>
      <c r="AU202">
        <v>0.38800000000000001</v>
      </c>
      <c r="AV202">
        <v>0.98799999999999999</v>
      </c>
      <c r="AW202">
        <v>0</v>
      </c>
      <c r="AX202">
        <v>-2.3199999999999998</v>
      </c>
      <c r="AY202">
        <v>-1.85</v>
      </c>
      <c r="AZ202">
        <v>0</v>
      </c>
      <c r="BA202">
        <v>-1.0070000000000001</v>
      </c>
      <c r="BB202">
        <v>0</v>
      </c>
      <c r="BC202">
        <v>0</v>
      </c>
      <c r="BD202">
        <v>0.5907</v>
      </c>
      <c r="BE202">
        <v>0.75</v>
      </c>
      <c r="BF202">
        <v>8</v>
      </c>
      <c r="BG202">
        <v>1.04E-2</v>
      </c>
      <c r="BH202">
        <v>12</v>
      </c>
      <c r="BI202">
        <v>150</v>
      </c>
      <c r="BJ202">
        <v>0</v>
      </c>
      <c r="BK202">
        <v>0</v>
      </c>
      <c r="BL202">
        <v>0</v>
      </c>
      <c r="BM202">
        <v>0</v>
      </c>
      <c r="BN202">
        <v>0</v>
      </c>
      <c r="BP202" s="30">
        <v>2000</v>
      </c>
      <c r="BS202" s="30" t="str">
        <f t="shared" si="63"/>
        <v>WRR0409_CFLscw-Refl(19w)</v>
      </c>
      <c r="BT202" s="31">
        <f t="shared" si="85"/>
        <v>78</v>
      </c>
      <c r="BU202" s="35">
        <f t="shared" si="64"/>
        <v>6.3455999999999992</v>
      </c>
      <c r="BV202" s="29">
        <f t="shared" si="65"/>
        <v>7.3525999999999989</v>
      </c>
      <c r="BW202" s="29">
        <f t="shared" si="66"/>
        <v>5.0325999999999986</v>
      </c>
      <c r="BX202" s="29">
        <f t="shared" si="67"/>
        <v>3.1825999999999985</v>
      </c>
      <c r="BY202" s="29">
        <f t="shared" si="68"/>
        <v>3.1825999999999985</v>
      </c>
      <c r="BZ202" s="29"/>
      <c r="CA202" s="30" t="str">
        <f t="shared" si="69"/>
        <v>_CFLscw-Refl(19w)</v>
      </c>
      <c r="CB202" s="31">
        <f t="shared" si="81"/>
        <v>77</v>
      </c>
      <c r="CC202" s="35">
        <f t="shared" si="70"/>
        <v>6.3351999999999986</v>
      </c>
      <c r="CD202" s="29">
        <f t="shared" si="71"/>
        <v>7.3421999999999992</v>
      </c>
      <c r="CE202" s="29">
        <f t="shared" si="72"/>
        <v>5.0221999999999998</v>
      </c>
      <c r="CF202" s="29">
        <f t="shared" si="73"/>
        <v>3.1721999999999997</v>
      </c>
      <c r="CG202" s="29">
        <f t="shared" si="74"/>
        <v>3.1721999999999997</v>
      </c>
      <c r="CI202" s="30" t="str">
        <f t="shared" si="75"/>
        <v/>
      </c>
      <c r="CJ202" s="31">
        <f t="shared" si="86"/>
        <v>-1</v>
      </c>
      <c r="CK202" s="35" t="str">
        <f t="shared" si="76"/>
        <v/>
      </c>
      <c r="CL202" s="29" t="str">
        <f t="shared" si="77"/>
        <v/>
      </c>
      <c r="CM202" s="29" t="str">
        <f t="shared" si="78"/>
        <v/>
      </c>
      <c r="CN202" s="29" t="str">
        <f t="shared" si="79"/>
        <v/>
      </c>
      <c r="CO202" s="29" t="str">
        <f t="shared" si="80"/>
        <v/>
      </c>
    </row>
    <row r="203" spans="1:93" hidden="1" x14ac:dyDescent="0.3">
      <c r="A203" t="s">
        <v>508</v>
      </c>
      <c r="B203" t="s">
        <v>96</v>
      </c>
      <c r="C203" t="s">
        <v>93</v>
      </c>
      <c r="D203" s="2" t="s">
        <v>84</v>
      </c>
      <c r="E203" s="2">
        <v>82</v>
      </c>
      <c r="F203" s="34">
        <v>9020</v>
      </c>
      <c r="G203" s="2" t="s">
        <v>106</v>
      </c>
      <c r="H203" s="2">
        <v>200</v>
      </c>
      <c r="I203" s="2"/>
      <c r="J203" s="2"/>
      <c r="K203" s="2" t="s">
        <v>509</v>
      </c>
      <c r="L203" s="2" t="s">
        <v>20</v>
      </c>
      <c r="M203" s="2">
        <v>200</v>
      </c>
      <c r="N203" s="2"/>
      <c r="O203" s="2"/>
      <c r="P203" s="2" t="s">
        <v>84</v>
      </c>
      <c r="Q203" s="2"/>
      <c r="R203" s="2"/>
      <c r="S203" s="2"/>
      <c r="T203" s="2" t="s">
        <v>86</v>
      </c>
      <c r="U203" t="s">
        <v>510</v>
      </c>
      <c r="V203" s="5" t="s">
        <v>88</v>
      </c>
      <c r="W203" t="s">
        <v>89</v>
      </c>
      <c r="X203">
        <v>0</v>
      </c>
      <c r="Z203" t="s">
        <v>88</v>
      </c>
      <c r="AA203" t="s">
        <v>88</v>
      </c>
      <c r="AB203" t="s">
        <v>88</v>
      </c>
      <c r="AC203" t="s">
        <v>88</v>
      </c>
      <c r="AD203" t="s">
        <v>88</v>
      </c>
      <c r="AE203" t="s">
        <v>88</v>
      </c>
      <c r="AF203" t="s">
        <v>88</v>
      </c>
      <c r="AG203" t="s">
        <v>88</v>
      </c>
      <c r="AH203" t="s">
        <v>88</v>
      </c>
      <c r="AI203" t="s">
        <v>88</v>
      </c>
      <c r="AJ203" t="s">
        <v>88</v>
      </c>
      <c r="AK203" t="s">
        <v>88</v>
      </c>
      <c r="AM203" s="29" t="str">
        <f t="shared" si="82"/>
        <v/>
      </c>
      <c r="AN203" s="29" t="str">
        <f t="shared" si="83"/>
        <v/>
      </c>
      <c r="AO203" s="29" t="str">
        <f t="shared" si="84"/>
        <v/>
      </c>
      <c r="AP203" s="29" t="str">
        <f t="shared" si="61"/>
        <v/>
      </c>
      <c r="AQ203" s="29" t="str">
        <f t="shared" si="62"/>
        <v/>
      </c>
      <c r="AT203" t="s">
        <v>88</v>
      </c>
      <c r="AU203" t="s">
        <v>88</v>
      </c>
      <c r="AV203" t="s">
        <v>88</v>
      </c>
      <c r="AW203" t="s">
        <v>88</v>
      </c>
      <c r="AX203" t="s">
        <v>88</v>
      </c>
      <c r="AY203" t="s">
        <v>88</v>
      </c>
      <c r="AZ203" t="s">
        <v>88</v>
      </c>
      <c r="BA203" t="s">
        <v>88</v>
      </c>
      <c r="BB203" t="s">
        <v>88</v>
      </c>
      <c r="BC203" t="s">
        <v>88</v>
      </c>
      <c r="BD203" t="s">
        <v>88</v>
      </c>
      <c r="BE203" t="s">
        <v>88</v>
      </c>
      <c r="BF203" t="s">
        <v>88</v>
      </c>
      <c r="BG203" t="s">
        <v>88</v>
      </c>
      <c r="BH203" t="s">
        <v>88</v>
      </c>
      <c r="BI203" t="s">
        <v>88</v>
      </c>
      <c r="BJ203" t="s">
        <v>88</v>
      </c>
      <c r="BK203" t="s">
        <v>88</v>
      </c>
      <c r="BL203" t="s">
        <v>88</v>
      </c>
      <c r="BM203" t="s">
        <v>88</v>
      </c>
      <c r="BN203" t="s">
        <v>88</v>
      </c>
      <c r="BP203" s="30">
        <v>2000</v>
      </c>
      <c r="BS203" s="30" t="str">
        <f t="shared" si="63"/>
        <v/>
      </c>
      <c r="BT203" s="31">
        <f t="shared" si="85"/>
        <v>-1</v>
      </c>
      <c r="BU203" s="35" t="str">
        <f t="shared" si="64"/>
        <v>OOS</v>
      </c>
      <c r="BV203" s="29" t="str">
        <f t="shared" si="65"/>
        <v>OOS</v>
      </c>
      <c r="BW203" s="29" t="str">
        <f t="shared" si="66"/>
        <v>OOS</v>
      </c>
      <c r="BX203" s="29" t="str">
        <f t="shared" si="67"/>
        <v>OOS</v>
      </c>
      <c r="BY203" s="29" t="str">
        <f t="shared" si="68"/>
        <v>OOS</v>
      </c>
      <c r="BZ203" s="29"/>
      <c r="CA203" s="30" t="str">
        <f t="shared" si="69"/>
        <v/>
      </c>
      <c r="CB203" s="31">
        <f t="shared" si="81"/>
        <v>-1</v>
      </c>
      <c r="CC203" s="35" t="str">
        <f t="shared" si="70"/>
        <v/>
      </c>
      <c r="CD203" s="29" t="str">
        <f t="shared" si="71"/>
        <v/>
      </c>
      <c r="CE203" s="29" t="str">
        <f t="shared" si="72"/>
        <v/>
      </c>
      <c r="CF203" s="29" t="str">
        <f t="shared" si="73"/>
        <v/>
      </c>
      <c r="CG203" s="29" t="str">
        <f t="shared" si="74"/>
        <v/>
      </c>
      <c r="CI203" s="30" t="str">
        <f t="shared" si="75"/>
        <v/>
      </c>
      <c r="CJ203" s="31">
        <f t="shared" si="86"/>
        <v>-1</v>
      </c>
      <c r="CK203" s="35" t="str">
        <f t="shared" si="76"/>
        <v/>
      </c>
      <c r="CL203" s="29" t="str">
        <f t="shared" si="77"/>
        <v/>
      </c>
      <c r="CM203" s="29" t="str">
        <f t="shared" si="78"/>
        <v/>
      </c>
      <c r="CN203" s="29" t="str">
        <f t="shared" si="79"/>
        <v/>
      </c>
      <c r="CO203" s="29" t="str">
        <f t="shared" si="80"/>
        <v/>
      </c>
    </row>
    <row r="204" spans="1:93" hidden="1" x14ac:dyDescent="0.3">
      <c r="A204" t="s">
        <v>511</v>
      </c>
      <c r="B204" t="s">
        <v>96</v>
      </c>
      <c r="C204" t="s">
        <v>93</v>
      </c>
      <c r="D204" s="2" t="s">
        <v>84</v>
      </c>
      <c r="E204" s="2">
        <v>82</v>
      </c>
      <c r="F204" s="34">
        <v>9020</v>
      </c>
      <c r="G204" s="2" t="s">
        <v>106</v>
      </c>
      <c r="H204" s="2">
        <v>20</v>
      </c>
      <c r="I204" s="2">
        <v>762</v>
      </c>
      <c r="J204" s="2">
        <v>955</v>
      </c>
      <c r="K204" s="2" t="s">
        <v>512</v>
      </c>
      <c r="L204" s="2" t="s">
        <v>20</v>
      </c>
      <c r="M204" s="2">
        <v>20</v>
      </c>
      <c r="N204" s="2"/>
      <c r="O204" s="2"/>
      <c r="P204" s="2" t="s">
        <v>84</v>
      </c>
      <c r="Q204" s="2"/>
      <c r="R204" s="2"/>
      <c r="S204" s="2"/>
      <c r="T204" s="2" t="s">
        <v>86</v>
      </c>
      <c r="U204" t="s">
        <v>513</v>
      </c>
      <c r="V204" s="5" t="s">
        <v>88</v>
      </c>
      <c r="W204" t="s">
        <v>439</v>
      </c>
      <c r="X204">
        <v>2</v>
      </c>
      <c r="Z204">
        <v>5.0279999999999996</v>
      </c>
      <c r="AA204">
        <v>0.22669576292256455</v>
      </c>
      <c r="AB204">
        <v>0.94713628548481477</v>
      </c>
      <c r="AC204">
        <v>0</v>
      </c>
      <c r="AD204">
        <v>-2.7940999999999998</v>
      </c>
      <c r="AE204">
        <v>0</v>
      </c>
      <c r="AF204">
        <v>-0.57599999999999996</v>
      </c>
      <c r="AG204">
        <v>0</v>
      </c>
      <c r="AH204">
        <v>4.0461</v>
      </c>
      <c r="AI204">
        <v>0</v>
      </c>
      <c r="AJ204">
        <v>0.14729999999999999</v>
      </c>
      <c r="AK204">
        <v>0</v>
      </c>
      <c r="AM204" s="29">
        <f t="shared" si="82"/>
        <v>8.5718320484073782</v>
      </c>
      <c r="AN204" s="29">
        <f t="shared" si="83"/>
        <v>9.1478320484073787</v>
      </c>
      <c r="AO204" s="29">
        <f t="shared" si="84"/>
        <v>6.3537320484073785</v>
      </c>
      <c r="AP204" s="29">
        <f t="shared" si="61"/>
        <v>6.3537320484073785</v>
      </c>
      <c r="AQ204" s="29">
        <f t="shared" si="62"/>
        <v>6.3537320484073785</v>
      </c>
      <c r="AT204">
        <v>3.984</v>
      </c>
      <c r="AU204">
        <v>0.38800000000000001</v>
      </c>
      <c r="AV204">
        <v>0.98799999999999999</v>
      </c>
      <c r="AW204">
        <v>0</v>
      </c>
      <c r="AX204">
        <v>-2.3199999999999998</v>
      </c>
      <c r="AY204">
        <v>-1.85</v>
      </c>
      <c r="AZ204">
        <v>0</v>
      </c>
      <c r="BA204">
        <v>-1.0070000000000001</v>
      </c>
      <c r="BB204">
        <v>0</v>
      </c>
      <c r="BC204">
        <v>0</v>
      </c>
      <c r="BD204">
        <v>0.5907</v>
      </c>
      <c r="BE204">
        <v>0.75</v>
      </c>
      <c r="BF204">
        <v>8</v>
      </c>
      <c r="BG204">
        <v>1.04E-2</v>
      </c>
      <c r="BH204">
        <v>12</v>
      </c>
      <c r="BI204">
        <v>150</v>
      </c>
      <c r="BJ204">
        <v>0</v>
      </c>
      <c r="BK204">
        <v>0</v>
      </c>
      <c r="BL204">
        <v>0</v>
      </c>
      <c r="BM204">
        <v>0</v>
      </c>
      <c r="BN204">
        <v>0</v>
      </c>
      <c r="BP204" s="30">
        <v>2000</v>
      </c>
      <c r="BS204" s="30" t="str">
        <f t="shared" si="63"/>
        <v>WRR0409_CFLscw-Refl(20w)</v>
      </c>
      <c r="BT204" s="31">
        <f t="shared" si="85"/>
        <v>82</v>
      </c>
      <c r="BU204" s="35">
        <f t="shared" si="64"/>
        <v>6.3872</v>
      </c>
      <c r="BV204" s="29">
        <f t="shared" si="65"/>
        <v>7.3941999999999997</v>
      </c>
      <c r="BW204" s="29">
        <f t="shared" si="66"/>
        <v>5.0741999999999994</v>
      </c>
      <c r="BX204" s="29">
        <f t="shared" si="67"/>
        <v>3.2241999999999993</v>
      </c>
      <c r="BY204" s="29">
        <f t="shared" si="68"/>
        <v>3.2241999999999993</v>
      </c>
      <c r="BZ204" s="29"/>
      <c r="CA204" s="30" t="str">
        <f t="shared" si="69"/>
        <v>_CFLscw-Refl(20w)</v>
      </c>
      <c r="CB204" s="31">
        <f t="shared" si="81"/>
        <v>81</v>
      </c>
      <c r="CC204" s="35">
        <f t="shared" si="70"/>
        <v>6.3767999999999994</v>
      </c>
      <c r="CD204" s="29">
        <f t="shared" si="71"/>
        <v>7.383799999999999</v>
      </c>
      <c r="CE204" s="29">
        <f t="shared" si="72"/>
        <v>5.0637999999999987</v>
      </c>
      <c r="CF204" s="29">
        <f t="shared" si="73"/>
        <v>3.2137999999999987</v>
      </c>
      <c r="CG204" s="29">
        <f t="shared" si="74"/>
        <v>3.2137999999999987</v>
      </c>
      <c r="CI204" s="30" t="str">
        <f t="shared" si="75"/>
        <v/>
      </c>
      <c r="CJ204" s="31">
        <f t="shared" si="86"/>
        <v>-1</v>
      </c>
      <c r="CK204" s="35" t="str">
        <f t="shared" si="76"/>
        <v/>
      </c>
      <c r="CL204" s="29" t="str">
        <f t="shared" si="77"/>
        <v/>
      </c>
      <c r="CM204" s="29" t="str">
        <f t="shared" si="78"/>
        <v/>
      </c>
      <c r="CN204" s="29" t="str">
        <f t="shared" si="79"/>
        <v/>
      </c>
      <c r="CO204" s="29" t="str">
        <f t="shared" si="80"/>
        <v/>
      </c>
    </row>
    <row r="205" spans="1:93" hidden="1" x14ac:dyDescent="0.3">
      <c r="A205" t="s">
        <v>514</v>
      </c>
      <c r="B205" t="s">
        <v>96</v>
      </c>
      <c r="C205" t="s">
        <v>93</v>
      </c>
      <c r="D205" s="2" t="s">
        <v>84</v>
      </c>
      <c r="E205" s="2">
        <v>82</v>
      </c>
      <c r="F205" s="34">
        <v>9020</v>
      </c>
      <c r="G205" s="2" t="s">
        <v>106</v>
      </c>
      <c r="H205" s="2">
        <v>21</v>
      </c>
      <c r="I205" s="2">
        <v>801</v>
      </c>
      <c r="J205" s="2">
        <v>1003</v>
      </c>
      <c r="K205" s="2" t="s">
        <v>515</v>
      </c>
      <c r="L205" s="2" t="s">
        <v>20</v>
      </c>
      <c r="M205" s="2">
        <v>21</v>
      </c>
      <c r="N205" s="2"/>
      <c r="O205" s="2"/>
      <c r="P205" s="2" t="s">
        <v>84</v>
      </c>
      <c r="Q205" s="2"/>
      <c r="R205" s="2"/>
      <c r="S205" s="2"/>
      <c r="T205" s="2" t="s">
        <v>86</v>
      </c>
      <c r="U205" t="s">
        <v>516</v>
      </c>
      <c r="V205" s="5" t="s">
        <v>88</v>
      </c>
      <c r="W205" t="s">
        <v>439</v>
      </c>
      <c r="X205">
        <v>2</v>
      </c>
      <c r="Z205">
        <v>5.0279999999999996</v>
      </c>
      <c r="AA205">
        <v>0.22669576292256455</v>
      </c>
      <c r="AB205">
        <v>0.94713628548481477</v>
      </c>
      <c r="AC205">
        <v>0</v>
      </c>
      <c r="AD205">
        <v>-2.7940999999999998</v>
      </c>
      <c r="AE205">
        <v>0</v>
      </c>
      <c r="AF205">
        <v>-0.57599999999999996</v>
      </c>
      <c r="AG205">
        <v>0</v>
      </c>
      <c r="AH205">
        <v>4.0461</v>
      </c>
      <c r="AI205">
        <v>0</v>
      </c>
      <c r="AJ205">
        <v>0.14729999999999999</v>
      </c>
      <c r="AK205">
        <v>0</v>
      </c>
      <c r="AM205" s="29">
        <f t="shared" si="82"/>
        <v>8.7191320484073778</v>
      </c>
      <c r="AN205" s="29">
        <f t="shared" si="83"/>
        <v>9.2951320484073783</v>
      </c>
      <c r="AO205" s="29">
        <f t="shared" si="84"/>
        <v>6.501032048407378</v>
      </c>
      <c r="AP205" s="29">
        <f t="shared" si="61"/>
        <v>6.501032048407378</v>
      </c>
      <c r="AQ205" s="29">
        <f t="shared" si="62"/>
        <v>6.501032048407378</v>
      </c>
      <c r="AT205">
        <v>3.984</v>
      </c>
      <c r="AU205">
        <v>0.38800000000000001</v>
      </c>
      <c r="AV205">
        <v>0.98799999999999999</v>
      </c>
      <c r="AW205">
        <v>0</v>
      </c>
      <c r="AX205">
        <v>-2.3199999999999998</v>
      </c>
      <c r="AY205">
        <v>-1.85</v>
      </c>
      <c r="AZ205">
        <v>0</v>
      </c>
      <c r="BA205">
        <v>-1.0070000000000001</v>
      </c>
      <c r="BB205">
        <v>0</v>
      </c>
      <c r="BC205">
        <v>0</v>
      </c>
      <c r="BD205">
        <v>0.5907</v>
      </c>
      <c r="BE205">
        <v>0.75</v>
      </c>
      <c r="BF205">
        <v>8</v>
      </c>
      <c r="BG205">
        <v>1.04E-2</v>
      </c>
      <c r="BH205">
        <v>12</v>
      </c>
      <c r="BI205">
        <v>150</v>
      </c>
      <c r="BJ205">
        <v>0</v>
      </c>
      <c r="BK205">
        <v>0</v>
      </c>
      <c r="BL205">
        <v>0</v>
      </c>
      <c r="BM205">
        <v>0</v>
      </c>
      <c r="BN205">
        <v>0</v>
      </c>
      <c r="BP205" s="30">
        <v>2000</v>
      </c>
      <c r="BS205" s="30" t="str">
        <f t="shared" si="63"/>
        <v>WRR0409_CFLscw-Refl(21w)</v>
      </c>
      <c r="BT205" s="31">
        <f t="shared" si="85"/>
        <v>86</v>
      </c>
      <c r="BU205" s="35">
        <f t="shared" si="64"/>
        <v>6.428799999999999</v>
      </c>
      <c r="BV205" s="29">
        <f t="shared" si="65"/>
        <v>7.4357999999999995</v>
      </c>
      <c r="BW205" s="29">
        <f t="shared" si="66"/>
        <v>5.1158000000000001</v>
      </c>
      <c r="BX205" s="29">
        <f t="shared" si="67"/>
        <v>3.2658</v>
      </c>
      <c r="BY205" s="29">
        <f t="shared" si="68"/>
        <v>3.2658</v>
      </c>
      <c r="BZ205" s="29"/>
      <c r="CA205" s="30" t="str">
        <f t="shared" si="69"/>
        <v>_CFLscw-Refl(21w)</v>
      </c>
      <c r="CB205" s="31">
        <f t="shared" si="81"/>
        <v>85</v>
      </c>
      <c r="CC205" s="35">
        <f t="shared" si="70"/>
        <v>6.4184000000000001</v>
      </c>
      <c r="CD205" s="29">
        <f t="shared" si="71"/>
        <v>7.4253999999999998</v>
      </c>
      <c r="CE205" s="29">
        <f t="shared" si="72"/>
        <v>5.1053999999999995</v>
      </c>
      <c r="CF205" s="29">
        <f t="shared" si="73"/>
        <v>3.2553999999999994</v>
      </c>
      <c r="CG205" s="29">
        <f t="shared" si="74"/>
        <v>3.2553999999999994</v>
      </c>
      <c r="CI205" s="30" t="str">
        <f t="shared" si="75"/>
        <v/>
      </c>
      <c r="CJ205" s="31">
        <f t="shared" si="86"/>
        <v>-1</v>
      </c>
      <c r="CK205" s="35" t="str">
        <f t="shared" si="76"/>
        <v/>
      </c>
      <c r="CL205" s="29" t="str">
        <f t="shared" si="77"/>
        <v/>
      </c>
      <c r="CM205" s="29" t="str">
        <f t="shared" si="78"/>
        <v/>
      </c>
      <c r="CN205" s="29" t="str">
        <f t="shared" si="79"/>
        <v/>
      </c>
      <c r="CO205" s="29" t="str">
        <f t="shared" si="80"/>
        <v/>
      </c>
    </row>
    <row r="206" spans="1:93" hidden="1" x14ac:dyDescent="0.3">
      <c r="A206" t="s">
        <v>517</v>
      </c>
      <c r="B206" t="s">
        <v>96</v>
      </c>
      <c r="C206" t="s">
        <v>93</v>
      </c>
      <c r="D206" s="2" t="s">
        <v>84</v>
      </c>
      <c r="E206" s="2">
        <v>82</v>
      </c>
      <c r="F206" s="34">
        <v>9020</v>
      </c>
      <c r="G206" s="2" t="s">
        <v>106</v>
      </c>
      <c r="H206" s="2">
        <v>22</v>
      </c>
      <c r="I206" s="2">
        <v>841</v>
      </c>
      <c r="J206" s="2">
        <v>1052</v>
      </c>
      <c r="K206" s="2" t="s">
        <v>518</v>
      </c>
      <c r="L206" s="2" t="s">
        <v>20</v>
      </c>
      <c r="M206" s="2">
        <v>22</v>
      </c>
      <c r="N206" s="2"/>
      <c r="O206" s="2"/>
      <c r="P206" s="2" t="s">
        <v>84</v>
      </c>
      <c r="Q206" s="2"/>
      <c r="R206" s="2"/>
      <c r="S206" s="2"/>
      <c r="T206" s="2" t="s">
        <v>86</v>
      </c>
      <c r="U206" t="s">
        <v>519</v>
      </c>
      <c r="V206" s="5" t="s">
        <v>88</v>
      </c>
      <c r="W206" t="s">
        <v>439</v>
      </c>
      <c r="X206">
        <v>2</v>
      </c>
      <c r="Z206">
        <v>5.0279999999999996</v>
      </c>
      <c r="AA206">
        <v>0.22669576292256455</v>
      </c>
      <c r="AB206">
        <v>0.94713628548481477</v>
      </c>
      <c r="AC206">
        <v>0</v>
      </c>
      <c r="AD206">
        <v>-2.7940999999999998</v>
      </c>
      <c r="AE206">
        <v>0</v>
      </c>
      <c r="AF206">
        <v>-0.57599999999999996</v>
      </c>
      <c r="AG206">
        <v>0</v>
      </c>
      <c r="AH206">
        <v>4.0461</v>
      </c>
      <c r="AI206">
        <v>0</v>
      </c>
      <c r="AJ206">
        <v>0.14729999999999999</v>
      </c>
      <c r="AK206">
        <v>0</v>
      </c>
      <c r="AM206" s="29">
        <f t="shared" si="82"/>
        <v>8.8664320484073791</v>
      </c>
      <c r="AN206" s="29">
        <f t="shared" si="83"/>
        <v>9.4424320484073796</v>
      </c>
      <c r="AO206" s="29">
        <f t="shared" si="84"/>
        <v>6.6483320484073793</v>
      </c>
      <c r="AP206" s="29">
        <f t="shared" si="61"/>
        <v>6.6483320484073793</v>
      </c>
      <c r="AQ206" s="29">
        <f t="shared" si="62"/>
        <v>6.6483320484073793</v>
      </c>
      <c r="AT206">
        <v>3.984</v>
      </c>
      <c r="AU206">
        <v>0.38800000000000001</v>
      </c>
      <c r="AV206">
        <v>0.98799999999999999</v>
      </c>
      <c r="AW206">
        <v>0</v>
      </c>
      <c r="AX206">
        <v>-2.3199999999999998</v>
      </c>
      <c r="AY206">
        <v>-1.85</v>
      </c>
      <c r="AZ206">
        <v>0</v>
      </c>
      <c r="BA206">
        <v>-1.0070000000000001</v>
      </c>
      <c r="BB206">
        <v>0</v>
      </c>
      <c r="BC206">
        <v>0</v>
      </c>
      <c r="BD206">
        <v>0.5907</v>
      </c>
      <c r="BE206">
        <v>0.75</v>
      </c>
      <c r="BF206">
        <v>8</v>
      </c>
      <c r="BG206">
        <v>1.04E-2</v>
      </c>
      <c r="BH206">
        <v>12</v>
      </c>
      <c r="BI206">
        <v>150</v>
      </c>
      <c r="BJ206">
        <v>0</v>
      </c>
      <c r="BK206">
        <v>0</v>
      </c>
      <c r="BL206">
        <v>0</v>
      </c>
      <c r="BM206">
        <v>0</v>
      </c>
      <c r="BN206">
        <v>0</v>
      </c>
      <c r="BP206" s="30">
        <v>2000</v>
      </c>
      <c r="BS206" s="30" t="str">
        <f t="shared" si="63"/>
        <v>WRR0409_CFLscw-Refl(22w)</v>
      </c>
      <c r="BT206" s="31">
        <f t="shared" si="85"/>
        <v>90</v>
      </c>
      <c r="BU206" s="35">
        <f t="shared" si="64"/>
        <v>6.4703999999999997</v>
      </c>
      <c r="BV206" s="29">
        <f t="shared" si="65"/>
        <v>7.4773999999999994</v>
      </c>
      <c r="BW206" s="29">
        <f t="shared" si="66"/>
        <v>5.1573999999999991</v>
      </c>
      <c r="BX206" s="29">
        <f t="shared" si="67"/>
        <v>3.307399999999999</v>
      </c>
      <c r="BY206" s="29">
        <f t="shared" si="68"/>
        <v>3.307399999999999</v>
      </c>
      <c r="BZ206" s="29"/>
      <c r="CA206" s="30" t="str">
        <f t="shared" si="69"/>
        <v>_CFLscw-Refl(22w)</v>
      </c>
      <c r="CB206" s="31">
        <f t="shared" si="81"/>
        <v>90</v>
      </c>
      <c r="CC206" s="35">
        <f t="shared" si="70"/>
        <v>6.4703999999999997</v>
      </c>
      <c r="CD206" s="29">
        <f t="shared" si="71"/>
        <v>7.4773999999999994</v>
      </c>
      <c r="CE206" s="29">
        <f t="shared" si="72"/>
        <v>5.1573999999999991</v>
      </c>
      <c r="CF206" s="29">
        <f t="shared" si="73"/>
        <v>3.307399999999999</v>
      </c>
      <c r="CG206" s="29">
        <f t="shared" si="74"/>
        <v>3.307399999999999</v>
      </c>
      <c r="CI206" s="30" t="str">
        <f t="shared" si="75"/>
        <v/>
      </c>
      <c r="CJ206" s="31">
        <f t="shared" si="86"/>
        <v>-1</v>
      </c>
      <c r="CK206" s="35" t="str">
        <f t="shared" si="76"/>
        <v/>
      </c>
      <c r="CL206" s="29" t="str">
        <f t="shared" si="77"/>
        <v/>
      </c>
      <c r="CM206" s="29" t="str">
        <f t="shared" si="78"/>
        <v/>
      </c>
      <c r="CN206" s="29" t="str">
        <f t="shared" si="79"/>
        <v/>
      </c>
      <c r="CO206" s="29" t="str">
        <f t="shared" si="80"/>
        <v/>
      </c>
    </row>
    <row r="207" spans="1:93" hidden="1" x14ac:dyDescent="0.3">
      <c r="A207" t="s">
        <v>520</v>
      </c>
      <c r="B207" t="s">
        <v>96</v>
      </c>
      <c r="C207" t="s">
        <v>93</v>
      </c>
      <c r="D207" s="2" t="s">
        <v>84</v>
      </c>
      <c r="E207" s="2">
        <v>82</v>
      </c>
      <c r="F207" s="34">
        <v>9020</v>
      </c>
      <c r="G207" s="2" t="s">
        <v>106</v>
      </c>
      <c r="H207" s="2">
        <v>24</v>
      </c>
      <c r="I207" s="2">
        <v>925</v>
      </c>
      <c r="J207" s="2">
        <v>1158</v>
      </c>
      <c r="K207" s="2" t="s">
        <v>521</v>
      </c>
      <c r="L207" s="2" t="s">
        <v>20</v>
      </c>
      <c r="M207" s="2">
        <v>24</v>
      </c>
      <c r="N207" s="2"/>
      <c r="O207" s="2"/>
      <c r="P207" s="2" t="s">
        <v>84</v>
      </c>
      <c r="Q207" s="2"/>
      <c r="R207" s="2"/>
      <c r="S207" s="2"/>
      <c r="T207" s="2" t="s">
        <v>86</v>
      </c>
      <c r="U207" t="s">
        <v>522</v>
      </c>
      <c r="V207" s="5" t="s">
        <v>88</v>
      </c>
      <c r="W207" t="s">
        <v>439</v>
      </c>
      <c r="X207">
        <v>2</v>
      </c>
      <c r="Z207">
        <v>5.0279999999999996</v>
      </c>
      <c r="AA207">
        <v>0.22669576292256455</v>
      </c>
      <c r="AB207">
        <v>0.94713628548481477</v>
      </c>
      <c r="AC207">
        <v>0</v>
      </c>
      <c r="AD207">
        <v>-2.7940999999999998</v>
      </c>
      <c r="AE207">
        <v>0</v>
      </c>
      <c r="AF207">
        <v>-0.57599999999999996</v>
      </c>
      <c r="AG207">
        <v>0</v>
      </c>
      <c r="AH207">
        <v>4.0461</v>
      </c>
      <c r="AI207">
        <v>0</v>
      </c>
      <c r="AJ207">
        <v>0.14729999999999999</v>
      </c>
      <c r="AK207">
        <v>0</v>
      </c>
      <c r="AM207" s="29">
        <f t="shared" si="82"/>
        <v>9.1610320484073782</v>
      </c>
      <c r="AN207" s="29">
        <f t="shared" si="83"/>
        <v>9.7370320484073787</v>
      </c>
      <c r="AO207" s="29">
        <f t="shared" si="84"/>
        <v>6.9429320484073784</v>
      </c>
      <c r="AP207" s="29">
        <f t="shared" ref="AP207:AP270" si="87">IF($X207&gt;0,SUM(Z207,AA207,AB207,IF(C207="A",AC207,0),IF(Q207="Y",AG207,0),IF(OR(G214="Yes",G214="Cont"),AH207,0),F207/1000*AI207,H207*AJ207,IF(H207&gt;25,(H207-25)*AK207)+AD207),"")</f>
        <v>6.9429320484073784</v>
      </c>
      <c r="AQ207" s="29">
        <f t="shared" ref="AQ207:AQ270" si="88">IF($X207&gt;0,SUM(Z207,AA207,AB207,IF(C207="A",AC207,0),IF(Q207="Y",AG207,0),IF(OR(G214="Yes",G214="Cont"),AH207,0),F207/1000*AI207,H207*AJ207,IF(H207&gt;25,(H207-25)*AK207)+AD207+AE207),"")</f>
        <v>6.9429320484073784</v>
      </c>
      <c r="AT207">
        <v>3.984</v>
      </c>
      <c r="AU207">
        <v>0.38800000000000001</v>
      </c>
      <c r="AV207">
        <v>0.98799999999999999</v>
      </c>
      <c r="AW207">
        <v>0</v>
      </c>
      <c r="AX207">
        <v>-2.3199999999999998</v>
      </c>
      <c r="AY207">
        <v>-1.85</v>
      </c>
      <c r="AZ207">
        <v>0</v>
      </c>
      <c r="BA207">
        <v>-1.0070000000000001</v>
      </c>
      <c r="BB207">
        <v>0</v>
      </c>
      <c r="BC207">
        <v>0</v>
      </c>
      <c r="BD207">
        <v>0.5907</v>
      </c>
      <c r="BE207">
        <v>0.75</v>
      </c>
      <c r="BF207">
        <v>8</v>
      </c>
      <c r="BG207">
        <v>1.04E-2</v>
      </c>
      <c r="BH207">
        <v>12</v>
      </c>
      <c r="BI207">
        <v>150</v>
      </c>
      <c r="BJ207">
        <v>0</v>
      </c>
      <c r="BK207">
        <v>0</v>
      </c>
      <c r="BL207">
        <v>0</v>
      </c>
      <c r="BM207">
        <v>0</v>
      </c>
      <c r="BN207">
        <v>0</v>
      </c>
      <c r="BP207" s="30">
        <v>2000</v>
      </c>
      <c r="BS207" s="30" t="str">
        <f t="shared" ref="BS207:BS270" si="89">IF(BT207&gt;0,IF(X207=2,$BW$4,$BW$5)&amp;"_"&amp;$A207,"")</f>
        <v>WRR0409_CFLscw-Refl(24w)</v>
      </c>
      <c r="BT207" s="31">
        <f t="shared" si="85"/>
        <v>98</v>
      </c>
      <c r="BU207" s="35">
        <f t="shared" ref="BU207:BU270" si="90">IF(AND(BT207&gt;=BH207,BT207&lt;=BI207),SUM($AT207,$AU207,$AV207,IF($Q207="Y",$BB207,0),$BP207/1000*$BD207,BT207*$BG207,IF(BT207&gt;30,(BT207-30)*$BK207,0),IF(BT207&gt;75,(BT207-75)*$BL207,0),IF(BT207&lt;35,$BM207,0),$BA207),"OOS")</f>
        <v>6.5535999999999994</v>
      </c>
      <c r="BV207" s="29">
        <f t="shared" ref="BV207:BV270" si="91">IF(AND(BT207&gt;=BH207,BT207&lt;=BI207),SUM($AT207,$AU207,$AV207,IF($Q207="Y",$BB207,0),$BP207/1000*$BD207,BT207*$BG207,IF(BT207&gt;30,(BT207-30)*$BK207,0),IF(BT207&gt;75,(BT207-75)*$BL207,0),IF(BT207&lt;35,$BM207,0)),"OOS")</f>
        <v>7.5605999999999991</v>
      </c>
      <c r="BW207" s="29">
        <f t="shared" ref="BW207:BW270" si="92">IF(AND(BT207&gt;=BH207,BT207&lt;=BI207),SUM($AT207,$AU207,$AV207,IF($Q207="Y",$BB207,0),$BP207/1000*$BD207,BT207*$BG207,IF(BT207&gt;30,(BT207-30)*$BK207,0),IF(BT207&gt;75,(BT207-75)*$BL207,0),IF(BT207&lt;35,$BM207,0),$AX207),"OOS")</f>
        <v>5.2405999999999988</v>
      </c>
      <c r="BX207" s="29">
        <f t="shared" ref="BX207:BX270" si="93">IF(AND(BT207&gt;=BH207,BT207&lt;=BI207),SUM($AT207,$AU207,$AV207,IF($Q207="Y",$BB207,0),$BP207/1000*$BD207,BT207*$BG207,IF(BT207&gt;30,(BT207-30)*$BK207,0),IF(BT207&gt;75,(BT207-75)*$BL207,0),IF(BT207&lt;35,$BM207,0),$AX207,$AY207),"OOS")</f>
        <v>3.3905999999999987</v>
      </c>
      <c r="BY207" s="29">
        <f t="shared" ref="BY207:BY270" si="94">IF(AND(BT207&gt;=BH207,BT207&lt;=BI207),SUM($AT207,$AU207,$AV207,IF($Q207="Y",$BB207,0),$BP207/1000*$BD207,BT207*$BG207,IF(BT207&gt;30,(BT207-30)*$BK207,0),IF(BT207&gt;75,(BT207-75)*$BL207,0),IF(BT207&lt;35,$BM207,0),$AX207,$AY207),"OOS")</f>
        <v>3.3905999999999987</v>
      </c>
      <c r="BZ207" s="29"/>
      <c r="CA207" s="30" t="str">
        <f t="shared" ref="CA207:CA270" si="95">IF(CB207&gt;0,CD$5&amp;"_"&amp;$A207,"")</f>
        <v>_CFLscw-Refl(24w)</v>
      </c>
      <c r="CB207" s="31">
        <f t="shared" si="81"/>
        <v>98</v>
      </c>
      <c r="CC207" s="35">
        <f t="shared" ref="CC207:CC270" si="96">IF(AND(CB207&gt;=BH207,CB207&lt;=BI207),SUM($AT207,$AU207,$AV207,IF($Q207="Y",$BB207,0),$BP207/1000*$BD207,CB207*$BG207,IF(CB207&gt;30,(CB207-30)*$BK207,0),IF(CB207&gt;75,(CB207-75)*$BL207,0),IF(CB207&lt;35,$BM207,0),$BA207),"")</f>
        <v>6.5535999999999994</v>
      </c>
      <c r="CD207" s="29">
        <f t="shared" ref="CD207:CD270" si="97">IF(AND(CB207&gt;=BH207,CB207&lt;=BI207),SUM($AT207,$AU207,$AV207,IF($Q207="Y",$BB207,0),$BP207/1000*$BD207,CB207*$BG207,IF(CB207&gt;30,(CB207-30)*$BK207,0),IF(CB207&gt;75,(CB207-75)*$BL207,0),IF(CB207&lt;35,$BM207,0)),"")</f>
        <v>7.5605999999999991</v>
      </c>
      <c r="CE207" s="29">
        <f t="shared" ref="CE207:CE270" si="98">IF(AND(CB207&gt;=BH207,CB207&lt;=BI207),SUM($AT207,$AU207,$AV207,IF($Q207="Y",$BB207,0),$BP207/1000*$BD207,CB207*$BG207,IF(CB207&gt;30,(CB207-30)*$BK207,0),IF(CB207&gt;75,(CB207-75)*$BL207,0),IF(CB207&lt;35,$BM207,0),$AX207),"")</f>
        <v>5.2405999999999988</v>
      </c>
      <c r="CF207" s="29">
        <f t="shared" ref="CF207:CF270" si="99">IF(AND(CB207&gt;=BH207,CB207&lt;=BI207),SUM($AT207,$AU207,$AV207,IF($Q207="Y",$BB207,0),$BP207/1000*$BD207,CB207*$BG207,IF(CB207&gt;30,(CB207-30)*$BK207,0),IF(CB207&gt;75,(CB207-75)*$BL207,0),IF(CB207&lt;35,$BM207,0),$AX207,$AY207),"")</f>
        <v>3.3905999999999987</v>
      </c>
      <c r="CG207" s="29">
        <f t="shared" ref="CG207:CG270" si="100">IF(AND(CB207&gt;=BH207,CB207&lt;=BI207),SUM($AT207,$AU207,$AV207,IF($Q207="Y",$BB207,0),$BP207/1000*$BD207,CB207*$BG207,IF(CB207&gt;30,(CB207-30)*$BK207,0),IF(CB207&gt;75,(CB207-75)*$BL207,0),IF(CB207&lt;35,$BM207,0),$AX207,$AY207),"")</f>
        <v>3.3905999999999987</v>
      </c>
      <c r="CI207" s="30" t="str">
        <f t="shared" ref="CI207:CI270" si="101">IF(CJ207&gt;0,BW$5&amp;"_"&amp;$A207,"")</f>
        <v/>
      </c>
      <c r="CJ207" s="31">
        <f t="shared" si="86"/>
        <v>-1</v>
      </c>
      <c r="CK207" s="35" t="str">
        <f t="shared" ref="CK207:CK270" si="102">IF(AND(CJ207&gt;=BH207,CJ207&lt;=BI207),SUM($AT207,$AU207,$AV207,IF($Q207="Y",$BB207,0),$BP207/1000*$BD207,CJ207*$BG207,IF(CJ207&gt;30,(CJ207-30)*$BK207,0),IF(CJ207&gt;75,(CJ207-75)*$BL207,0),IF(CJ207&lt;35,$BM207,0),$BA207),"")</f>
        <v/>
      </c>
      <c r="CL207" s="29" t="str">
        <f t="shared" ref="CL207:CL270" si="103">IF(AND(CJ207&gt;=BH207,CJ207&lt;=BI207),SUM($AT207,$AU207,$AV207,IF($Q207="Y",$BB207,0),$BP207/1000*$BD207,CJ207*$BG207,IF(CJ207&gt;30,(CJ207-30)*$BK207,0),IF(CJ207&gt;75,(CJ207-75)*$BL207,0),IF(CJ207&lt;35,$BM207,0)),"")</f>
        <v/>
      </c>
      <c r="CM207" s="29" t="str">
        <f t="shared" ref="CM207:CM270" si="104">IF(AND(CJ207&gt;=BH207,CJ207&lt;=BI207),SUM($AT207,$AU207,$AV207,IF($Q207="Y",$BB207,0),$BP207/1000*$BD207,CJ207*$BG207,IF(CJ207&gt;30,(CJ207-30)*$BK207,0),IF(CJ207&gt;75,(CJ207-75)*$BL207,0),IF(CJ207&lt;35,$BM207,0),$AX207),"")</f>
        <v/>
      </c>
      <c r="CN207" s="29" t="str">
        <f t="shared" ref="CN207:CN270" si="105">IF(AND(CJ207&gt;=BH207,CJ207&lt;=BI207),SUM($AT207,$AU207,$AV207,IF($Q207="Y",$BB207,0),$BP207/1000*$BD207,CJ207*$BG207,IF(CJ207&gt;30,(CJ207-30)*$BK207,0),IF(CJ207&gt;75,(CJ207-75)*$BL207,0),IF(CJ207&lt;35,$BM207,0),$AX207,$AY207),"")</f>
        <v/>
      </c>
      <c r="CO207" s="29" t="str">
        <f t="shared" ref="CO207:CO270" si="106">IF(AND(CJ207&gt;=BH207,CJ207&lt;=BI207),SUM($AT207,$AU207,$AV207,IF($Q207="Y",$BB207,0),$BP207/1000*$BD207,CJ207*$BG207,IF(CJ207&gt;30,(CJ207-30)*$BK207,0),IF(CJ207&gt;75,(CJ207-75)*$BL207,0),IF(CJ207&lt;35,$BM207,0),$AX207,$AY207),"")</f>
        <v/>
      </c>
    </row>
    <row r="208" spans="1:93" hidden="1" x14ac:dyDescent="0.3">
      <c r="A208" t="s">
        <v>523</v>
      </c>
      <c r="B208" t="s">
        <v>96</v>
      </c>
      <c r="C208" t="s">
        <v>93</v>
      </c>
      <c r="D208" s="2" t="s">
        <v>84</v>
      </c>
      <c r="E208" s="2">
        <v>82</v>
      </c>
      <c r="F208" s="34">
        <v>9020</v>
      </c>
      <c r="G208" s="2" t="s">
        <v>106</v>
      </c>
      <c r="H208" s="2">
        <v>25</v>
      </c>
      <c r="I208" s="2">
        <v>970</v>
      </c>
      <c r="J208" s="2">
        <v>1215</v>
      </c>
      <c r="K208" s="2" t="s">
        <v>524</v>
      </c>
      <c r="L208" s="2" t="s">
        <v>20</v>
      </c>
      <c r="M208" s="2">
        <v>25</v>
      </c>
      <c r="N208" s="2"/>
      <c r="O208" s="2"/>
      <c r="P208" s="2" t="s">
        <v>84</v>
      </c>
      <c r="Q208" s="2"/>
      <c r="R208" s="2"/>
      <c r="S208" s="2"/>
      <c r="T208" s="2" t="s">
        <v>86</v>
      </c>
      <c r="U208" t="s">
        <v>525</v>
      </c>
      <c r="V208" s="5" t="s">
        <v>88</v>
      </c>
      <c r="W208" t="s">
        <v>439</v>
      </c>
      <c r="X208">
        <v>2</v>
      </c>
      <c r="Z208">
        <v>5.0279999999999996</v>
      </c>
      <c r="AA208">
        <v>0.22669576292256455</v>
      </c>
      <c r="AB208">
        <v>0.94713628548481477</v>
      </c>
      <c r="AC208">
        <v>0</v>
      </c>
      <c r="AD208">
        <v>-2.7940999999999998</v>
      </c>
      <c r="AE208">
        <v>0</v>
      </c>
      <c r="AF208">
        <v>-0.57599999999999996</v>
      </c>
      <c r="AG208">
        <v>0</v>
      </c>
      <c r="AH208">
        <v>4.0461</v>
      </c>
      <c r="AI208">
        <v>0</v>
      </c>
      <c r="AJ208">
        <v>0.14729999999999999</v>
      </c>
      <c r="AK208">
        <v>0</v>
      </c>
      <c r="AM208" s="29">
        <f t="shared" si="82"/>
        <v>9.3083320484073777</v>
      </c>
      <c r="AN208" s="29">
        <f t="shared" si="83"/>
        <v>9.8843320484073782</v>
      </c>
      <c r="AO208" s="29">
        <f t="shared" si="84"/>
        <v>7.090232048407378</v>
      </c>
      <c r="AP208" s="29">
        <f t="shared" si="87"/>
        <v>7.090232048407378</v>
      </c>
      <c r="AQ208" s="29">
        <f t="shared" si="88"/>
        <v>7.090232048407378</v>
      </c>
      <c r="AT208">
        <v>3.984</v>
      </c>
      <c r="AU208">
        <v>0.38800000000000001</v>
      </c>
      <c r="AV208">
        <v>0.98799999999999999</v>
      </c>
      <c r="AW208">
        <v>0</v>
      </c>
      <c r="AX208">
        <v>-2.3199999999999998</v>
      </c>
      <c r="AY208">
        <v>-1.85</v>
      </c>
      <c r="AZ208">
        <v>0</v>
      </c>
      <c r="BA208">
        <v>-1.0070000000000001</v>
      </c>
      <c r="BB208">
        <v>0</v>
      </c>
      <c r="BC208">
        <v>0</v>
      </c>
      <c r="BD208">
        <v>0.5907</v>
      </c>
      <c r="BE208">
        <v>0.75</v>
      </c>
      <c r="BF208">
        <v>8</v>
      </c>
      <c r="BG208">
        <v>1.04E-2</v>
      </c>
      <c r="BH208">
        <v>12</v>
      </c>
      <c r="BI208">
        <v>150</v>
      </c>
      <c r="BJ208">
        <v>0</v>
      </c>
      <c r="BK208">
        <v>0</v>
      </c>
      <c r="BL208">
        <v>0</v>
      </c>
      <c r="BM208">
        <v>0</v>
      </c>
      <c r="BN208">
        <v>0</v>
      </c>
      <c r="BP208" s="30">
        <v>2000</v>
      </c>
      <c r="BS208" s="30" t="str">
        <f t="shared" si="89"/>
        <v>WRR0409_CFLscw-Refl(25w)</v>
      </c>
      <c r="BT208" s="31">
        <f t="shared" si="85"/>
        <v>102</v>
      </c>
      <c r="BU208" s="35">
        <f t="shared" si="90"/>
        <v>6.5952000000000002</v>
      </c>
      <c r="BV208" s="29">
        <f t="shared" si="91"/>
        <v>7.6021999999999998</v>
      </c>
      <c r="BW208" s="29">
        <f t="shared" si="92"/>
        <v>5.2821999999999996</v>
      </c>
      <c r="BX208" s="29">
        <f t="shared" si="93"/>
        <v>3.4321999999999995</v>
      </c>
      <c r="BY208" s="29">
        <f t="shared" si="94"/>
        <v>3.4321999999999995</v>
      </c>
      <c r="BZ208" s="29"/>
      <c r="CA208" s="30" t="str">
        <f t="shared" si="95"/>
        <v>_CFLscw-Refl(25w)</v>
      </c>
      <c r="CB208" s="31">
        <f t="shared" si="81"/>
        <v>102</v>
      </c>
      <c r="CC208" s="35">
        <f t="shared" si="96"/>
        <v>6.5952000000000002</v>
      </c>
      <c r="CD208" s="29">
        <f t="shared" si="97"/>
        <v>7.6021999999999998</v>
      </c>
      <c r="CE208" s="29">
        <f t="shared" si="98"/>
        <v>5.2821999999999996</v>
      </c>
      <c r="CF208" s="29">
        <f t="shared" si="99"/>
        <v>3.4321999999999995</v>
      </c>
      <c r="CG208" s="29">
        <f t="shared" si="100"/>
        <v>3.4321999999999995</v>
      </c>
      <c r="CI208" s="30" t="str">
        <f t="shared" si="101"/>
        <v/>
      </c>
      <c r="CJ208" s="31">
        <f t="shared" si="86"/>
        <v>-1</v>
      </c>
      <c r="CK208" s="35" t="str">
        <f t="shared" si="102"/>
        <v/>
      </c>
      <c r="CL208" s="29" t="str">
        <f t="shared" si="103"/>
        <v/>
      </c>
      <c r="CM208" s="29" t="str">
        <f t="shared" si="104"/>
        <v/>
      </c>
      <c r="CN208" s="29" t="str">
        <f t="shared" si="105"/>
        <v/>
      </c>
      <c r="CO208" s="29" t="str">
        <f t="shared" si="106"/>
        <v/>
      </c>
    </row>
    <row r="209" spans="1:93" hidden="1" x14ac:dyDescent="0.3">
      <c r="A209" t="s">
        <v>526</v>
      </c>
      <c r="B209" t="s">
        <v>96</v>
      </c>
      <c r="C209" t="s">
        <v>93</v>
      </c>
      <c r="D209" s="2" t="s">
        <v>84</v>
      </c>
      <c r="E209" s="2">
        <v>82</v>
      </c>
      <c r="F209" s="34">
        <v>9020</v>
      </c>
      <c r="G209" s="2" t="s">
        <v>106</v>
      </c>
      <c r="H209" s="2">
        <v>26</v>
      </c>
      <c r="I209" s="2"/>
      <c r="J209" s="2"/>
      <c r="K209" s="2" t="s">
        <v>527</v>
      </c>
      <c r="L209" s="2" t="s">
        <v>20</v>
      </c>
      <c r="M209" s="2">
        <v>26</v>
      </c>
      <c r="N209" s="2"/>
      <c r="O209" s="2"/>
      <c r="P209" s="2" t="s">
        <v>84</v>
      </c>
      <c r="Q209" s="2"/>
      <c r="R209" s="2"/>
      <c r="S209" s="2"/>
      <c r="T209" s="2" t="s">
        <v>86</v>
      </c>
      <c r="U209" t="s">
        <v>528</v>
      </c>
      <c r="V209" s="5" t="s">
        <v>88</v>
      </c>
      <c r="W209" t="s">
        <v>439</v>
      </c>
      <c r="X209">
        <v>2</v>
      </c>
      <c r="Z209">
        <v>5.0279999999999996</v>
      </c>
      <c r="AA209">
        <v>0.22669576292256455</v>
      </c>
      <c r="AB209">
        <v>0.94713628548481477</v>
      </c>
      <c r="AC209">
        <v>0</v>
      </c>
      <c r="AD209">
        <v>-2.7940999999999998</v>
      </c>
      <c r="AE209">
        <v>0</v>
      </c>
      <c r="AF209">
        <v>-0.57599999999999996</v>
      </c>
      <c r="AG209">
        <v>0</v>
      </c>
      <c r="AH209">
        <v>4.0461</v>
      </c>
      <c r="AI209">
        <v>0</v>
      </c>
      <c r="AJ209">
        <v>0.14729999999999999</v>
      </c>
      <c r="AK209">
        <v>0</v>
      </c>
      <c r="AM209" s="29">
        <f t="shared" si="82"/>
        <v>9.4556320484073773</v>
      </c>
      <c r="AN209" s="29">
        <f t="shared" si="83"/>
        <v>10.031632048407378</v>
      </c>
      <c r="AO209" s="29">
        <f t="shared" si="84"/>
        <v>7.2375320484073775</v>
      </c>
      <c r="AP209" s="29">
        <f t="shared" si="87"/>
        <v>7.2375320484073775</v>
      </c>
      <c r="AQ209" s="29">
        <f t="shared" si="88"/>
        <v>7.2375320484073775</v>
      </c>
      <c r="AT209">
        <v>3.984</v>
      </c>
      <c r="AU209">
        <v>0.38800000000000001</v>
      </c>
      <c r="AV209">
        <v>0.98799999999999999</v>
      </c>
      <c r="AW209">
        <v>0</v>
      </c>
      <c r="AX209">
        <v>-2.3199999999999998</v>
      </c>
      <c r="AY209">
        <v>-1.85</v>
      </c>
      <c r="AZ209">
        <v>0</v>
      </c>
      <c r="BA209">
        <v>-1.0070000000000001</v>
      </c>
      <c r="BB209">
        <v>0</v>
      </c>
      <c r="BC209">
        <v>0</v>
      </c>
      <c r="BD209">
        <v>0.5907</v>
      </c>
      <c r="BE209">
        <v>0.75</v>
      </c>
      <c r="BF209">
        <v>8</v>
      </c>
      <c r="BG209">
        <v>1.04E-2</v>
      </c>
      <c r="BH209">
        <v>12</v>
      </c>
      <c r="BI209">
        <v>150</v>
      </c>
      <c r="BJ209">
        <v>0</v>
      </c>
      <c r="BK209">
        <v>0</v>
      </c>
      <c r="BL209">
        <v>0</v>
      </c>
      <c r="BM209">
        <v>0</v>
      </c>
      <c r="BN209">
        <v>0</v>
      </c>
      <c r="BP209" s="30">
        <v>2000</v>
      </c>
      <c r="BS209" s="30" t="str">
        <f t="shared" si="89"/>
        <v>WRR0409_CFLscw-Refl(26w)</v>
      </c>
      <c r="BT209" s="31">
        <f t="shared" si="85"/>
        <v>106</v>
      </c>
      <c r="BU209" s="35">
        <f t="shared" si="90"/>
        <v>6.6367999999999991</v>
      </c>
      <c r="BV209" s="29">
        <f t="shared" si="91"/>
        <v>7.6437999999999997</v>
      </c>
      <c r="BW209" s="29">
        <f t="shared" si="92"/>
        <v>5.3238000000000003</v>
      </c>
      <c r="BX209" s="29">
        <f t="shared" si="93"/>
        <v>3.4738000000000002</v>
      </c>
      <c r="BY209" s="29">
        <f t="shared" si="94"/>
        <v>3.4738000000000002</v>
      </c>
      <c r="BZ209" s="29"/>
      <c r="CA209" s="30" t="str">
        <f t="shared" si="95"/>
        <v>_CFLscw-Refl(26w)</v>
      </c>
      <c r="CB209" s="31">
        <f t="shared" si="81"/>
        <v>106</v>
      </c>
      <c r="CC209" s="35">
        <f t="shared" si="96"/>
        <v>6.6367999999999991</v>
      </c>
      <c r="CD209" s="29">
        <f t="shared" si="97"/>
        <v>7.6437999999999997</v>
      </c>
      <c r="CE209" s="29">
        <f t="shared" si="98"/>
        <v>5.3238000000000003</v>
      </c>
      <c r="CF209" s="29">
        <f t="shared" si="99"/>
        <v>3.4738000000000002</v>
      </c>
      <c r="CG209" s="29">
        <f t="shared" si="100"/>
        <v>3.4738000000000002</v>
      </c>
      <c r="CI209" s="30" t="str">
        <f t="shared" si="101"/>
        <v/>
      </c>
      <c r="CJ209" s="31">
        <f t="shared" si="86"/>
        <v>-1</v>
      </c>
      <c r="CK209" s="35" t="str">
        <f t="shared" si="102"/>
        <v/>
      </c>
      <c r="CL209" s="29" t="str">
        <f t="shared" si="103"/>
        <v/>
      </c>
      <c r="CM209" s="29" t="str">
        <f t="shared" si="104"/>
        <v/>
      </c>
      <c r="CN209" s="29" t="str">
        <f t="shared" si="105"/>
        <v/>
      </c>
      <c r="CO209" s="29" t="str">
        <f t="shared" si="106"/>
        <v/>
      </c>
    </row>
    <row r="210" spans="1:93" hidden="1" x14ac:dyDescent="0.3">
      <c r="A210" t="s">
        <v>529</v>
      </c>
      <c r="B210" t="s">
        <v>96</v>
      </c>
      <c r="C210" t="s">
        <v>93</v>
      </c>
      <c r="D210" s="2" t="s">
        <v>84</v>
      </c>
      <c r="E210" s="2">
        <v>82</v>
      </c>
      <c r="F210" s="34">
        <v>9020</v>
      </c>
      <c r="G210" s="2" t="s">
        <v>106</v>
      </c>
      <c r="H210" s="2">
        <v>27</v>
      </c>
      <c r="I210" s="2"/>
      <c r="J210" s="2"/>
      <c r="K210" s="2" t="s">
        <v>530</v>
      </c>
      <c r="L210" s="2" t="s">
        <v>20</v>
      </c>
      <c r="M210" s="2">
        <v>27</v>
      </c>
      <c r="N210" s="2"/>
      <c r="O210" s="2"/>
      <c r="P210" s="2" t="s">
        <v>84</v>
      </c>
      <c r="Q210" s="2"/>
      <c r="R210" s="2"/>
      <c r="S210" s="2"/>
      <c r="T210" s="2" t="s">
        <v>86</v>
      </c>
      <c r="U210" t="s">
        <v>531</v>
      </c>
      <c r="V210" s="5" t="s">
        <v>88</v>
      </c>
      <c r="W210" t="s">
        <v>89</v>
      </c>
      <c r="X210">
        <v>0</v>
      </c>
      <c r="Z210" t="s">
        <v>88</v>
      </c>
      <c r="AA210" t="s">
        <v>88</v>
      </c>
      <c r="AB210" t="s">
        <v>88</v>
      </c>
      <c r="AC210" t="s">
        <v>88</v>
      </c>
      <c r="AD210" t="s">
        <v>88</v>
      </c>
      <c r="AE210" t="s">
        <v>88</v>
      </c>
      <c r="AF210" t="s">
        <v>88</v>
      </c>
      <c r="AG210" t="s">
        <v>88</v>
      </c>
      <c r="AH210" t="s">
        <v>88</v>
      </c>
      <c r="AI210" t="s">
        <v>88</v>
      </c>
      <c r="AJ210" t="s">
        <v>88</v>
      </c>
      <c r="AK210" t="s">
        <v>88</v>
      </c>
      <c r="AM210" s="29" t="str">
        <f t="shared" si="82"/>
        <v/>
      </c>
      <c r="AN210" s="29" t="str">
        <f t="shared" si="83"/>
        <v/>
      </c>
      <c r="AO210" s="29" t="str">
        <f t="shared" si="84"/>
        <v/>
      </c>
      <c r="AP210" s="29" t="str">
        <f t="shared" si="87"/>
        <v/>
      </c>
      <c r="AQ210" s="29" t="str">
        <f t="shared" si="88"/>
        <v/>
      </c>
      <c r="AT210" t="s">
        <v>88</v>
      </c>
      <c r="AU210" t="s">
        <v>88</v>
      </c>
      <c r="AV210" t="s">
        <v>88</v>
      </c>
      <c r="AW210" t="s">
        <v>88</v>
      </c>
      <c r="AX210" t="s">
        <v>88</v>
      </c>
      <c r="AY210" t="s">
        <v>88</v>
      </c>
      <c r="AZ210" t="s">
        <v>88</v>
      </c>
      <c r="BA210" t="s">
        <v>88</v>
      </c>
      <c r="BB210" t="s">
        <v>88</v>
      </c>
      <c r="BC210" t="s">
        <v>88</v>
      </c>
      <c r="BD210" t="s">
        <v>88</v>
      </c>
      <c r="BE210" t="s">
        <v>88</v>
      </c>
      <c r="BF210" t="s">
        <v>88</v>
      </c>
      <c r="BG210" t="s">
        <v>88</v>
      </c>
      <c r="BH210" t="s">
        <v>88</v>
      </c>
      <c r="BI210" t="s">
        <v>88</v>
      </c>
      <c r="BJ210" t="s">
        <v>88</v>
      </c>
      <c r="BK210" t="s">
        <v>88</v>
      </c>
      <c r="BL210" t="s">
        <v>88</v>
      </c>
      <c r="BM210" t="s">
        <v>88</v>
      </c>
      <c r="BN210" t="s">
        <v>88</v>
      </c>
      <c r="BP210" s="30">
        <v>2000</v>
      </c>
      <c r="BS210" s="30" t="str">
        <f t="shared" si="89"/>
        <v/>
      </c>
      <c r="BT210" s="31">
        <f t="shared" si="85"/>
        <v>-1</v>
      </c>
      <c r="BU210" s="35" t="str">
        <f t="shared" si="90"/>
        <v>OOS</v>
      </c>
      <c r="BV210" s="29" t="str">
        <f t="shared" si="91"/>
        <v>OOS</v>
      </c>
      <c r="BW210" s="29" t="str">
        <f t="shared" si="92"/>
        <v>OOS</v>
      </c>
      <c r="BX210" s="29" t="str">
        <f t="shared" si="93"/>
        <v>OOS</v>
      </c>
      <c r="BY210" s="29" t="str">
        <f t="shared" si="94"/>
        <v>OOS</v>
      </c>
      <c r="BZ210" s="29"/>
      <c r="CA210" s="30" t="str">
        <f t="shared" si="95"/>
        <v/>
      </c>
      <c r="CB210" s="31">
        <f t="shared" si="81"/>
        <v>-1</v>
      </c>
      <c r="CC210" s="35" t="str">
        <f t="shared" si="96"/>
        <v/>
      </c>
      <c r="CD210" s="29" t="str">
        <f t="shared" si="97"/>
        <v/>
      </c>
      <c r="CE210" s="29" t="str">
        <f t="shared" si="98"/>
        <v/>
      </c>
      <c r="CF210" s="29" t="str">
        <f t="shared" si="99"/>
        <v/>
      </c>
      <c r="CG210" s="29" t="str">
        <f t="shared" si="100"/>
        <v/>
      </c>
      <c r="CI210" s="30" t="str">
        <f t="shared" si="101"/>
        <v/>
      </c>
      <c r="CJ210" s="31">
        <f t="shared" si="86"/>
        <v>-1</v>
      </c>
      <c r="CK210" s="35" t="str">
        <f t="shared" si="102"/>
        <v/>
      </c>
      <c r="CL210" s="29" t="str">
        <f t="shared" si="103"/>
        <v/>
      </c>
      <c r="CM210" s="29" t="str">
        <f t="shared" si="104"/>
        <v/>
      </c>
      <c r="CN210" s="29" t="str">
        <f t="shared" si="105"/>
        <v/>
      </c>
      <c r="CO210" s="29" t="str">
        <f t="shared" si="106"/>
        <v/>
      </c>
    </row>
    <row r="211" spans="1:93" hidden="1" x14ac:dyDescent="0.3">
      <c r="A211" t="s">
        <v>532</v>
      </c>
      <c r="B211" t="s">
        <v>96</v>
      </c>
      <c r="C211" t="s">
        <v>93</v>
      </c>
      <c r="D211" s="2" t="s">
        <v>84</v>
      </c>
      <c r="E211" s="2">
        <v>82</v>
      </c>
      <c r="F211" s="34">
        <v>9020</v>
      </c>
      <c r="G211" s="2" t="s">
        <v>106</v>
      </c>
      <c r="H211" s="2">
        <v>28</v>
      </c>
      <c r="I211" s="2"/>
      <c r="J211" s="2"/>
      <c r="K211" s="2" t="s">
        <v>533</v>
      </c>
      <c r="L211" s="2" t="s">
        <v>20</v>
      </c>
      <c r="M211" s="2">
        <v>28</v>
      </c>
      <c r="N211" s="2"/>
      <c r="O211" s="2"/>
      <c r="P211" s="2" t="s">
        <v>84</v>
      </c>
      <c r="Q211" s="2"/>
      <c r="R211" s="2"/>
      <c r="S211" s="2"/>
      <c r="T211" s="2" t="s">
        <v>86</v>
      </c>
      <c r="U211" t="s">
        <v>534</v>
      </c>
      <c r="V211" s="5" t="s">
        <v>88</v>
      </c>
      <c r="W211" t="s">
        <v>89</v>
      </c>
      <c r="X211">
        <v>0</v>
      </c>
      <c r="Z211" t="s">
        <v>88</v>
      </c>
      <c r="AA211" t="s">
        <v>88</v>
      </c>
      <c r="AB211" t="s">
        <v>88</v>
      </c>
      <c r="AC211" t="s">
        <v>88</v>
      </c>
      <c r="AD211" t="s">
        <v>88</v>
      </c>
      <c r="AE211" t="s">
        <v>88</v>
      </c>
      <c r="AF211" t="s">
        <v>88</v>
      </c>
      <c r="AG211" t="s">
        <v>88</v>
      </c>
      <c r="AH211" t="s">
        <v>88</v>
      </c>
      <c r="AI211" t="s">
        <v>88</v>
      </c>
      <c r="AJ211" t="s">
        <v>88</v>
      </c>
      <c r="AK211" t="s">
        <v>88</v>
      </c>
      <c r="AM211" s="29" t="str">
        <f t="shared" si="82"/>
        <v/>
      </c>
      <c r="AN211" s="29" t="str">
        <f t="shared" si="83"/>
        <v/>
      </c>
      <c r="AO211" s="29" t="str">
        <f t="shared" si="84"/>
        <v/>
      </c>
      <c r="AP211" s="29" t="str">
        <f t="shared" si="87"/>
        <v/>
      </c>
      <c r="AQ211" s="29" t="str">
        <f t="shared" si="88"/>
        <v/>
      </c>
      <c r="AT211" t="s">
        <v>88</v>
      </c>
      <c r="AU211" t="s">
        <v>88</v>
      </c>
      <c r="AV211" t="s">
        <v>88</v>
      </c>
      <c r="AW211" t="s">
        <v>88</v>
      </c>
      <c r="AX211" t="s">
        <v>88</v>
      </c>
      <c r="AY211" t="s">
        <v>88</v>
      </c>
      <c r="AZ211" t="s">
        <v>88</v>
      </c>
      <c r="BA211" t="s">
        <v>88</v>
      </c>
      <c r="BB211" t="s">
        <v>88</v>
      </c>
      <c r="BC211" t="s">
        <v>88</v>
      </c>
      <c r="BD211" t="s">
        <v>88</v>
      </c>
      <c r="BE211" t="s">
        <v>88</v>
      </c>
      <c r="BF211" t="s">
        <v>88</v>
      </c>
      <c r="BG211" t="s">
        <v>88</v>
      </c>
      <c r="BH211" t="s">
        <v>88</v>
      </c>
      <c r="BI211" t="s">
        <v>88</v>
      </c>
      <c r="BJ211" t="s">
        <v>88</v>
      </c>
      <c r="BK211" t="s">
        <v>88</v>
      </c>
      <c r="BL211" t="s">
        <v>88</v>
      </c>
      <c r="BM211" t="s">
        <v>88</v>
      </c>
      <c r="BN211" t="s">
        <v>88</v>
      </c>
      <c r="BP211" s="30">
        <v>2000</v>
      </c>
      <c r="BS211" s="30" t="str">
        <f t="shared" si="89"/>
        <v/>
      </c>
      <c r="BT211" s="31">
        <f t="shared" si="85"/>
        <v>-1</v>
      </c>
      <c r="BU211" s="35" t="str">
        <f t="shared" si="90"/>
        <v>OOS</v>
      </c>
      <c r="BV211" s="29" t="str">
        <f t="shared" si="91"/>
        <v>OOS</v>
      </c>
      <c r="BW211" s="29" t="str">
        <f t="shared" si="92"/>
        <v>OOS</v>
      </c>
      <c r="BX211" s="29" t="str">
        <f t="shared" si="93"/>
        <v>OOS</v>
      </c>
      <c r="BY211" s="29" t="str">
        <f t="shared" si="94"/>
        <v>OOS</v>
      </c>
      <c r="BZ211" s="29"/>
      <c r="CA211" s="30" t="str">
        <f t="shared" si="95"/>
        <v/>
      </c>
      <c r="CB211" s="31">
        <f t="shared" si="81"/>
        <v>-1</v>
      </c>
      <c r="CC211" s="35" t="str">
        <f t="shared" si="96"/>
        <v/>
      </c>
      <c r="CD211" s="29" t="str">
        <f t="shared" si="97"/>
        <v/>
      </c>
      <c r="CE211" s="29" t="str">
        <f t="shared" si="98"/>
        <v/>
      </c>
      <c r="CF211" s="29" t="str">
        <f t="shared" si="99"/>
        <v/>
      </c>
      <c r="CG211" s="29" t="str">
        <f t="shared" si="100"/>
        <v/>
      </c>
      <c r="CI211" s="30" t="str">
        <f t="shared" si="101"/>
        <v/>
      </c>
      <c r="CJ211" s="31">
        <f t="shared" si="86"/>
        <v>-1</v>
      </c>
      <c r="CK211" s="35" t="str">
        <f t="shared" si="102"/>
        <v/>
      </c>
      <c r="CL211" s="29" t="str">
        <f t="shared" si="103"/>
        <v/>
      </c>
      <c r="CM211" s="29" t="str">
        <f t="shared" si="104"/>
        <v/>
      </c>
      <c r="CN211" s="29" t="str">
        <f t="shared" si="105"/>
        <v/>
      </c>
      <c r="CO211" s="29" t="str">
        <f t="shared" si="106"/>
        <v/>
      </c>
    </row>
    <row r="212" spans="1:93" hidden="1" x14ac:dyDescent="0.3">
      <c r="A212" t="s">
        <v>535</v>
      </c>
      <c r="B212" t="s">
        <v>96</v>
      </c>
      <c r="C212" t="s">
        <v>93</v>
      </c>
      <c r="D212" s="2" t="s">
        <v>84</v>
      </c>
      <c r="E212" s="2">
        <v>82</v>
      </c>
      <c r="F212" s="34">
        <v>9020</v>
      </c>
      <c r="G212" s="2" t="s">
        <v>106</v>
      </c>
      <c r="H212" s="2">
        <v>29</v>
      </c>
      <c r="I212" s="2"/>
      <c r="J212" s="2"/>
      <c r="K212" s="2" t="s">
        <v>536</v>
      </c>
      <c r="L212" s="2" t="s">
        <v>20</v>
      </c>
      <c r="M212" s="2">
        <v>29</v>
      </c>
      <c r="N212" s="2"/>
      <c r="O212" s="2"/>
      <c r="P212" s="2" t="s">
        <v>84</v>
      </c>
      <c r="Q212" s="2"/>
      <c r="R212" s="2"/>
      <c r="S212" s="2"/>
      <c r="T212" s="2" t="s">
        <v>86</v>
      </c>
      <c r="U212" t="s">
        <v>537</v>
      </c>
      <c r="V212" s="5" t="s">
        <v>88</v>
      </c>
      <c r="W212" t="s">
        <v>89</v>
      </c>
      <c r="X212">
        <v>0</v>
      </c>
      <c r="Z212" t="s">
        <v>88</v>
      </c>
      <c r="AA212" t="s">
        <v>88</v>
      </c>
      <c r="AB212" t="s">
        <v>88</v>
      </c>
      <c r="AC212" t="s">
        <v>88</v>
      </c>
      <c r="AD212" t="s">
        <v>88</v>
      </c>
      <c r="AE212" t="s">
        <v>88</v>
      </c>
      <c r="AF212" t="s">
        <v>88</v>
      </c>
      <c r="AG212" t="s">
        <v>88</v>
      </c>
      <c r="AH212" t="s">
        <v>88</v>
      </c>
      <c r="AI212" t="s">
        <v>88</v>
      </c>
      <c r="AJ212" t="s">
        <v>88</v>
      </c>
      <c r="AK212" t="s">
        <v>88</v>
      </c>
      <c r="AM212" s="29" t="str">
        <f t="shared" si="82"/>
        <v/>
      </c>
      <c r="AN212" s="29" t="str">
        <f t="shared" si="83"/>
        <v/>
      </c>
      <c r="AO212" s="29" t="str">
        <f t="shared" si="84"/>
        <v/>
      </c>
      <c r="AP212" s="29" t="str">
        <f t="shared" si="87"/>
        <v/>
      </c>
      <c r="AQ212" s="29" t="str">
        <f t="shared" si="88"/>
        <v/>
      </c>
      <c r="AT212" t="s">
        <v>88</v>
      </c>
      <c r="AU212" t="s">
        <v>88</v>
      </c>
      <c r="AV212" t="s">
        <v>88</v>
      </c>
      <c r="AW212" t="s">
        <v>88</v>
      </c>
      <c r="AX212" t="s">
        <v>88</v>
      </c>
      <c r="AY212" t="s">
        <v>88</v>
      </c>
      <c r="AZ212" t="s">
        <v>88</v>
      </c>
      <c r="BA212" t="s">
        <v>88</v>
      </c>
      <c r="BB212" t="s">
        <v>88</v>
      </c>
      <c r="BC212" t="s">
        <v>88</v>
      </c>
      <c r="BD212" t="s">
        <v>88</v>
      </c>
      <c r="BE212" t="s">
        <v>88</v>
      </c>
      <c r="BF212" t="s">
        <v>88</v>
      </c>
      <c r="BG212" t="s">
        <v>88</v>
      </c>
      <c r="BH212" t="s">
        <v>88</v>
      </c>
      <c r="BI212" t="s">
        <v>88</v>
      </c>
      <c r="BJ212" t="s">
        <v>88</v>
      </c>
      <c r="BK212" t="s">
        <v>88</v>
      </c>
      <c r="BL212" t="s">
        <v>88</v>
      </c>
      <c r="BM212" t="s">
        <v>88</v>
      </c>
      <c r="BN212" t="s">
        <v>88</v>
      </c>
      <c r="BP212" s="30">
        <v>2000</v>
      </c>
      <c r="BS212" s="30" t="str">
        <f t="shared" si="89"/>
        <v/>
      </c>
      <c r="BT212" s="31">
        <f t="shared" si="85"/>
        <v>-1</v>
      </c>
      <c r="BU212" s="35" t="str">
        <f t="shared" si="90"/>
        <v>OOS</v>
      </c>
      <c r="BV212" s="29" t="str">
        <f t="shared" si="91"/>
        <v>OOS</v>
      </c>
      <c r="BW212" s="29" t="str">
        <f t="shared" si="92"/>
        <v>OOS</v>
      </c>
      <c r="BX212" s="29" t="str">
        <f t="shared" si="93"/>
        <v>OOS</v>
      </c>
      <c r="BY212" s="29" t="str">
        <f t="shared" si="94"/>
        <v>OOS</v>
      </c>
      <c r="BZ212" s="29"/>
      <c r="CA212" s="30" t="str">
        <f t="shared" si="95"/>
        <v/>
      </c>
      <c r="CB212" s="31">
        <f t="shared" si="81"/>
        <v>-1</v>
      </c>
      <c r="CC212" s="35" t="str">
        <f t="shared" si="96"/>
        <v/>
      </c>
      <c r="CD212" s="29" t="str">
        <f t="shared" si="97"/>
        <v/>
      </c>
      <c r="CE212" s="29" t="str">
        <f t="shared" si="98"/>
        <v/>
      </c>
      <c r="CF212" s="29" t="str">
        <f t="shared" si="99"/>
        <v/>
      </c>
      <c r="CG212" s="29" t="str">
        <f t="shared" si="100"/>
        <v/>
      </c>
      <c r="CI212" s="30" t="str">
        <f t="shared" si="101"/>
        <v/>
      </c>
      <c r="CJ212" s="31">
        <f t="shared" si="86"/>
        <v>-1</v>
      </c>
      <c r="CK212" s="35" t="str">
        <f t="shared" si="102"/>
        <v/>
      </c>
      <c r="CL212" s="29" t="str">
        <f t="shared" si="103"/>
        <v/>
      </c>
      <c r="CM212" s="29" t="str">
        <f t="shared" si="104"/>
        <v/>
      </c>
      <c r="CN212" s="29" t="str">
        <f t="shared" si="105"/>
        <v/>
      </c>
      <c r="CO212" s="29" t="str">
        <f t="shared" si="106"/>
        <v/>
      </c>
    </row>
    <row r="213" spans="1:93" hidden="1" x14ac:dyDescent="0.3">
      <c r="A213" t="s">
        <v>538</v>
      </c>
      <c r="B213" t="s">
        <v>96</v>
      </c>
      <c r="C213" t="s">
        <v>93</v>
      </c>
      <c r="D213" s="2" t="s">
        <v>84</v>
      </c>
      <c r="E213" s="2">
        <v>82</v>
      </c>
      <c r="F213" s="34">
        <v>9020</v>
      </c>
      <c r="G213" s="2" t="s">
        <v>106</v>
      </c>
      <c r="H213" s="2">
        <v>30</v>
      </c>
      <c r="I213" s="2"/>
      <c r="J213" s="2"/>
      <c r="K213" s="2" t="s">
        <v>539</v>
      </c>
      <c r="L213" s="2" t="s">
        <v>20</v>
      </c>
      <c r="M213" s="2">
        <v>30</v>
      </c>
      <c r="N213" s="2"/>
      <c r="O213" s="2"/>
      <c r="P213" s="2" t="s">
        <v>84</v>
      </c>
      <c r="Q213" s="2"/>
      <c r="R213" s="2"/>
      <c r="S213" s="2"/>
      <c r="T213" s="2" t="s">
        <v>86</v>
      </c>
      <c r="U213" t="s">
        <v>540</v>
      </c>
      <c r="V213" s="5" t="s">
        <v>88</v>
      </c>
      <c r="W213" t="s">
        <v>89</v>
      </c>
      <c r="X213">
        <v>0</v>
      </c>
      <c r="Z213" t="s">
        <v>88</v>
      </c>
      <c r="AA213" t="s">
        <v>88</v>
      </c>
      <c r="AB213" t="s">
        <v>88</v>
      </c>
      <c r="AC213" t="s">
        <v>88</v>
      </c>
      <c r="AD213" t="s">
        <v>88</v>
      </c>
      <c r="AE213" t="s">
        <v>88</v>
      </c>
      <c r="AF213" t="s">
        <v>88</v>
      </c>
      <c r="AG213" t="s">
        <v>88</v>
      </c>
      <c r="AH213" t="s">
        <v>88</v>
      </c>
      <c r="AI213" t="s">
        <v>88</v>
      </c>
      <c r="AJ213" t="s">
        <v>88</v>
      </c>
      <c r="AK213" t="s">
        <v>88</v>
      </c>
      <c r="AM213" s="29" t="str">
        <f t="shared" si="82"/>
        <v/>
      </c>
      <c r="AN213" s="29" t="str">
        <f t="shared" si="83"/>
        <v/>
      </c>
      <c r="AO213" s="29" t="str">
        <f t="shared" si="84"/>
        <v/>
      </c>
      <c r="AP213" s="29" t="str">
        <f t="shared" si="87"/>
        <v/>
      </c>
      <c r="AQ213" s="29" t="str">
        <f t="shared" si="88"/>
        <v/>
      </c>
      <c r="AT213" t="s">
        <v>88</v>
      </c>
      <c r="AU213" t="s">
        <v>88</v>
      </c>
      <c r="AV213" t="s">
        <v>88</v>
      </c>
      <c r="AW213" t="s">
        <v>88</v>
      </c>
      <c r="AX213" t="s">
        <v>88</v>
      </c>
      <c r="AY213" t="s">
        <v>88</v>
      </c>
      <c r="AZ213" t="s">
        <v>88</v>
      </c>
      <c r="BA213" t="s">
        <v>88</v>
      </c>
      <c r="BB213" t="s">
        <v>88</v>
      </c>
      <c r="BC213" t="s">
        <v>88</v>
      </c>
      <c r="BD213" t="s">
        <v>88</v>
      </c>
      <c r="BE213" t="s">
        <v>88</v>
      </c>
      <c r="BF213" t="s">
        <v>88</v>
      </c>
      <c r="BG213" t="s">
        <v>88</v>
      </c>
      <c r="BH213" t="s">
        <v>88</v>
      </c>
      <c r="BI213" t="s">
        <v>88</v>
      </c>
      <c r="BJ213" t="s">
        <v>88</v>
      </c>
      <c r="BK213" t="s">
        <v>88</v>
      </c>
      <c r="BL213" t="s">
        <v>88</v>
      </c>
      <c r="BM213" t="s">
        <v>88</v>
      </c>
      <c r="BN213" t="s">
        <v>88</v>
      </c>
      <c r="BP213" s="30">
        <v>2000</v>
      </c>
      <c r="BS213" s="30" t="str">
        <f t="shared" si="89"/>
        <v/>
      </c>
      <c r="BT213" s="31">
        <f t="shared" si="85"/>
        <v>-1</v>
      </c>
      <c r="BU213" s="35" t="str">
        <f t="shared" si="90"/>
        <v>OOS</v>
      </c>
      <c r="BV213" s="29" t="str">
        <f t="shared" si="91"/>
        <v>OOS</v>
      </c>
      <c r="BW213" s="29" t="str">
        <f t="shared" si="92"/>
        <v>OOS</v>
      </c>
      <c r="BX213" s="29" t="str">
        <f t="shared" si="93"/>
        <v>OOS</v>
      </c>
      <c r="BY213" s="29" t="str">
        <f t="shared" si="94"/>
        <v>OOS</v>
      </c>
      <c r="BZ213" s="29"/>
      <c r="CA213" s="30" t="str">
        <f t="shared" si="95"/>
        <v/>
      </c>
      <c r="CB213" s="31">
        <f t="shared" si="81"/>
        <v>-1</v>
      </c>
      <c r="CC213" s="35" t="str">
        <f t="shared" si="96"/>
        <v/>
      </c>
      <c r="CD213" s="29" t="str">
        <f t="shared" si="97"/>
        <v/>
      </c>
      <c r="CE213" s="29" t="str">
        <f t="shared" si="98"/>
        <v/>
      </c>
      <c r="CF213" s="29" t="str">
        <f t="shared" si="99"/>
        <v/>
      </c>
      <c r="CG213" s="29" t="str">
        <f t="shared" si="100"/>
        <v/>
      </c>
      <c r="CI213" s="30" t="str">
        <f t="shared" si="101"/>
        <v/>
      </c>
      <c r="CJ213" s="31">
        <f t="shared" si="86"/>
        <v>-1</v>
      </c>
      <c r="CK213" s="35" t="str">
        <f t="shared" si="102"/>
        <v/>
      </c>
      <c r="CL213" s="29" t="str">
        <f t="shared" si="103"/>
        <v/>
      </c>
      <c r="CM213" s="29" t="str">
        <f t="shared" si="104"/>
        <v/>
      </c>
      <c r="CN213" s="29" t="str">
        <f t="shared" si="105"/>
        <v/>
      </c>
      <c r="CO213" s="29" t="str">
        <f t="shared" si="106"/>
        <v/>
      </c>
    </row>
    <row r="214" spans="1:93" hidden="1" x14ac:dyDescent="0.3">
      <c r="A214" t="s">
        <v>541</v>
      </c>
      <c r="B214" t="s">
        <v>96</v>
      </c>
      <c r="C214" t="s">
        <v>93</v>
      </c>
      <c r="D214" s="2" t="s">
        <v>84</v>
      </c>
      <c r="E214" s="2">
        <v>82</v>
      </c>
      <c r="F214" s="34">
        <v>9020</v>
      </c>
      <c r="G214" s="2" t="s">
        <v>106</v>
      </c>
      <c r="H214" s="2">
        <v>31</v>
      </c>
      <c r="I214" s="2"/>
      <c r="J214" s="2"/>
      <c r="K214" s="2" t="s">
        <v>542</v>
      </c>
      <c r="L214" s="2" t="s">
        <v>20</v>
      </c>
      <c r="M214" s="2">
        <v>31</v>
      </c>
      <c r="N214" s="2"/>
      <c r="O214" s="2"/>
      <c r="P214" s="2" t="s">
        <v>84</v>
      </c>
      <c r="Q214" s="2"/>
      <c r="R214" s="2"/>
      <c r="S214" s="2"/>
      <c r="T214" s="2" t="s">
        <v>86</v>
      </c>
      <c r="U214" t="s">
        <v>543</v>
      </c>
      <c r="V214" s="5" t="s">
        <v>88</v>
      </c>
      <c r="W214" t="s">
        <v>89</v>
      </c>
      <c r="X214">
        <v>0</v>
      </c>
      <c r="Z214" t="s">
        <v>88</v>
      </c>
      <c r="AA214" t="s">
        <v>88</v>
      </c>
      <c r="AB214" t="s">
        <v>88</v>
      </c>
      <c r="AC214" t="s">
        <v>88</v>
      </c>
      <c r="AD214" t="s">
        <v>88</v>
      </c>
      <c r="AE214" t="s">
        <v>88</v>
      </c>
      <c r="AF214" t="s">
        <v>88</v>
      </c>
      <c r="AG214" t="s">
        <v>88</v>
      </c>
      <c r="AH214" t="s">
        <v>88</v>
      </c>
      <c r="AI214" t="s">
        <v>88</v>
      </c>
      <c r="AJ214" t="s">
        <v>88</v>
      </c>
      <c r="AK214" t="s">
        <v>88</v>
      </c>
      <c r="AM214" s="29" t="str">
        <f t="shared" si="82"/>
        <v/>
      </c>
      <c r="AN214" s="29" t="str">
        <f t="shared" si="83"/>
        <v/>
      </c>
      <c r="AO214" s="29" t="str">
        <f t="shared" si="84"/>
        <v/>
      </c>
      <c r="AP214" s="29" t="str">
        <f t="shared" si="87"/>
        <v/>
      </c>
      <c r="AQ214" s="29" t="str">
        <f t="shared" si="88"/>
        <v/>
      </c>
      <c r="AT214" t="s">
        <v>88</v>
      </c>
      <c r="AU214" t="s">
        <v>88</v>
      </c>
      <c r="AV214" t="s">
        <v>88</v>
      </c>
      <c r="AW214" t="s">
        <v>88</v>
      </c>
      <c r="AX214" t="s">
        <v>88</v>
      </c>
      <c r="AY214" t="s">
        <v>88</v>
      </c>
      <c r="AZ214" t="s">
        <v>88</v>
      </c>
      <c r="BA214" t="s">
        <v>88</v>
      </c>
      <c r="BB214" t="s">
        <v>88</v>
      </c>
      <c r="BC214" t="s">
        <v>88</v>
      </c>
      <c r="BD214" t="s">
        <v>88</v>
      </c>
      <c r="BE214" t="s">
        <v>88</v>
      </c>
      <c r="BF214" t="s">
        <v>88</v>
      </c>
      <c r="BG214" t="s">
        <v>88</v>
      </c>
      <c r="BH214" t="s">
        <v>88</v>
      </c>
      <c r="BI214" t="s">
        <v>88</v>
      </c>
      <c r="BJ214" t="s">
        <v>88</v>
      </c>
      <c r="BK214" t="s">
        <v>88</v>
      </c>
      <c r="BL214" t="s">
        <v>88</v>
      </c>
      <c r="BM214" t="s">
        <v>88</v>
      </c>
      <c r="BN214" t="s">
        <v>88</v>
      </c>
      <c r="BP214" s="30">
        <v>2000</v>
      </c>
      <c r="BS214" s="30" t="str">
        <f t="shared" si="89"/>
        <v/>
      </c>
      <c r="BT214" s="31">
        <f t="shared" si="85"/>
        <v>-1</v>
      </c>
      <c r="BU214" s="35" t="str">
        <f t="shared" si="90"/>
        <v>OOS</v>
      </c>
      <c r="BV214" s="29" t="str">
        <f t="shared" si="91"/>
        <v>OOS</v>
      </c>
      <c r="BW214" s="29" t="str">
        <f t="shared" si="92"/>
        <v>OOS</v>
      </c>
      <c r="BX214" s="29" t="str">
        <f t="shared" si="93"/>
        <v>OOS</v>
      </c>
      <c r="BY214" s="29" t="str">
        <f t="shared" si="94"/>
        <v>OOS</v>
      </c>
      <c r="BZ214" s="29"/>
      <c r="CA214" s="30" t="str">
        <f t="shared" si="95"/>
        <v/>
      </c>
      <c r="CB214" s="31">
        <f t="shared" si="81"/>
        <v>-1</v>
      </c>
      <c r="CC214" s="35" t="str">
        <f t="shared" si="96"/>
        <v/>
      </c>
      <c r="CD214" s="29" t="str">
        <f t="shared" si="97"/>
        <v/>
      </c>
      <c r="CE214" s="29" t="str">
        <f t="shared" si="98"/>
        <v/>
      </c>
      <c r="CF214" s="29" t="str">
        <f t="shared" si="99"/>
        <v/>
      </c>
      <c r="CG214" s="29" t="str">
        <f t="shared" si="100"/>
        <v/>
      </c>
      <c r="CI214" s="30" t="str">
        <f t="shared" si="101"/>
        <v/>
      </c>
      <c r="CJ214" s="31">
        <f t="shared" si="86"/>
        <v>-1</v>
      </c>
      <c r="CK214" s="35" t="str">
        <f t="shared" si="102"/>
        <v/>
      </c>
      <c r="CL214" s="29" t="str">
        <f t="shared" si="103"/>
        <v/>
      </c>
      <c r="CM214" s="29" t="str">
        <f t="shared" si="104"/>
        <v/>
      </c>
      <c r="CN214" s="29" t="str">
        <f t="shared" si="105"/>
        <v/>
      </c>
      <c r="CO214" s="29" t="str">
        <f t="shared" si="106"/>
        <v/>
      </c>
    </row>
    <row r="215" spans="1:93" hidden="1" x14ac:dyDescent="0.3">
      <c r="A215" t="s">
        <v>544</v>
      </c>
      <c r="B215" t="s">
        <v>96</v>
      </c>
      <c r="C215" t="s">
        <v>93</v>
      </c>
      <c r="D215" s="2" t="s">
        <v>84</v>
      </c>
      <c r="E215" s="2">
        <v>82</v>
      </c>
      <c r="F215" s="34">
        <v>9020</v>
      </c>
      <c r="G215" s="2" t="s">
        <v>106</v>
      </c>
      <c r="H215" s="2">
        <v>32</v>
      </c>
      <c r="I215" s="2"/>
      <c r="J215" s="2"/>
      <c r="K215" s="2" t="s">
        <v>545</v>
      </c>
      <c r="L215" s="2" t="s">
        <v>20</v>
      </c>
      <c r="M215" s="2">
        <v>32</v>
      </c>
      <c r="N215" s="2"/>
      <c r="O215" s="2"/>
      <c r="P215" s="2" t="s">
        <v>84</v>
      </c>
      <c r="Q215" s="2"/>
      <c r="R215" s="2"/>
      <c r="S215" s="2"/>
      <c r="T215" s="2" t="s">
        <v>86</v>
      </c>
      <c r="U215" t="s">
        <v>546</v>
      </c>
      <c r="V215" s="5" t="s">
        <v>88</v>
      </c>
      <c r="W215" t="s">
        <v>89</v>
      </c>
      <c r="X215">
        <v>0</v>
      </c>
      <c r="Z215" t="s">
        <v>88</v>
      </c>
      <c r="AA215" t="s">
        <v>88</v>
      </c>
      <c r="AB215" t="s">
        <v>88</v>
      </c>
      <c r="AC215" t="s">
        <v>88</v>
      </c>
      <c r="AD215" t="s">
        <v>88</v>
      </c>
      <c r="AE215" t="s">
        <v>88</v>
      </c>
      <c r="AF215" t="s">
        <v>88</v>
      </c>
      <c r="AG215" t="s">
        <v>88</v>
      </c>
      <c r="AH215" t="s">
        <v>88</v>
      </c>
      <c r="AI215" t="s">
        <v>88</v>
      </c>
      <c r="AJ215" t="s">
        <v>88</v>
      </c>
      <c r="AK215" t="s">
        <v>88</v>
      </c>
      <c r="AM215" s="29" t="str">
        <f t="shared" si="82"/>
        <v/>
      </c>
      <c r="AN215" s="29" t="str">
        <f t="shared" si="83"/>
        <v/>
      </c>
      <c r="AO215" s="29" t="str">
        <f t="shared" si="84"/>
        <v/>
      </c>
      <c r="AP215" s="29" t="str">
        <f t="shared" si="87"/>
        <v/>
      </c>
      <c r="AQ215" s="29" t="str">
        <f t="shared" si="88"/>
        <v/>
      </c>
      <c r="AT215" t="s">
        <v>88</v>
      </c>
      <c r="AU215" t="s">
        <v>88</v>
      </c>
      <c r="AV215" t="s">
        <v>88</v>
      </c>
      <c r="AW215" t="s">
        <v>88</v>
      </c>
      <c r="AX215" t="s">
        <v>88</v>
      </c>
      <c r="AY215" t="s">
        <v>88</v>
      </c>
      <c r="AZ215" t="s">
        <v>88</v>
      </c>
      <c r="BA215" t="s">
        <v>88</v>
      </c>
      <c r="BB215" t="s">
        <v>88</v>
      </c>
      <c r="BC215" t="s">
        <v>88</v>
      </c>
      <c r="BD215" t="s">
        <v>88</v>
      </c>
      <c r="BE215" t="s">
        <v>88</v>
      </c>
      <c r="BF215" t="s">
        <v>88</v>
      </c>
      <c r="BG215" t="s">
        <v>88</v>
      </c>
      <c r="BH215" t="s">
        <v>88</v>
      </c>
      <c r="BI215" t="s">
        <v>88</v>
      </c>
      <c r="BJ215" t="s">
        <v>88</v>
      </c>
      <c r="BK215" t="s">
        <v>88</v>
      </c>
      <c r="BL215" t="s">
        <v>88</v>
      </c>
      <c r="BM215" t="s">
        <v>88</v>
      </c>
      <c r="BN215" t="s">
        <v>88</v>
      </c>
      <c r="BP215" s="30">
        <v>2000</v>
      </c>
      <c r="BS215" s="30" t="str">
        <f t="shared" si="89"/>
        <v/>
      </c>
      <c r="BT215" s="31">
        <f t="shared" si="85"/>
        <v>-1</v>
      </c>
      <c r="BU215" s="35" t="str">
        <f t="shared" si="90"/>
        <v>OOS</v>
      </c>
      <c r="BV215" s="29" t="str">
        <f t="shared" si="91"/>
        <v>OOS</v>
      </c>
      <c r="BW215" s="29" t="str">
        <f t="shared" si="92"/>
        <v>OOS</v>
      </c>
      <c r="BX215" s="29" t="str">
        <f t="shared" si="93"/>
        <v>OOS</v>
      </c>
      <c r="BY215" s="29" t="str">
        <f t="shared" si="94"/>
        <v>OOS</v>
      </c>
      <c r="BZ215" s="29"/>
      <c r="CA215" s="30" t="str">
        <f t="shared" si="95"/>
        <v/>
      </c>
      <c r="CB215" s="31">
        <f t="shared" si="81"/>
        <v>-1</v>
      </c>
      <c r="CC215" s="35" t="str">
        <f t="shared" si="96"/>
        <v/>
      </c>
      <c r="CD215" s="29" t="str">
        <f t="shared" si="97"/>
        <v/>
      </c>
      <c r="CE215" s="29" t="str">
        <f t="shared" si="98"/>
        <v/>
      </c>
      <c r="CF215" s="29" t="str">
        <f t="shared" si="99"/>
        <v/>
      </c>
      <c r="CG215" s="29" t="str">
        <f t="shared" si="100"/>
        <v/>
      </c>
      <c r="CI215" s="30" t="str">
        <f t="shared" si="101"/>
        <v/>
      </c>
      <c r="CJ215" s="31">
        <f t="shared" si="86"/>
        <v>-1</v>
      </c>
      <c r="CK215" s="35" t="str">
        <f t="shared" si="102"/>
        <v/>
      </c>
      <c r="CL215" s="29" t="str">
        <f t="shared" si="103"/>
        <v/>
      </c>
      <c r="CM215" s="29" t="str">
        <f t="shared" si="104"/>
        <v/>
      </c>
      <c r="CN215" s="29" t="str">
        <f t="shared" si="105"/>
        <v/>
      </c>
      <c r="CO215" s="29" t="str">
        <f t="shared" si="106"/>
        <v/>
      </c>
    </row>
    <row r="216" spans="1:93" hidden="1" x14ac:dyDescent="0.3">
      <c r="A216" t="s">
        <v>547</v>
      </c>
      <c r="B216" t="s">
        <v>96</v>
      </c>
      <c r="C216" t="s">
        <v>93</v>
      </c>
      <c r="D216" s="2" t="s">
        <v>84</v>
      </c>
      <c r="E216" s="2">
        <v>82</v>
      </c>
      <c r="F216" s="34">
        <v>9020</v>
      </c>
      <c r="G216" s="2" t="s">
        <v>106</v>
      </c>
      <c r="H216" s="2">
        <v>3</v>
      </c>
      <c r="I216" s="2"/>
      <c r="J216" s="2"/>
      <c r="K216" s="2" t="s">
        <v>548</v>
      </c>
      <c r="L216" s="2" t="s">
        <v>20</v>
      </c>
      <c r="M216" s="2">
        <v>3</v>
      </c>
      <c r="N216" s="2"/>
      <c r="O216" s="2"/>
      <c r="P216" s="2" t="s">
        <v>84</v>
      </c>
      <c r="Q216" s="2"/>
      <c r="R216" s="2"/>
      <c r="S216" s="2"/>
      <c r="T216" s="2" t="s">
        <v>86</v>
      </c>
      <c r="U216" t="s">
        <v>549</v>
      </c>
      <c r="V216" s="5" t="s">
        <v>88</v>
      </c>
      <c r="W216" t="s">
        <v>89</v>
      </c>
      <c r="X216">
        <v>0</v>
      </c>
      <c r="Z216" t="s">
        <v>88</v>
      </c>
      <c r="AA216" t="s">
        <v>88</v>
      </c>
      <c r="AB216" t="s">
        <v>88</v>
      </c>
      <c r="AC216" t="s">
        <v>88</v>
      </c>
      <c r="AD216" t="s">
        <v>88</v>
      </c>
      <c r="AE216" t="s">
        <v>88</v>
      </c>
      <c r="AF216" t="s">
        <v>88</v>
      </c>
      <c r="AG216" t="s">
        <v>88</v>
      </c>
      <c r="AH216" t="s">
        <v>88</v>
      </c>
      <c r="AI216" t="s">
        <v>88</v>
      </c>
      <c r="AJ216" t="s">
        <v>88</v>
      </c>
      <c r="AK216" t="s">
        <v>88</v>
      </c>
      <c r="AM216" s="29" t="str">
        <f t="shared" si="82"/>
        <v/>
      </c>
      <c r="AN216" s="29" t="str">
        <f t="shared" si="83"/>
        <v/>
      </c>
      <c r="AO216" s="29" t="str">
        <f t="shared" si="84"/>
        <v/>
      </c>
      <c r="AP216" s="29" t="str">
        <f t="shared" si="87"/>
        <v/>
      </c>
      <c r="AQ216" s="29" t="str">
        <f t="shared" si="88"/>
        <v/>
      </c>
      <c r="AT216" t="s">
        <v>88</v>
      </c>
      <c r="AU216" t="s">
        <v>88</v>
      </c>
      <c r="AV216" t="s">
        <v>88</v>
      </c>
      <c r="AW216" t="s">
        <v>88</v>
      </c>
      <c r="AX216" t="s">
        <v>88</v>
      </c>
      <c r="AY216" t="s">
        <v>88</v>
      </c>
      <c r="AZ216" t="s">
        <v>88</v>
      </c>
      <c r="BA216" t="s">
        <v>88</v>
      </c>
      <c r="BB216" t="s">
        <v>88</v>
      </c>
      <c r="BC216" t="s">
        <v>88</v>
      </c>
      <c r="BD216" t="s">
        <v>88</v>
      </c>
      <c r="BE216" t="s">
        <v>88</v>
      </c>
      <c r="BF216" t="s">
        <v>88</v>
      </c>
      <c r="BG216" t="s">
        <v>88</v>
      </c>
      <c r="BH216" t="s">
        <v>88</v>
      </c>
      <c r="BI216" t="s">
        <v>88</v>
      </c>
      <c r="BJ216" t="s">
        <v>88</v>
      </c>
      <c r="BK216" t="s">
        <v>88</v>
      </c>
      <c r="BL216" t="s">
        <v>88</v>
      </c>
      <c r="BM216" t="s">
        <v>88</v>
      </c>
      <c r="BN216" t="s">
        <v>88</v>
      </c>
      <c r="BP216" s="30">
        <v>2000</v>
      </c>
      <c r="BS216" s="30" t="str">
        <f t="shared" si="89"/>
        <v/>
      </c>
      <c r="BT216" s="31">
        <f t="shared" si="85"/>
        <v>-1</v>
      </c>
      <c r="BU216" s="35" t="str">
        <f t="shared" si="90"/>
        <v>OOS</v>
      </c>
      <c r="BV216" s="29" t="str">
        <f t="shared" si="91"/>
        <v>OOS</v>
      </c>
      <c r="BW216" s="29" t="str">
        <f t="shared" si="92"/>
        <v>OOS</v>
      </c>
      <c r="BX216" s="29" t="str">
        <f t="shared" si="93"/>
        <v>OOS</v>
      </c>
      <c r="BY216" s="29" t="str">
        <f t="shared" si="94"/>
        <v>OOS</v>
      </c>
      <c r="BZ216" s="29"/>
      <c r="CA216" s="30" t="str">
        <f t="shared" si="95"/>
        <v/>
      </c>
      <c r="CB216" s="31">
        <f t="shared" si="81"/>
        <v>-1</v>
      </c>
      <c r="CC216" s="35" t="str">
        <f t="shared" si="96"/>
        <v/>
      </c>
      <c r="CD216" s="29" t="str">
        <f t="shared" si="97"/>
        <v/>
      </c>
      <c r="CE216" s="29" t="str">
        <f t="shared" si="98"/>
        <v/>
      </c>
      <c r="CF216" s="29" t="str">
        <f t="shared" si="99"/>
        <v/>
      </c>
      <c r="CG216" s="29" t="str">
        <f t="shared" si="100"/>
        <v/>
      </c>
      <c r="CI216" s="30" t="str">
        <f t="shared" si="101"/>
        <v/>
      </c>
      <c r="CJ216" s="31">
        <f t="shared" si="86"/>
        <v>-1</v>
      </c>
      <c r="CK216" s="35" t="str">
        <f t="shared" si="102"/>
        <v/>
      </c>
      <c r="CL216" s="29" t="str">
        <f t="shared" si="103"/>
        <v/>
      </c>
      <c r="CM216" s="29" t="str">
        <f t="shared" si="104"/>
        <v/>
      </c>
      <c r="CN216" s="29" t="str">
        <f t="shared" si="105"/>
        <v/>
      </c>
      <c r="CO216" s="29" t="str">
        <f t="shared" si="106"/>
        <v/>
      </c>
    </row>
    <row r="217" spans="1:93" hidden="1" x14ac:dyDescent="0.3">
      <c r="A217" t="s">
        <v>550</v>
      </c>
      <c r="B217" t="s">
        <v>105</v>
      </c>
      <c r="C217" t="s">
        <v>93</v>
      </c>
      <c r="D217" s="2" t="s">
        <v>84</v>
      </c>
      <c r="E217" s="2"/>
      <c r="F217" s="34">
        <v>9020</v>
      </c>
      <c r="G217" s="2" t="s">
        <v>106</v>
      </c>
      <c r="H217" s="2">
        <v>40</v>
      </c>
      <c r="I217" s="2"/>
      <c r="J217" s="2"/>
      <c r="K217" s="2"/>
      <c r="L217" s="2" t="s">
        <v>20</v>
      </c>
      <c r="M217" s="2">
        <v>40</v>
      </c>
      <c r="N217" s="2"/>
      <c r="O217" s="2"/>
      <c r="P217" s="2" t="s">
        <v>84</v>
      </c>
      <c r="Q217" s="2"/>
      <c r="R217" s="2"/>
      <c r="S217" s="2"/>
      <c r="T217" s="2" t="s">
        <v>86</v>
      </c>
      <c r="U217" t="s">
        <v>551</v>
      </c>
      <c r="V217" s="5" t="s">
        <v>88</v>
      </c>
      <c r="W217" t="s">
        <v>89</v>
      </c>
      <c r="X217">
        <v>0</v>
      </c>
      <c r="Z217" t="s">
        <v>88</v>
      </c>
      <c r="AA217" t="s">
        <v>88</v>
      </c>
      <c r="AB217" t="s">
        <v>88</v>
      </c>
      <c r="AC217" t="s">
        <v>88</v>
      </c>
      <c r="AD217" t="s">
        <v>88</v>
      </c>
      <c r="AE217" t="s">
        <v>88</v>
      </c>
      <c r="AF217" t="s">
        <v>88</v>
      </c>
      <c r="AG217" t="s">
        <v>88</v>
      </c>
      <c r="AH217" t="s">
        <v>88</v>
      </c>
      <c r="AI217" t="s">
        <v>88</v>
      </c>
      <c r="AJ217" t="s">
        <v>88</v>
      </c>
      <c r="AK217" t="s">
        <v>88</v>
      </c>
      <c r="AM217" s="29" t="str">
        <f t="shared" si="82"/>
        <v/>
      </c>
      <c r="AN217" s="29" t="str">
        <f t="shared" si="83"/>
        <v/>
      </c>
      <c r="AO217" s="29" t="str">
        <f t="shared" si="84"/>
        <v/>
      </c>
      <c r="AP217" s="29" t="str">
        <f t="shared" si="87"/>
        <v/>
      </c>
      <c r="AQ217" s="29" t="str">
        <f t="shared" si="88"/>
        <v/>
      </c>
      <c r="AT217" t="s">
        <v>88</v>
      </c>
      <c r="AU217" t="s">
        <v>88</v>
      </c>
      <c r="AV217" t="s">
        <v>88</v>
      </c>
      <c r="AW217" t="s">
        <v>88</v>
      </c>
      <c r="AX217" t="s">
        <v>88</v>
      </c>
      <c r="AY217" t="s">
        <v>88</v>
      </c>
      <c r="AZ217" t="s">
        <v>88</v>
      </c>
      <c r="BA217" t="s">
        <v>88</v>
      </c>
      <c r="BB217" t="s">
        <v>88</v>
      </c>
      <c r="BC217" t="s">
        <v>88</v>
      </c>
      <c r="BD217" t="s">
        <v>88</v>
      </c>
      <c r="BE217" t="s">
        <v>88</v>
      </c>
      <c r="BF217" t="s">
        <v>88</v>
      </c>
      <c r="BG217" t="s">
        <v>88</v>
      </c>
      <c r="BH217" t="s">
        <v>88</v>
      </c>
      <c r="BI217" t="s">
        <v>88</v>
      </c>
      <c r="BJ217" t="s">
        <v>88</v>
      </c>
      <c r="BK217" t="s">
        <v>88</v>
      </c>
      <c r="BL217" t="s">
        <v>88</v>
      </c>
      <c r="BM217" t="s">
        <v>88</v>
      </c>
      <c r="BN217" t="s">
        <v>88</v>
      </c>
      <c r="BP217" s="30">
        <v>2000</v>
      </c>
      <c r="BS217" s="30" t="str">
        <f t="shared" si="89"/>
        <v/>
      </c>
      <c r="BT217" s="31">
        <f t="shared" si="85"/>
        <v>-1</v>
      </c>
      <c r="BU217" s="35" t="str">
        <f t="shared" si="90"/>
        <v>OOS</v>
      </c>
      <c r="BV217" s="29" t="str">
        <f t="shared" si="91"/>
        <v>OOS</v>
      </c>
      <c r="BW217" s="29" t="str">
        <f t="shared" si="92"/>
        <v>OOS</v>
      </c>
      <c r="BX217" s="29" t="str">
        <f t="shared" si="93"/>
        <v>OOS</v>
      </c>
      <c r="BY217" s="29" t="str">
        <f t="shared" si="94"/>
        <v>OOS</v>
      </c>
      <c r="BZ217" s="29"/>
      <c r="CA217" s="30" t="str">
        <f t="shared" si="95"/>
        <v/>
      </c>
      <c r="CB217" s="31">
        <f t="shared" si="81"/>
        <v>-1</v>
      </c>
      <c r="CC217" s="35" t="str">
        <f t="shared" si="96"/>
        <v/>
      </c>
      <c r="CD217" s="29" t="str">
        <f t="shared" si="97"/>
        <v/>
      </c>
      <c r="CE217" s="29" t="str">
        <f t="shared" si="98"/>
        <v/>
      </c>
      <c r="CF217" s="29" t="str">
        <f t="shared" si="99"/>
        <v/>
      </c>
      <c r="CG217" s="29" t="str">
        <f t="shared" si="100"/>
        <v/>
      </c>
      <c r="CI217" s="30" t="str">
        <f t="shared" si="101"/>
        <v/>
      </c>
      <c r="CJ217" s="31">
        <f t="shared" si="86"/>
        <v>-1</v>
      </c>
      <c r="CK217" s="35" t="str">
        <f t="shared" si="102"/>
        <v/>
      </c>
      <c r="CL217" s="29" t="str">
        <f t="shared" si="103"/>
        <v/>
      </c>
      <c r="CM217" s="29" t="str">
        <f t="shared" si="104"/>
        <v/>
      </c>
      <c r="CN217" s="29" t="str">
        <f t="shared" si="105"/>
        <v/>
      </c>
      <c r="CO217" s="29" t="str">
        <f t="shared" si="106"/>
        <v/>
      </c>
    </row>
    <row r="218" spans="1:93" hidden="1" x14ac:dyDescent="0.3">
      <c r="A218" t="s">
        <v>552</v>
      </c>
      <c r="B218" t="s">
        <v>96</v>
      </c>
      <c r="C218" t="s">
        <v>93</v>
      </c>
      <c r="D218" s="2" t="s">
        <v>84</v>
      </c>
      <c r="E218" s="2">
        <v>82</v>
      </c>
      <c r="F218" s="34">
        <v>9020</v>
      </c>
      <c r="G218" s="2" t="s">
        <v>106</v>
      </c>
      <c r="H218" s="2">
        <v>42</v>
      </c>
      <c r="I218" s="2"/>
      <c r="J218" s="2"/>
      <c r="K218" s="2" t="s">
        <v>553</v>
      </c>
      <c r="L218" s="2" t="s">
        <v>20</v>
      </c>
      <c r="M218" s="2">
        <v>42</v>
      </c>
      <c r="N218" s="2"/>
      <c r="O218" s="2"/>
      <c r="P218" s="2" t="s">
        <v>84</v>
      </c>
      <c r="Q218" s="2"/>
      <c r="R218" s="2"/>
      <c r="S218" s="2"/>
      <c r="T218" s="2" t="s">
        <v>86</v>
      </c>
      <c r="U218" t="s">
        <v>554</v>
      </c>
      <c r="V218" s="5" t="s">
        <v>88</v>
      </c>
      <c r="W218" t="s">
        <v>89</v>
      </c>
      <c r="X218">
        <v>0</v>
      </c>
      <c r="Z218" t="s">
        <v>88</v>
      </c>
      <c r="AA218" t="s">
        <v>88</v>
      </c>
      <c r="AB218" t="s">
        <v>88</v>
      </c>
      <c r="AC218" t="s">
        <v>88</v>
      </c>
      <c r="AD218" t="s">
        <v>88</v>
      </c>
      <c r="AE218" t="s">
        <v>88</v>
      </c>
      <c r="AF218" t="s">
        <v>88</v>
      </c>
      <c r="AG218" t="s">
        <v>88</v>
      </c>
      <c r="AH218" t="s">
        <v>88</v>
      </c>
      <c r="AI218" t="s">
        <v>88</v>
      </c>
      <c r="AJ218" t="s">
        <v>88</v>
      </c>
      <c r="AK218" t="s">
        <v>88</v>
      </c>
      <c r="AM218" s="29" t="str">
        <f t="shared" si="82"/>
        <v/>
      </c>
      <c r="AN218" s="29" t="str">
        <f t="shared" si="83"/>
        <v/>
      </c>
      <c r="AO218" s="29" t="str">
        <f t="shared" si="84"/>
        <v/>
      </c>
      <c r="AP218" s="29" t="str">
        <f t="shared" si="87"/>
        <v/>
      </c>
      <c r="AQ218" s="29" t="str">
        <f t="shared" si="88"/>
        <v/>
      </c>
      <c r="AT218" t="s">
        <v>88</v>
      </c>
      <c r="AU218" t="s">
        <v>88</v>
      </c>
      <c r="AV218" t="s">
        <v>88</v>
      </c>
      <c r="AW218" t="s">
        <v>88</v>
      </c>
      <c r="AX218" t="s">
        <v>88</v>
      </c>
      <c r="AY218" t="s">
        <v>88</v>
      </c>
      <c r="AZ218" t="s">
        <v>88</v>
      </c>
      <c r="BA218" t="s">
        <v>88</v>
      </c>
      <c r="BB218" t="s">
        <v>88</v>
      </c>
      <c r="BC218" t="s">
        <v>88</v>
      </c>
      <c r="BD218" t="s">
        <v>88</v>
      </c>
      <c r="BE218" t="s">
        <v>88</v>
      </c>
      <c r="BF218" t="s">
        <v>88</v>
      </c>
      <c r="BG218" t="s">
        <v>88</v>
      </c>
      <c r="BH218" t="s">
        <v>88</v>
      </c>
      <c r="BI218" t="s">
        <v>88</v>
      </c>
      <c r="BJ218" t="s">
        <v>88</v>
      </c>
      <c r="BK218" t="s">
        <v>88</v>
      </c>
      <c r="BL218" t="s">
        <v>88</v>
      </c>
      <c r="BM218" t="s">
        <v>88</v>
      </c>
      <c r="BN218" t="s">
        <v>88</v>
      </c>
      <c r="BP218" s="30">
        <v>2000</v>
      </c>
      <c r="BS218" s="30" t="str">
        <f t="shared" si="89"/>
        <v/>
      </c>
      <c r="BT218" s="31">
        <f t="shared" si="85"/>
        <v>-1</v>
      </c>
      <c r="BU218" s="35" t="str">
        <f t="shared" si="90"/>
        <v>OOS</v>
      </c>
      <c r="BV218" s="29" t="str">
        <f t="shared" si="91"/>
        <v>OOS</v>
      </c>
      <c r="BW218" s="29" t="str">
        <f t="shared" si="92"/>
        <v>OOS</v>
      </c>
      <c r="BX218" s="29" t="str">
        <f t="shared" si="93"/>
        <v>OOS</v>
      </c>
      <c r="BY218" s="29" t="str">
        <f t="shared" si="94"/>
        <v>OOS</v>
      </c>
      <c r="BZ218" s="29"/>
      <c r="CA218" s="30" t="str">
        <f t="shared" si="95"/>
        <v/>
      </c>
      <c r="CB218" s="31">
        <f t="shared" si="81"/>
        <v>-1</v>
      </c>
      <c r="CC218" s="35" t="str">
        <f t="shared" si="96"/>
        <v/>
      </c>
      <c r="CD218" s="29" t="str">
        <f t="shared" si="97"/>
        <v/>
      </c>
      <c r="CE218" s="29" t="str">
        <f t="shared" si="98"/>
        <v/>
      </c>
      <c r="CF218" s="29" t="str">
        <f t="shared" si="99"/>
        <v/>
      </c>
      <c r="CG218" s="29" t="str">
        <f t="shared" si="100"/>
        <v/>
      </c>
      <c r="CI218" s="30" t="str">
        <f t="shared" si="101"/>
        <v/>
      </c>
      <c r="CJ218" s="31">
        <f t="shared" si="86"/>
        <v>-1</v>
      </c>
      <c r="CK218" s="35" t="str">
        <f t="shared" si="102"/>
        <v/>
      </c>
      <c r="CL218" s="29" t="str">
        <f t="shared" si="103"/>
        <v/>
      </c>
      <c r="CM218" s="29" t="str">
        <f t="shared" si="104"/>
        <v/>
      </c>
      <c r="CN218" s="29" t="str">
        <f t="shared" si="105"/>
        <v/>
      </c>
      <c r="CO218" s="29" t="str">
        <f t="shared" si="106"/>
        <v/>
      </c>
    </row>
    <row r="219" spans="1:93" x14ac:dyDescent="0.3">
      <c r="A219" t="s">
        <v>555</v>
      </c>
      <c r="B219" t="s">
        <v>105</v>
      </c>
      <c r="C219" t="s">
        <v>93</v>
      </c>
      <c r="D219" s="2" t="s">
        <v>84</v>
      </c>
      <c r="E219" s="2"/>
      <c r="F219" s="34">
        <v>9020</v>
      </c>
      <c r="G219" s="2" t="s">
        <v>106</v>
      </c>
      <c r="H219" s="2">
        <v>45</v>
      </c>
      <c r="I219" s="2"/>
      <c r="J219" s="2"/>
      <c r="K219" s="2"/>
      <c r="L219" s="2" t="s">
        <v>20</v>
      </c>
      <c r="M219" s="2">
        <v>45</v>
      </c>
      <c r="N219" s="2"/>
      <c r="O219" s="2"/>
      <c r="P219" s="2" t="s">
        <v>84</v>
      </c>
      <c r="Q219" s="2"/>
      <c r="R219" s="2"/>
      <c r="S219" s="2"/>
      <c r="T219" s="2" t="s">
        <v>86</v>
      </c>
      <c r="U219" t="s">
        <v>556</v>
      </c>
      <c r="V219" s="5" t="s">
        <v>88</v>
      </c>
      <c r="W219" t="s">
        <v>89</v>
      </c>
      <c r="X219">
        <v>0</v>
      </c>
      <c r="Z219" t="s">
        <v>88</v>
      </c>
      <c r="AA219" t="s">
        <v>88</v>
      </c>
      <c r="AB219" t="s">
        <v>88</v>
      </c>
      <c r="AC219" t="s">
        <v>88</v>
      </c>
      <c r="AD219" t="s">
        <v>88</v>
      </c>
      <c r="AE219" t="s">
        <v>88</v>
      </c>
      <c r="AF219" t="s">
        <v>88</v>
      </c>
      <c r="AG219" t="s">
        <v>88</v>
      </c>
      <c r="AH219" t="s">
        <v>88</v>
      </c>
      <c r="AI219" t="s">
        <v>88</v>
      </c>
      <c r="AJ219" t="s">
        <v>88</v>
      </c>
      <c r="AK219" t="s">
        <v>88</v>
      </c>
      <c r="AM219" s="29" t="str">
        <f t="shared" si="82"/>
        <v/>
      </c>
      <c r="AN219" s="29" t="str">
        <f t="shared" si="83"/>
        <v/>
      </c>
      <c r="AO219" s="29" t="str">
        <f t="shared" si="84"/>
        <v/>
      </c>
      <c r="AP219" s="29" t="str">
        <f t="shared" si="87"/>
        <v/>
      </c>
      <c r="AQ219" s="29" t="str">
        <f t="shared" si="88"/>
        <v/>
      </c>
      <c r="AT219" t="s">
        <v>88</v>
      </c>
      <c r="AU219" t="s">
        <v>88</v>
      </c>
      <c r="AV219" t="s">
        <v>88</v>
      </c>
      <c r="AW219" t="s">
        <v>88</v>
      </c>
      <c r="AX219" t="s">
        <v>88</v>
      </c>
      <c r="AY219" t="s">
        <v>88</v>
      </c>
      <c r="AZ219" t="s">
        <v>88</v>
      </c>
      <c r="BA219" t="s">
        <v>88</v>
      </c>
      <c r="BB219" t="s">
        <v>88</v>
      </c>
      <c r="BC219" t="s">
        <v>88</v>
      </c>
      <c r="BD219" t="s">
        <v>88</v>
      </c>
      <c r="BE219" t="s">
        <v>88</v>
      </c>
      <c r="BF219" t="s">
        <v>88</v>
      </c>
      <c r="BG219" t="s">
        <v>88</v>
      </c>
      <c r="BH219" t="s">
        <v>88</v>
      </c>
      <c r="BI219" t="s">
        <v>88</v>
      </c>
      <c r="BJ219" t="s">
        <v>88</v>
      </c>
      <c r="BK219" t="s">
        <v>88</v>
      </c>
      <c r="BL219" t="s">
        <v>88</v>
      </c>
      <c r="BM219" t="s">
        <v>88</v>
      </c>
      <c r="BN219" t="s">
        <v>88</v>
      </c>
      <c r="BP219" s="30">
        <v>2000</v>
      </c>
      <c r="BS219" s="30" t="str">
        <f t="shared" si="89"/>
        <v/>
      </c>
      <c r="BT219" s="31">
        <f t="shared" si="85"/>
        <v>-1</v>
      </c>
      <c r="BU219" s="35" t="str">
        <f t="shared" si="90"/>
        <v>OOS</v>
      </c>
      <c r="BV219" s="29" t="str">
        <f t="shared" si="91"/>
        <v>OOS</v>
      </c>
      <c r="BW219" s="29" t="str">
        <f t="shared" si="92"/>
        <v>OOS</v>
      </c>
      <c r="BX219" s="29" t="str">
        <f t="shared" si="93"/>
        <v>OOS</v>
      </c>
      <c r="BY219" s="29" t="str">
        <f t="shared" si="94"/>
        <v>OOS</v>
      </c>
      <c r="BZ219" s="29"/>
      <c r="CA219" s="30" t="str">
        <f t="shared" si="95"/>
        <v/>
      </c>
      <c r="CB219" s="31">
        <f t="shared" si="81"/>
        <v>-1</v>
      </c>
      <c r="CC219" s="35" t="str">
        <f t="shared" si="96"/>
        <v/>
      </c>
      <c r="CD219" s="29" t="str">
        <f t="shared" si="97"/>
        <v/>
      </c>
      <c r="CE219" s="29" t="str">
        <f t="shared" si="98"/>
        <v/>
      </c>
      <c r="CF219" s="29" t="str">
        <f t="shared" si="99"/>
        <v/>
      </c>
      <c r="CG219" s="29" t="str">
        <f t="shared" si="100"/>
        <v/>
      </c>
      <c r="CI219" s="30" t="str">
        <f t="shared" si="101"/>
        <v/>
      </c>
      <c r="CJ219" s="31">
        <f t="shared" si="86"/>
        <v>-1</v>
      </c>
      <c r="CK219" s="35" t="str">
        <f t="shared" si="102"/>
        <v/>
      </c>
      <c r="CL219" s="29" t="str">
        <f t="shared" si="103"/>
        <v/>
      </c>
      <c r="CM219" s="29" t="str">
        <f t="shared" si="104"/>
        <v/>
      </c>
      <c r="CN219" s="29" t="str">
        <f t="shared" si="105"/>
        <v/>
      </c>
      <c r="CO219" s="29" t="str">
        <f t="shared" si="106"/>
        <v/>
      </c>
    </row>
    <row r="220" spans="1:93" hidden="1" x14ac:dyDescent="0.3">
      <c r="A220" t="s">
        <v>557</v>
      </c>
      <c r="B220" t="s">
        <v>96</v>
      </c>
      <c r="C220" t="s">
        <v>93</v>
      </c>
      <c r="D220" s="2" t="s">
        <v>84</v>
      </c>
      <c r="E220" s="2">
        <v>82</v>
      </c>
      <c r="F220" s="34">
        <v>9020</v>
      </c>
      <c r="G220" s="2" t="s">
        <v>106</v>
      </c>
      <c r="H220" s="2">
        <v>4</v>
      </c>
      <c r="I220" s="2"/>
      <c r="J220" s="2"/>
      <c r="K220" s="2" t="s">
        <v>558</v>
      </c>
      <c r="L220" s="2" t="s">
        <v>20</v>
      </c>
      <c r="M220" s="2">
        <v>4</v>
      </c>
      <c r="N220" s="2"/>
      <c r="O220" s="2"/>
      <c r="P220" s="2" t="s">
        <v>84</v>
      </c>
      <c r="Q220" s="2"/>
      <c r="R220" s="2"/>
      <c r="S220" s="2"/>
      <c r="T220" s="2" t="s">
        <v>86</v>
      </c>
      <c r="U220" t="s">
        <v>559</v>
      </c>
      <c r="V220" s="5" t="s">
        <v>88</v>
      </c>
      <c r="W220" t="s">
        <v>89</v>
      </c>
      <c r="X220">
        <v>0</v>
      </c>
      <c r="Z220" t="s">
        <v>88</v>
      </c>
      <c r="AA220" t="s">
        <v>88</v>
      </c>
      <c r="AB220" t="s">
        <v>88</v>
      </c>
      <c r="AC220" t="s">
        <v>88</v>
      </c>
      <c r="AD220" t="s">
        <v>88</v>
      </c>
      <c r="AE220" t="s">
        <v>88</v>
      </c>
      <c r="AF220" t="s">
        <v>88</v>
      </c>
      <c r="AG220" t="s">
        <v>88</v>
      </c>
      <c r="AH220" t="s">
        <v>88</v>
      </c>
      <c r="AI220" t="s">
        <v>88</v>
      </c>
      <c r="AJ220" t="s">
        <v>88</v>
      </c>
      <c r="AK220" t="s">
        <v>88</v>
      </c>
      <c r="AM220" s="29" t="str">
        <f t="shared" si="82"/>
        <v/>
      </c>
      <c r="AN220" s="29" t="str">
        <f t="shared" si="83"/>
        <v/>
      </c>
      <c r="AO220" s="29" t="str">
        <f t="shared" si="84"/>
        <v/>
      </c>
      <c r="AP220" s="29" t="str">
        <f t="shared" si="87"/>
        <v/>
      </c>
      <c r="AQ220" s="29" t="str">
        <f t="shared" si="88"/>
        <v/>
      </c>
      <c r="AT220" t="s">
        <v>88</v>
      </c>
      <c r="AU220" t="s">
        <v>88</v>
      </c>
      <c r="AV220" t="s">
        <v>88</v>
      </c>
      <c r="AW220" t="s">
        <v>88</v>
      </c>
      <c r="AX220" t="s">
        <v>88</v>
      </c>
      <c r="AY220" t="s">
        <v>88</v>
      </c>
      <c r="AZ220" t="s">
        <v>88</v>
      </c>
      <c r="BA220" t="s">
        <v>88</v>
      </c>
      <c r="BB220" t="s">
        <v>88</v>
      </c>
      <c r="BC220" t="s">
        <v>88</v>
      </c>
      <c r="BD220" t="s">
        <v>88</v>
      </c>
      <c r="BE220" t="s">
        <v>88</v>
      </c>
      <c r="BF220" t="s">
        <v>88</v>
      </c>
      <c r="BG220" t="s">
        <v>88</v>
      </c>
      <c r="BH220" t="s">
        <v>88</v>
      </c>
      <c r="BI220" t="s">
        <v>88</v>
      </c>
      <c r="BJ220" t="s">
        <v>88</v>
      </c>
      <c r="BK220" t="s">
        <v>88</v>
      </c>
      <c r="BL220" t="s">
        <v>88</v>
      </c>
      <c r="BM220" t="s">
        <v>88</v>
      </c>
      <c r="BN220" t="s">
        <v>88</v>
      </c>
      <c r="BP220" s="30">
        <v>2000</v>
      </c>
      <c r="BS220" s="30" t="str">
        <f t="shared" si="89"/>
        <v/>
      </c>
      <c r="BT220" s="31">
        <f t="shared" si="85"/>
        <v>-1</v>
      </c>
      <c r="BU220" s="35" t="str">
        <f t="shared" si="90"/>
        <v>OOS</v>
      </c>
      <c r="BV220" s="29" t="str">
        <f t="shared" si="91"/>
        <v>OOS</v>
      </c>
      <c r="BW220" s="29" t="str">
        <f t="shared" si="92"/>
        <v>OOS</v>
      </c>
      <c r="BX220" s="29" t="str">
        <f t="shared" si="93"/>
        <v>OOS</v>
      </c>
      <c r="BY220" s="29" t="str">
        <f t="shared" si="94"/>
        <v>OOS</v>
      </c>
      <c r="BZ220" s="29"/>
      <c r="CA220" s="30" t="str">
        <f t="shared" si="95"/>
        <v/>
      </c>
      <c r="CB220" s="31">
        <f t="shared" si="81"/>
        <v>-1</v>
      </c>
      <c r="CC220" s="35" t="str">
        <f t="shared" si="96"/>
        <v/>
      </c>
      <c r="CD220" s="29" t="str">
        <f t="shared" si="97"/>
        <v/>
      </c>
      <c r="CE220" s="29" t="str">
        <f t="shared" si="98"/>
        <v/>
      </c>
      <c r="CF220" s="29" t="str">
        <f t="shared" si="99"/>
        <v/>
      </c>
      <c r="CG220" s="29" t="str">
        <f t="shared" si="100"/>
        <v/>
      </c>
      <c r="CI220" s="30" t="str">
        <f t="shared" si="101"/>
        <v/>
      </c>
      <c r="CJ220" s="31">
        <f t="shared" si="86"/>
        <v>-1</v>
      </c>
      <c r="CK220" s="35" t="str">
        <f t="shared" si="102"/>
        <v/>
      </c>
      <c r="CL220" s="29" t="str">
        <f t="shared" si="103"/>
        <v/>
      </c>
      <c r="CM220" s="29" t="str">
        <f t="shared" si="104"/>
        <v/>
      </c>
      <c r="CN220" s="29" t="str">
        <f t="shared" si="105"/>
        <v/>
      </c>
      <c r="CO220" s="29" t="str">
        <f t="shared" si="106"/>
        <v/>
      </c>
    </row>
    <row r="221" spans="1:93" hidden="1" x14ac:dyDescent="0.3">
      <c r="A221" t="s">
        <v>560</v>
      </c>
      <c r="B221" t="s">
        <v>96</v>
      </c>
      <c r="C221" t="s">
        <v>93</v>
      </c>
      <c r="D221" s="2" t="s">
        <v>84</v>
      </c>
      <c r="E221" s="2">
        <v>82</v>
      </c>
      <c r="F221" s="34">
        <v>9020</v>
      </c>
      <c r="G221" s="2" t="s">
        <v>106</v>
      </c>
      <c r="H221" s="2">
        <v>55</v>
      </c>
      <c r="I221" s="2"/>
      <c r="J221" s="2"/>
      <c r="K221" s="2" t="s">
        <v>561</v>
      </c>
      <c r="L221" s="2" t="s">
        <v>20</v>
      </c>
      <c r="M221" s="2">
        <v>55</v>
      </c>
      <c r="N221" s="2"/>
      <c r="O221" s="2"/>
      <c r="P221" s="2" t="s">
        <v>84</v>
      </c>
      <c r="Q221" s="2"/>
      <c r="R221" s="2"/>
      <c r="S221" s="2"/>
      <c r="T221" s="2" t="s">
        <v>86</v>
      </c>
      <c r="U221" t="s">
        <v>562</v>
      </c>
      <c r="V221" s="5" t="s">
        <v>88</v>
      </c>
      <c r="W221" t="s">
        <v>89</v>
      </c>
      <c r="X221">
        <v>0</v>
      </c>
      <c r="Z221" t="s">
        <v>88</v>
      </c>
      <c r="AA221" t="s">
        <v>88</v>
      </c>
      <c r="AB221" t="s">
        <v>88</v>
      </c>
      <c r="AC221" t="s">
        <v>88</v>
      </c>
      <c r="AD221" t="s">
        <v>88</v>
      </c>
      <c r="AE221" t="s">
        <v>88</v>
      </c>
      <c r="AF221" t="s">
        <v>88</v>
      </c>
      <c r="AG221" t="s">
        <v>88</v>
      </c>
      <c r="AH221" t="s">
        <v>88</v>
      </c>
      <c r="AI221" t="s">
        <v>88</v>
      </c>
      <c r="AJ221" t="s">
        <v>88</v>
      </c>
      <c r="AK221" t="s">
        <v>88</v>
      </c>
      <c r="AM221" s="29" t="str">
        <f t="shared" si="82"/>
        <v/>
      </c>
      <c r="AN221" s="29" t="str">
        <f t="shared" si="83"/>
        <v/>
      </c>
      <c r="AO221" s="29" t="str">
        <f t="shared" si="84"/>
        <v/>
      </c>
      <c r="AP221" s="29" t="str">
        <f t="shared" si="87"/>
        <v/>
      </c>
      <c r="AQ221" s="29" t="str">
        <f t="shared" si="88"/>
        <v/>
      </c>
      <c r="AT221" t="s">
        <v>88</v>
      </c>
      <c r="AU221" t="s">
        <v>88</v>
      </c>
      <c r="AV221" t="s">
        <v>88</v>
      </c>
      <c r="AW221" t="s">
        <v>88</v>
      </c>
      <c r="AX221" t="s">
        <v>88</v>
      </c>
      <c r="AY221" t="s">
        <v>88</v>
      </c>
      <c r="AZ221" t="s">
        <v>88</v>
      </c>
      <c r="BA221" t="s">
        <v>88</v>
      </c>
      <c r="BB221" t="s">
        <v>88</v>
      </c>
      <c r="BC221" t="s">
        <v>88</v>
      </c>
      <c r="BD221" t="s">
        <v>88</v>
      </c>
      <c r="BE221" t="s">
        <v>88</v>
      </c>
      <c r="BF221" t="s">
        <v>88</v>
      </c>
      <c r="BG221" t="s">
        <v>88</v>
      </c>
      <c r="BH221" t="s">
        <v>88</v>
      </c>
      <c r="BI221" t="s">
        <v>88</v>
      </c>
      <c r="BJ221" t="s">
        <v>88</v>
      </c>
      <c r="BK221" t="s">
        <v>88</v>
      </c>
      <c r="BL221" t="s">
        <v>88</v>
      </c>
      <c r="BM221" t="s">
        <v>88</v>
      </c>
      <c r="BN221" t="s">
        <v>88</v>
      </c>
      <c r="BP221" s="30">
        <v>2000</v>
      </c>
      <c r="BS221" s="30" t="str">
        <f t="shared" si="89"/>
        <v/>
      </c>
      <c r="BT221" s="31">
        <f t="shared" si="85"/>
        <v>-1</v>
      </c>
      <c r="BU221" s="35" t="str">
        <f t="shared" si="90"/>
        <v>OOS</v>
      </c>
      <c r="BV221" s="29" t="str">
        <f t="shared" si="91"/>
        <v>OOS</v>
      </c>
      <c r="BW221" s="29" t="str">
        <f t="shared" si="92"/>
        <v>OOS</v>
      </c>
      <c r="BX221" s="29" t="str">
        <f t="shared" si="93"/>
        <v>OOS</v>
      </c>
      <c r="BY221" s="29" t="str">
        <f t="shared" si="94"/>
        <v>OOS</v>
      </c>
      <c r="BZ221" s="29"/>
      <c r="CA221" s="30" t="str">
        <f t="shared" si="95"/>
        <v/>
      </c>
      <c r="CB221" s="31">
        <f t="shared" si="81"/>
        <v>-1</v>
      </c>
      <c r="CC221" s="35" t="str">
        <f t="shared" si="96"/>
        <v/>
      </c>
      <c r="CD221" s="29" t="str">
        <f t="shared" si="97"/>
        <v/>
      </c>
      <c r="CE221" s="29" t="str">
        <f t="shared" si="98"/>
        <v/>
      </c>
      <c r="CF221" s="29" t="str">
        <f t="shared" si="99"/>
        <v/>
      </c>
      <c r="CG221" s="29" t="str">
        <f t="shared" si="100"/>
        <v/>
      </c>
      <c r="CI221" s="30" t="str">
        <f t="shared" si="101"/>
        <v/>
      </c>
      <c r="CJ221" s="31">
        <f t="shared" si="86"/>
        <v>-1</v>
      </c>
      <c r="CK221" s="35" t="str">
        <f t="shared" si="102"/>
        <v/>
      </c>
      <c r="CL221" s="29" t="str">
        <f t="shared" si="103"/>
        <v/>
      </c>
      <c r="CM221" s="29" t="str">
        <f t="shared" si="104"/>
        <v/>
      </c>
      <c r="CN221" s="29" t="str">
        <f t="shared" si="105"/>
        <v/>
      </c>
      <c r="CO221" s="29" t="str">
        <f t="shared" si="106"/>
        <v/>
      </c>
    </row>
    <row r="222" spans="1:93" hidden="1" x14ac:dyDescent="0.3">
      <c r="A222" t="s">
        <v>563</v>
      </c>
      <c r="B222" t="s">
        <v>96</v>
      </c>
      <c r="C222" t="s">
        <v>93</v>
      </c>
      <c r="D222" s="2" t="s">
        <v>84</v>
      </c>
      <c r="E222" s="2">
        <v>82</v>
      </c>
      <c r="F222" s="34">
        <v>9020</v>
      </c>
      <c r="G222" s="2" t="s">
        <v>106</v>
      </c>
      <c r="H222" s="2">
        <v>5</v>
      </c>
      <c r="I222" s="2"/>
      <c r="J222" s="2"/>
      <c r="K222" s="2" t="s">
        <v>564</v>
      </c>
      <c r="L222" s="2" t="s">
        <v>20</v>
      </c>
      <c r="M222" s="2">
        <v>5</v>
      </c>
      <c r="N222" s="2"/>
      <c r="O222" s="2"/>
      <c r="P222" s="2" t="s">
        <v>84</v>
      </c>
      <c r="Q222" s="2"/>
      <c r="R222" s="2"/>
      <c r="S222" s="2"/>
      <c r="T222" s="2" t="s">
        <v>86</v>
      </c>
      <c r="U222" t="s">
        <v>565</v>
      </c>
      <c r="V222" s="5" t="s">
        <v>88</v>
      </c>
      <c r="W222" t="s">
        <v>439</v>
      </c>
      <c r="X222">
        <v>2</v>
      </c>
      <c r="Z222">
        <v>5.0279999999999996</v>
      </c>
      <c r="AA222">
        <v>0.22669576292256455</v>
      </c>
      <c r="AB222">
        <v>0.94713628548481477</v>
      </c>
      <c r="AC222">
        <v>0</v>
      </c>
      <c r="AD222">
        <v>-2.7940999999999998</v>
      </c>
      <c r="AE222">
        <v>0</v>
      </c>
      <c r="AF222">
        <v>-0.57599999999999996</v>
      </c>
      <c r="AG222">
        <v>0</v>
      </c>
      <c r="AH222">
        <v>4.0461</v>
      </c>
      <c r="AI222">
        <v>0</v>
      </c>
      <c r="AJ222">
        <v>0.14729999999999999</v>
      </c>
      <c r="AK222">
        <v>0</v>
      </c>
      <c r="AM222" s="29">
        <f t="shared" si="82"/>
        <v>6.3623320484073789</v>
      </c>
      <c r="AN222" s="29">
        <f t="shared" si="83"/>
        <v>6.9383320484073785</v>
      </c>
      <c r="AO222" s="29">
        <f t="shared" si="84"/>
        <v>4.1442320484073782</v>
      </c>
      <c r="AP222" s="29">
        <f t="shared" si="87"/>
        <v>4.1442320484073782</v>
      </c>
      <c r="AQ222" s="29">
        <f t="shared" si="88"/>
        <v>4.1442320484073782</v>
      </c>
      <c r="AT222">
        <v>3.984</v>
      </c>
      <c r="AU222">
        <v>0.38800000000000001</v>
      </c>
      <c r="AV222">
        <v>0.98799999999999999</v>
      </c>
      <c r="AW222">
        <v>0</v>
      </c>
      <c r="AX222">
        <v>-2.3199999999999998</v>
      </c>
      <c r="AY222">
        <v>-1.85</v>
      </c>
      <c r="AZ222">
        <v>0</v>
      </c>
      <c r="BA222">
        <v>-1.0070000000000001</v>
      </c>
      <c r="BB222">
        <v>0</v>
      </c>
      <c r="BC222">
        <v>0</v>
      </c>
      <c r="BD222">
        <v>0.5907</v>
      </c>
      <c r="BE222">
        <v>0.75</v>
      </c>
      <c r="BF222">
        <v>8</v>
      </c>
      <c r="BG222">
        <v>1.04E-2</v>
      </c>
      <c r="BH222">
        <v>12</v>
      </c>
      <c r="BI222">
        <v>150</v>
      </c>
      <c r="BJ222">
        <v>0</v>
      </c>
      <c r="BK222">
        <v>0</v>
      </c>
      <c r="BL222">
        <v>0</v>
      </c>
      <c r="BM222">
        <v>0</v>
      </c>
      <c r="BN222">
        <v>0</v>
      </c>
      <c r="BP222" s="30">
        <v>2000</v>
      </c>
      <c r="BS222" s="30" t="str">
        <f t="shared" si="89"/>
        <v>WRR0409_CFLscw-Refl(5w)</v>
      </c>
      <c r="BT222" s="31">
        <f t="shared" si="85"/>
        <v>20</v>
      </c>
      <c r="BU222" s="35">
        <f t="shared" si="90"/>
        <v>5.7423999999999999</v>
      </c>
      <c r="BV222" s="29">
        <f t="shared" si="91"/>
        <v>6.7493999999999996</v>
      </c>
      <c r="BW222" s="29">
        <f t="shared" si="92"/>
        <v>4.4293999999999993</v>
      </c>
      <c r="BX222" s="29">
        <f t="shared" si="93"/>
        <v>2.5793999999999992</v>
      </c>
      <c r="BY222" s="29">
        <f t="shared" si="94"/>
        <v>2.5793999999999992</v>
      </c>
      <c r="BZ222" s="29"/>
      <c r="CA222" s="30" t="str">
        <f t="shared" si="95"/>
        <v>_CFLscw-Refl(5w)</v>
      </c>
      <c r="CB222" s="31">
        <f t="shared" si="81"/>
        <v>20</v>
      </c>
      <c r="CC222" s="35">
        <f t="shared" si="96"/>
        <v>5.7423999999999999</v>
      </c>
      <c r="CD222" s="29">
        <f t="shared" si="97"/>
        <v>6.7493999999999996</v>
      </c>
      <c r="CE222" s="29">
        <f t="shared" si="98"/>
        <v>4.4293999999999993</v>
      </c>
      <c r="CF222" s="29">
        <f t="shared" si="99"/>
        <v>2.5793999999999992</v>
      </c>
      <c r="CG222" s="29">
        <f t="shared" si="100"/>
        <v>2.5793999999999992</v>
      </c>
      <c r="CI222" s="30" t="str">
        <f t="shared" si="101"/>
        <v/>
      </c>
      <c r="CJ222" s="31">
        <f t="shared" si="86"/>
        <v>-1</v>
      </c>
      <c r="CK222" s="35" t="str">
        <f t="shared" si="102"/>
        <v/>
      </c>
      <c r="CL222" s="29" t="str">
        <f t="shared" si="103"/>
        <v/>
      </c>
      <c r="CM222" s="29" t="str">
        <f t="shared" si="104"/>
        <v/>
      </c>
      <c r="CN222" s="29" t="str">
        <f t="shared" si="105"/>
        <v/>
      </c>
      <c r="CO222" s="29" t="str">
        <f t="shared" si="106"/>
        <v/>
      </c>
    </row>
    <row r="223" spans="1:93" hidden="1" x14ac:dyDescent="0.3">
      <c r="A223" t="s">
        <v>566</v>
      </c>
      <c r="B223" t="s">
        <v>96</v>
      </c>
      <c r="C223" t="s">
        <v>93</v>
      </c>
      <c r="D223" s="2" t="s">
        <v>84</v>
      </c>
      <c r="E223" s="2">
        <v>82</v>
      </c>
      <c r="F223" s="34">
        <v>9020</v>
      </c>
      <c r="G223" s="2" t="s">
        <v>106</v>
      </c>
      <c r="H223" s="2">
        <v>60</v>
      </c>
      <c r="I223" s="2"/>
      <c r="J223" s="2"/>
      <c r="K223" s="2" t="s">
        <v>567</v>
      </c>
      <c r="L223" s="2" t="s">
        <v>20</v>
      </c>
      <c r="M223" s="2">
        <v>60</v>
      </c>
      <c r="N223" s="2"/>
      <c r="O223" s="2"/>
      <c r="P223" s="2" t="s">
        <v>84</v>
      </c>
      <c r="Q223" s="2"/>
      <c r="R223" s="2"/>
      <c r="S223" s="2"/>
      <c r="T223" s="2" t="s">
        <v>86</v>
      </c>
      <c r="U223" t="s">
        <v>568</v>
      </c>
      <c r="V223" s="5" t="s">
        <v>88</v>
      </c>
      <c r="W223" t="s">
        <v>89</v>
      </c>
      <c r="X223">
        <v>0</v>
      </c>
      <c r="Z223" t="s">
        <v>88</v>
      </c>
      <c r="AA223" t="s">
        <v>88</v>
      </c>
      <c r="AB223" t="s">
        <v>88</v>
      </c>
      <c r="AC223" t="s">
        <v>88</v>
      </c>
      <c r="AD223" t="s">
        <v>88</v>
      </c>
      <c r="AE223" t="s">
        <v>88</v>
      </c>
      <c r="AF223" t="s">
        <v>88</v>
      </c>
      <c r="AG223" t="s">
        <v>88</v>
      </c>
      <c r="AH223" t="s">
        <v>88</v>
      </c>
      <c r="AI223" t="s">
        <v>88</v>
      </c>
      <c r="AJ223" t="s">
        <v>88</v>
      </c>
      <c r="AK223" t="s">
        <v>88</v>
      </c>
      <c r="AM223" s="29" t="str">
        <f t="shared" si="82"/>
        <v/>
      </c>
      <c r="AN223" s="29" t="str">
        <f t="shared" si="83"/>
        <v/>
      </c>
      <c r="AO223" s="29" t="str">
        <f t="shared" si="84"/>
        <v/>
      </c>
      <c r="AP223" s="29" t="str">
        <f t="shared" si="87"/>
        <v/>
      </c>
      <c r="AQ223" s="29" t="str">
        <f t="shared" si="88"/>
        <v/>
      </c>
      <c r="AT223" t="s">
        <v>88</v>
      </c>
      <c r="AU223" t="s">
        <v>88</v>
      </c>
      <c r="AV223" t="s">
        <v>88</v>
      </c>
      <c r="AW223" t="s">
        <v>88</v>
      </c>
      <c r="AX223" t="s">
        <v>88</v>
      </c>
      <c r="AY223" t="s">
        <v>88</v>
      </c>
      <c r="AZ223" t="s">
        <v>88</v>
      </c>
      <c r="BA223" t="s">
        <v>88</v>
      </c>
      <c r="BB223" t="s">
        <v>88</v>
      </c>
      <c r="BC223" t="s">
        <v>88</v>
      </c>
      <c r="BD223" t="s">
        <v>88</v>
      </c>
      <c r="BE223" t="s">
        <v>88</v>
      </c>
      <c r="BF223" t="s">
        <v>88</v>
      </c>
      <c r="BG223" t="s">
        <v>88</v>
      </c>
      <c r="BH223" t="s">
        <v>88</v>
      </c>
      <c r="BI223" t="s">
        <v>88</v>
      </c>
      <c r="BJ223" t="s">
        <v>88</v>
      </c>
      <c r="BK223" t="s">
        <v>88</v>
      </c>
      <c r="BL223" t="s">
        <v>88</v>
      </c>
      <c r="BM223" t="s">
        <v>88</v>
      </c>
      <c r="BN223" t="s">
        <v>88</v>
      </c>
      <c r="BP223" s="30">
        <v>2000</v>
      </c>
      <c r="BS223" s="30" t="str">
        <f t="shared" si="89"/>
        <v/>
      </c>
      <c r="BT223" s="31">
        <f t="shared" si="85"/>
        <v>-1</v>
      </c>
      <c r="BU223" s="35" t="str">
        <f t="shared" si="90"/>
        <v>OOS</v>
      </c>
      <c r="BV223" s="29" t="str">
        <f t="shared" si="91"/>
        <v>OOS</v>
      </c>
      <c r="BW223" s="29" t="str">
        <f t="shared" si="92"/>
        <v>OOS</v>
      </c>
      <c r="BX223" s="29" t="str">
        <f t="shared" si="93"/>
        <v>OOS</v>
      </c>
      <c r="BY223" s="29" t="str">
        <f t="shared" si="94"/>
        <v>OOS</v>
      </c>
      <c r="BZ223" s="29"/>
      <c r="CA223" s="30" t="str">
        <f t="shared" si="95"/>
        <v/>
      </c>
      <c r="CB223" s="31">
        <f t="shared" si="81"/>
        <v>-1</v>
      </c>
      <c r="CC223" s="35" t="str">
        <f t="shared" si="96"/>
        <v/>
      </c>
      <c r="CD223" s="29" t="str">
        <f t="shared" si="97"/>
        <v/>
      </c>
      <c r="CE223" s="29" t="str">
        <f t="shared" si="98"/>
        <v/>
      </c>
      <c r="CF223" s="29" t="str">
        <f t="shared" si="99"/>
        <v/>
      </c>
      <c r="CG223" s="29" t="str">
        <f t="shared" si="100"/>
        <v/>
      </c>
      <c r="CI223" s="30" t="str">
        <f t="shared" si="101"/>
        <v/>
      </c>
      <c r="CJ223" s="31">
        <f t="shared" si="86"/>
        <v>-1</v>
      </c>
      <c r="CK223" s="35" t="str">
        <f t="shared" si="102"/>
        <v/>
      </c>
      <c r="CL223" s="29" t="str">
        <f t="shared" si="103"/>
        <v/>
      </c>
      <c r="CM223" s="29" t="str">
        <f t="shared" si="104"/>
        <v/>
      </c>
      <c r="CN223" s="29" t="str">
        <f t="shared" si="105"/>
        <v/>
      </c>
      <c r="CO223" s="29" t="str">
        <f t="shared" si="106"/>
        <v/>
      </c>
    </row>
    <row r="224" spans="1:93" hidden="1" x14ac:dyDescent="0.3">
      <c r="A224" t="s">
        <v>569</v>
      </c>
      <c r="B224" t="s">
        <v>96</v>
      </c>
      <c r="C224" t="s">
        <v>93</v>
      </c>
      <c r="D224" s="2" t="s">
        <v>84</v>
      </c>
      <c r="E224" s="2">
        <v>82</v>
      </c>
      <c r="F224" s="34">
        <v>9020</v>
      </c>
      <c r="G224" s="2" t="s">
        <v>106</v>
      </c>
      <c r="H224" s="2">
        <v>6</v>
      </c>
      <c r="I224" s="2"/>
      <c r="J224" s="2"/>
      <c r="K224" s="2" t="s">
        <v>570</v>
      </c>
      <c r="L224" s="2" t="s">
        <v>20</v>
      </c>
      <c r="M224" s="2">
        <v>6</v>
      </c>
      <c r="N224" s="2"/>
      <c r="O224" s="2"/>
      <c r="P224" s="2" t="s">
        <v>84</v>
      </c>
      <c r="Q224" s="2"/>
      <c r="R224" s="2"/>
      <c r="S224" s="2"/>
      <c r="T224" s="2" t="s">
        <v>86</v>
      </c>
      <c r="U224" t="s">
        <v>571</v>
      </c>
      <c r="V224" s="5" t="s">
        <v>88</v>
      </c>
      <c r="W224" t="s">
        <v>439</v>
      </c>
      <c r="X224">
        <v>2</v>
      </c>
      <c r="Z224">
        <v>5.0279999999999996</v>
      </c>
      <c r="AA224">
        <v>0.22669576292256455</v>
      </c>
      <c r="AB224">
        <v>0.94713628548481477</v>
      </c>
      <c r="AC224">
        <v>0</v>
      </c>
      <c r="AD224">
        <v>-2.7940999999999998</v>
      </c>
      <c r="AE224">
        <v>0</v>
      </c>
      <c r="AF224">
        <v>-0.57599999999999996</v>
      </c>
      <c r="AG224">
        <v>0</v>
      </c>
      <c r="AH224">
        <v>4.0461</v>
      </c>
      <c r="AI224">
        <v>0</v>
      </c>
      <c r="AJ224">
        <v>0.14729999999999999</v>
      </c>
      <c r="AK224">
        <v>0</v>
      </c>
      <c r="AM224" s="29">
        <f t="shared" si="82"/>
        <v>6.5096320484073793</v>
      </c>
      <c r="AN224" s="29">
        <f t="shared" si="83"/>
        <v>7.0856320484073789</v>
      </c>
      <c r="AO224" s="29">
        <f t="shared" si="84"/>
        <v>4.2915320484073796</v>
      </c>
      <c r="AP224" s="29">
        <f t="shared" si="87"/>
        <v>4.2915320484073796</v>
      </c>
      <c r="AQ224" s="29">
        <f t="shared" si="88"/>
        <v>4.2915320484073796</v>
      </c>
      <c r="AT224">
        <v>3.984</v>
      </c>
      <c r="AU224">
        <v>0.38800000000000001</v>
      </c>
      <c r="AV224">
        <v>0.98799999999999999</v>
      </c>
      <c r="AW224">
        <v>0</v>
      </c>
      <c r="AX224">
        <v>-2.3199999999999998</v>
      </c>
      <c r="AY224">
        <v>-1.85</v>
      </c>
      <c r="AZ224">
        <v>0</v>
      </c>
      <c r="BA224">
        <v>-1.0070000000000001</v>
      </c>
      <c r="BB224">
        <v>0</v>
      </c>
      <c r="BC224">
        <v>0</v>
      </c>
      <c r="BD224">
        <v>0.5907</v>
      </c>
      <c r="BE224">
        <v>0.75</v>
      </c>
      <c r="BF224">
        <v>8</v>
      </c>
      <c r="BG224">
        <v>1.04E-2</v>
      </c>
      <c r="BH224">
        <v>12</v>
      </c>
      <c r="BI224">
        <v>150</v>
      </c>
      <c r="BJ224">
        <v>0</v>
      </c>
      <c r="BK224">
        <v>0</v>
      </c>
      <c r="BL224">
        <v>0</v>
      </c>
      <c r="BM224">
        <v>0</v>
      </c>
      <c r="BN224">
        <v>0</v>
      </c>
      <c r="BP224" s="30">
        <v>2000</v>
      </c>
      <c r="BS224" s="30" t="str">
        <f t="shared" si="89"/>
        <v>WRR0409_CFLscw-Refl(6w)</v>
      </c>
      <c r="BT224" s="31">
        <f t="shared" si="85"/>
        <v>25</v>
      </c>
      <c r="BU224" s="35">
        <f t="shared" si="90"/>
        <v>5.7943999999999996</v>
      </c>
      <c r="BV224" s="29">
        <f t="shared" si="91"/>
        <v>6.8013999999999992</v>
      </c>
      <c r="BW224" s="29">
        <f t="shared" si="92"/>
        <v>4.4813999999999989</v>
      </c>
      <c r="BX224" s="29">
        <f t="shared" si="93"/>
        <v>2.6313999999999989</v>
      </c>
      <c r="BY224" s="29">
        <f t="shared" si="94"/>
        <v>2.6313999999999989</v>
      </c>
      <c r="BZ224" s="29"/>
      <c r="CA224" s="30" t="str">
        <f t="shared" si="95"/>
        <v>_CFLscw-Refl(6w)</v>
      </c>
      <c r="CB224" s="31">
        <f t="shared" si="81"/>
        <v>24</v>
      </c>
      <c r="CC224" s="35">
        <f t="shared" si="96"/>
        <v>5.7839999999999989</v>
      </c>
      <c r="CD224" s="29">
        <f t="shared" si="97"/>
        <v>6.7909999999999995</v>
      </c>
      <c r="CE224" s="29">
        <f t="shared" si="98"/>
        <v>4.4710000000000001</v>
      </c>
      <c r="CF224" s="29">
        <f t="shared" si="99"/>
        <v>2.621</v>
      </c>
      <c r="CG224" s="29">
        <f t="shared" si="100"/>
        <v>2.621</v>
      </c>
      <c r="CI224" s="30" t="str">
        <f t="shared" si="101"/>
        <v/>
      </c>
      <c r="CJ224" s="31">
        <f t="shared" si="86"/>
        <v>-1</v>
      </c>
      <c r="CK224" s="35" t="str">
        <f t="shared" si="102"/>
        <v/>
      </c>
      <c r="CL224" s="29" t="str">
        <f t="shared" si="103"/>
        <v/>
      </c>
      <c r="CM224" s="29" t="str">
        <f t="shared" si="104"/>
        <v/>
      </c>
      <c r="CN224" s="29" t="str">
        <f t="shared" si="105"/>
        <v/>
      </c>
      <c r="CO224" s="29" t="str">
        <f t="shared" si="106"/>
        <v/>
      </c>
    </row>
    <row r="225" spans="1:93" hidden="1" x14ac:dyDescent="0.3">
      <c r="A225" t="s">
        <v>572</v>
      </c>
      <c r="B225" t="s">
        <v>96</v>
      </c>
      <c r="C225" t="s">
        <v>93</v>
      </c>
      <c r="D225" s="2" t="s">
        <v>84</v>
      </c>
      <c r="E225" s="2">
        <v>82</v>
      </c>
      <c r="F225" s="34">
        <v>9020</v>
      </c>
      <c r="G225" s="2" t="s">
        <v>106</v>
      </c>
      <c r="H225" s="2">
        <v>7</v>
      </c>
      <c r="I225" s="2"/>
      <c r="J225" s="2"/>
      <c r="K225" s="2" t="s">
        <v>573</v>
      </c>
      <c r="L225" s="2" t="s">
        <v>20</v>
      </c>
      <c r="M225" s="2">
        <v>7</v>
      </c>
      <c r="N225" s="2"/>
      <c r="O225" s="2"/>
      <c r="P225" s="2" t="s">
        <v>84</v>
      </c>
      <c r="Q225" s="2"/>
      <c r="R225" s="2"/>
      <c r="S225" s="2"/>
      <c r="T225" s="2" t="s">
        <v>86</v>
      </c>
      <c r="U225" t="s">
        <v>574</v>
      </c>
      <c r="V225" s="5" t="s">
        <v>88</v>
      </c>
      <c r="W225" t="s">
        <v>439</v>
      </c>
      <c r="X225">
        <v>2</v>
      </c>
      <c r="Z225">
        <v>5.0279999999999996</v>
      </c>
      <c r="AA225">
        <v>0.22669576292256455</v>
      </c>
      <c r="AB225">
        <v>0.94713628548481477</v>
      </c>
      <c r="AC225">
        <v>0</v>
      </c>
      <c r="AD225">
        <v>-2.7940999999999998</v>
      </c>
      <c r="AE225">
        <v>0</v>
      </c>
      <c r="AF225">
        <v>-0.57599999999999996</v>
      </c>
      <c r="AG225">
        <v>0</v>
      </c>
      <c r="AH225">
        <v>4.0461</v>
      </c>
      <c r="AI225">
        <v>0</v>
      </c>
      <c r="AJ225">
        <v>0.14729999999999999</v>
      </c>
      <c r="AK225">
        <v>0</v>
      </c>
      <c r="AM225" s="29">
        <f t="shared" si="82"/>
        <v>6.6569320484073797</v>
      </c>
      <c r="AN225" s="29">
        <f t="shared" si="83"/>
        <v>7.2329320484073794</v>
      </c>
      <c r="AO225" s="29">
        <f t="shared" si="84"/>
        <v>4.4388320484073791</v>
      </c>
      <c r="AP225" s="29">
        <f t="shared" si="87"/>
        <v>4.4388320484073791</v>
      </c>
      <c r="AQ225" s="29">
        <f t="shared" si="88"/>
        <v>4.4388320484073791</v>
      </c>
      <c r="AT225">
        <v>3.984</v>
      </c>
      <c r="AU225">
        <v>0.38800000000000001</v>
      </c>
      <c r="AV225">
        <v>0.98799999999999999</v>
      </c>
      <c r="AW225">
        <v>0</v>
      </c>
      <c r="AX225">
        <v>-2.3199999999999998</v>
      </c>
      <c r="AY225">
        <v>-1.85</v>
      </c>
      <c r="AZ225">
        <v>0</v>
      </c>
      <c r="BA225">
        <v>-1.0070000000000001</v>
      </c>
      <c r="BB225">
        <v>0</v>
      </c>
      <c r="BC225">
        <v>0</v>
      </c>
      <c r="BD225">
        <v>0.5907</v>
      </c>
      <c r="BE225">
        <v>0.75</v>
      </c>
      <c r="BF225">
        <v>8</v>
      </c>
      <c r="BG225">
        <v>1.04E-2</v>
      </c>
      <c r="BH225">
        <v>12</v>
      </c>
      <c r="BI225">
        <v>150</v>
      </c>
      <c r="BJ225">
        <v>0</v>
      </c>
      <c r="BK225">
        <v>0</v>
      </c>
      <c r="BL225">
        <v>0</v>
      </c>
      <c r="BM225">
        <v>0</v>
      </c>
      <c r="BN225">
        <v>0</v>
      </c>
      <c r="BP225" s="30">
        <v>2000</v>
      </c>
      <c r="BS225" s="30" t="str">
        <f t="shared" si="89"/>
        <v>WRR0409_CFLscw-Refl(7w)</v>
      </c>
      <c r="BT225" s="31">
        <f t="shared" si="85"/>
        <v>29</v>
      </c>
      <c r="BU225" s="35">
        <f t="shared" si="90"/>
        <v>5.8359999999999985</v>
      </c>
      <c r="BV225" s="29">
        <f t="shared" si="91"/>
        <v>6.8429999999999991</v>
      </c>
      <c r="BW225" s="29">
        <f t="shared" si="92"/>
        <v>4.5229999999999997</v>
      </c>
      <c r="BX225" s="29">
        <f t="shared" si="93"/>
        <v>2.6729999999999996</v>
      </c>
      <c r="BY225" s="29">
        <f t="shared" si="94"/>
        <v>2.6729999999999996</v>
      </c>
      <c r="BZ225" s="29"/>
      <c r="CA225" s="30" t="str">
        <f t="shared" si="95"/>
        <v>_CFLscw-Refl(7w)</v>
      </c>
      <c r="CB225" s="31">
        <f t="shared" si="81"/>
        <v>28</v>
      </c>
      <c r="CC225" s="35">
        <f t="shared" si="96"/>
        <v>5.8255999999999997</v>
      </c>
      <c r="CD225" s="29">
        <f t="shared" si="97"/>
        <v>6.8325999999999993</v>
      </c>
      <c r="CE225" s="29">
        <f t="shared" si="98"/>
        <v>4.5125999999999991</v>
      </c>
      <c r="CF225" s="29">
        <f t="shared" si="99"/>
        <v>2.662599999999999</v>
      </c>
      <c r="CG225" s="29">
        <f t="shared" si="100"/>
        <v>2.662599999999999</v>
      </c>
      <c r="CI225" s="30" t="str">
        <f t="shared" si="101"/>
        <v/>
      </c>
      <c r="CJ225" s="31">
        <f t="shared" si="86"/>
        <v>-1</v>
      </c>
      <c r="CK225" s="35" t="str">
        <f t="shared" si="102"/>
        <v/>
      </c>
      <c r="CL225" s="29" t="str">
        <f t="shared" si="103"/>
        <v/>
      </c>
      <c r="CM225" s="29" t="str">
        <f t="shared" si="104"/>
        <v/>
      </c>
      <c r="CN225" s="29" t="str">
        <f t="shared" si="105"/>
        <v/>
      </c>
      <c r="CO225" s="29" t="str">
        <f t="shared" si="106"/>
        <v/>
      </c>
    </row>
    <row r="226" spans="1:93" hidden="1" x14ac:dyDescent="0.3">
      <c r="A226" t="s">
        <v>575</v>
      </c>
      <c r="B226" t="s">
        <v>96</v>
      </c>
      <c r="C226" t="s">
        <v>93</v>
      </c>
      <c r="D226" s="2" t="s">
        <v>84</v>
      </c>
      <c r="E226" s="2">
        <v>82</v>
      </c>
      <c r="F226" s="34">
        <v>9020</v>
      </c>
      <c r="G226" s="2" t="s">
        <v>106</v>
      </c>
      <c r="H226" s="2">
        <v>80</v>
      </c>
      <c r="I226" s="2"/>
      <c r="J226" s="2"/>
      <c r="K226" s="2" t="s">
        <v>576</v>
      </c>
      <c r="L226" s="2" t="s">
        <v>20</v>
      </c>
      <c r="M226" s="2">
        <v>80</v>
      </c>
      <c r="N226" s="2"/>
      <c r="O226" s="2"/>
      <c r="P226" s="2" t="s">
        <v>84</v>
      </c>
      <c r="Q226" s="2"/>
      <c r="R226" s="2"/>
      <c r="S226" s="2"/>
      <c r="T226" s="2" t="s">
        <v>86</v>
      </c>
      <c r="U226" t="s">
        <v>577</v>
      </c>
      <c r="V226" s="5" t="s">
        <v>88</v>
      </c>
      <c r="W226" t="s">
        <v>89</v>
      </c>
      <c r="X226">
        <v>0</v>
      </c>
      <c r="Z226" t="s">
        <v>88</v>
      </c>
      <c r="AA226" t="s">
        <v>88</v>
      </c>
      <c r="AB226" t="s">
        <v>88</v>
      </c>
      <c r="AC226" t="s">
        <v>88</v>
      </c>
      <c r="AD226" t="s">
        <v>88</v>
      </c>
      <c r="AE226" t="s">
        <v>88</v>
      </c>
      <c r="AF226" t="s">
        <v>88</v>
      </c>
      <c r="AG226" t="s">
        <v>88</v>
      </c>
      <c r="AH226" t="s">
        <v>88</v>
      </c>
      <c r="AI226" t="s">
        <v>88</v>
      </c>
      <c r="AJ226" t="s">
        <v>88</v>
      </c>
      <c r="AK226" t="s">
        <v>88</v>
      </c>
      <c r="AM226" s="29" t="str">
        <f t="shared" si="82"/>
        <v/>
      </c>
      <c r="AN226" s="29" t="str">
        <f t="shared" si="83"/>
        <v/>
      </c>
      <c r="AO226" s="29" t="str">
        <f t="shared" si="84"/>
        <v/>
      </c>
      <c r="AP226" s="29" t="str">
        <f t="shared" si="87"/>
        <v/>
      </c>
      <c r="AQ226" s="29" t="str">
        <f t="shared" si="88"/>
        <v/>
      </c>
      <c r="AT226" t="s">
        <v>88</v>
      </c>
      <c r="AU226" t="s">
        <v>88</v>
      </c>
      <c r="AV226" t="s">
        <v>88</v>
      </c>
      <c r="AW226" t="s">
        <v>88</v>
      </c>
      <c r="AX226" t="s">
        <v>88</v>
      </c>
      <c r="AY226" t="s">
        <v>88</v>
      </c>
      <c r="AZ226" t="s">
        <v>88</v>
      </c>
      <c r="BA226" t="s">
        <v>88</v>
      </c>
      <c r="BB226" t="s">
        <v>88</v>
      </c>
      <c r="BC226" t="s">
        <v>88</v>
      </c>
      <c r="BD226" t="s">
        <v>88</v>
      </c>
      <c r="BE226" t="s">
        <v>88</v>
      </c>
      <c r="BF226" t="s">
        <v>88</v>
      </c>
      <c r="BG226" t="s">
        <v>88</v>
      </c>
      <c r="BH226" t="s">
        <v>88</v>
      </c>
      <c r="BI226" t="s">
        <v>88</v>
      </c>
      <c r="BJ226" t="s">
        <v>88</v>
      </c>
      <c r="BK226" t="s">
        <v>88</v>
      </c>
      <c r="BL226" t="s">
        <v>88</v>
      </c>
      <c r="BM226" t="s">
        <v>88</v>
      </c>
      <c r="BN226" t="s">
        <v>88</v>
      </c>
      <c r="BP226" s="30">
        <v>2000</v>
      </c>
      <c r="BS226" s="30" t="str">
        <f t="shared" si="89"/>
        <v/>
      </c>
      <c r="BT226" s="31">
        <f t="shared" si="85"/>
        <v>-1</v>
      </c>
      <c r="BU226" s="35" t="str">
        <f t="shared" si="90"/>
        <v>OOS</v>
      </c>
      <c r="BV226" s="29" t="str">
        <f t="shared" si="91"/>
        <v>OOS</v>
      </c>
      <c r="BW226" s="29" t="str">
        <f t="shared" si="92"/>
        <v>OOS</v>
      </c>
      <c r="BX226" s="29" t="str">
        <f t="shared" si="93"/>
        <v>OOS</v>
      </c>
      <c r="BY226" s="29" t="str">
        <f t="shared" si="94"/>
        <v>OOS</v>
      </c>
      <c r="BZ226" s="29"/>
      <c r="CA226" s="30" t="str">
        <f t="shared" si="95"/>
        <v/>
      </c>
      <c r="CB226" s="31">
        <f t="shared" si="81"/>
        <v>-1</v>
      </c>
      <c r="CC226" s="35" t="str">
        <f t="shared" si="96"/>
        <v/>
      </c>
      <c r="CD226" s="29" t="str">
        <f t="shared" si="97"/>
        <v/>
      </c>
      <c r="CE226" s="29" t="str">
        <f t="shared" si="98"/>
        <v/>
      </c>
      <c r="CF226" s="29" t="str">
        <f t="shared" si="99"/>
        <v/>
      </c>
      <c r="CG226" s="29" t="str">
        <f t="shared" si="100"/>
        <v/>
      </c>
      <c r="CI226" s="30" t="str">
        <f t="shared" si="101"/>
        <v/>
      </c>
      <c r="CJ226" s="31">
        <f t="shared" si="86"/>
        <v>-1</v>
      </c>
      <c r="CK226" s="35" t="str">
        <f t="shared" si="102"/>
        <v/>
      </c>
      <c r="CL226" s="29" t="str">
        <f t="shared" si="103"/>
        <v/>
      </c>
      <c r="CM226" s="29" t="str">
        <f t="shared" si="104"/>
        <v/>
      </c>
      <c r="CN226" s="29" t="str">
        <f t="shared" si="105"/>
        <v/>
      </c>
      <c r="CO226" s="29" t="str">
        <f t="shared" si="106"/>
        <v/>
      </c>
    </row>
    <row r="227" spans="1:93" hidden="1" x14ac:dyDescent="0.3">
      <c r="A227" t="s">
        <v>578</v>
      </c>
      <c r="B227" t="s">
        <v>96</v>
      </c>
      <c r="C227" t="s">
        <v>93</v>
      </c>
      <c r="D227" s="2" t="s">
        <v>84</v>
      </c>
      <c r="E227" s="2">
        <v>82</v>
      </c>
      <c r="F227" s="34">
        <v>9020</v>
      </c>
      <c r="G227" s="2" t="s">
        <v>106</v>
      </c>
      <c r="H227" s="2">
        <v>8</v>
      </c>
      <c r="I227" s="2"/>
      <c r="J227" s="2"/>
      <c r="K227" s="2" t="s">
        <v>579</v>
      </c>
      <c r="L227" s="2" t="s">
        <v>20</v>
      </c>
      <c r="M227" s="2">
        <v>8</v>
      </c>
      <c r="N227" s="2"/>
      <c r="O227" s="2"/>
      <c r="P227" s="2" t="s">
        <v>84</v>
      </c>
      <c r="Q227" s="2"/>
      <c r="R227" s="2"/>
      <c r="S227" s="2"/>
      <c r="T227" s="2" t="s">
        <v>86</v>
      </c>
      <c r="U227" t="s">
        <v>580</v>
      </c>
      <c r="V227" s="5" t="s">
        <v>88</v>
      </c>
      <c r="W227" t="s">
        <v>439</v>
      </c>
      <c r="X227">
        <v>2</v>
      </c>
      <c r="Z227">
        <v>5.0279999999999996</v>
      </c>
      <c r="AA227">
        <v>0.22669576292256455</v>
      </c>
      <c r="AB227">
        <v>0.94713628548481477</v>
      </c>
      <c r="AC227">
        <v>0</v>
      </c>
      <c r="AD227">
        <v>-2.7940999999999998</v>
      </c>
      <c r="AE227">
        <v>0</v>
      </c>
      <c r="AF227">
        <v>-0.57599999999999996</v>
      </c>
      <c r="AG227">
        <v>0</v>
      </c>
      <c r="AH227">
        <v>4.0461</v>
      </c>
      <c r="AI227">
        <v>0</v>
      </c>
      <c r="AJ227">
        <v>0.14729999999999999</v>
      </c>
      <c r="AK227">
        <v>0</v>
      </c>
      <c r="AM227" s="29">
        <f t="shared" si="82"/>
        <v>6.8042320484073793</v>
      </c>
      <c r="AN227" s="29">
        <f t="shared" si="83"/>
        <v>7.3802320484073789</v>
      </c>
      <c r="AO227" s="29">
        <f t="shared" si="84"/>
        <v>4.5861320484073786</v>
      </c>
      <c r="AP227" s="29">
        <f t="shared" si="87"/>
        <v>4.5861320484073786</v>
      </c>
      <c r="AQ227" s="29">
        <f t="shared" si="88"/>
        <v>4.5861320484073786</v>
      </c>
      <c r="AT227">
        <v>3.984</v>
      </c>
      <c r="AU227">
        <v>0.38800000000000001</v>
      </c>
      <c r="AV227">
        <v>0.98799999999999999</v>
      </c>
      <c r="AW227">
        <v>0</v>
      </c>
      <c r="AX227">
        <v>-2.3199999999999998</v>
      </c>
      <c r="AY227">
        <v>-1.85</v>
      </c>
      <c r="AZ227">
        <v>0</v>
      </c>
      <c r="BA227">
        <v>-1.0070000000000001</v>
      </c>
      <c r="BB227">
        <v>0</v>
      </c>
      <c r="BC227">
        <v>0</v>
      </c>
      <c r="BD227">
        <v>0.5907</v>
      </c>
      <c r="BE227">
        <v>0.75</v>
      </c>
      <c r="BF227">
        <v>8</v>
      </c>
      <c r="BG227">
        <v>1.04E-2</v>
      </c>
      <c r="BH227">
        <v>12</v>
      </c>
      <c r="BI227">
        <v>150</v>
      </c>
      <c r="BJ227">
        <v>0</v>
      </c>
      <c r="BK227">
        <v>0</v>
      </c>
      <c r="BL227">
        <v>0</v>
      </c>
      <c r="BM227">
        <v>0</v>
      </c>
      <c r="BN227">
        <v>0</v>
      </c>
      <c r="BP227" s="30">
        <v>2000</v>
      </c>
      <c r="BS227" s="30" t="str">
        <f t="shared" si="89"/>
        <v>WRR0409_CFLscw-Refl(8w)</v>
      </c>
      <c r="BT227" s="31">
        <f t="shared" si="85"/>
        <v>33</v>
      </c>
      <c r="BU227" s="35">
        <f t="shared" si="90"/>
        <v>5.8775999999999993</v>
      </c>
      <c r="BV227" s="29">
        <f t="shared" si="91"/>
        <v>6.8845999999999998</v>
      </c>
      <c r="BW227" s="29">
        <f t="shared" si="92"/>
        <v>4.5646000000000004</v>
      </c>
      <c r="BX227" s="29">
        <f t="shared" si="93"/>
        <v>2.7146000000000003</v>
      </c>
      <c r="BY227" s="29">
        <f t="shared" si="94"/>
        <v>2.7146000000000003</v>
      </c>
      <c r="BZ227" s="29"/>
      <c r="CA227" s="30" t="str">
        <f t="shared" si="95"/>
        <v>_CFLscw-Refl(8w)</v>
      </c>
      <c r="CB227" s="31">
        <f t="shared" si="81"/>
        <v>33</v>
      </c>
      <c r="CC227" s="35">
        <f t="shared" si="96"/>
        <v>5.8775999999999993</v>
      </c>
      <c r="CD227" s="29">
        <f t="shared" si="97"/>
        <v>6.8845999999999998</v>
      </c>
      <c r="CE227" s="29">
        <f t="shared" si="98"/>
        <v>4.5646000000000004</v>
      </c>
      <c r="CF227" s="29">
        <f t="shared" si="99"/>
        <v>2.7146000000000003</v>
      </c>
      <c r="CG227" s="29">
        <f t="shared" si="100"/>
        <v>2.7146000000000003</v>
      </c>
      <c r="CI227" s="30" t="str">
        <f t="shared" si="101"/>
        <v/>
      </c>
      <c r="CJ227" s="31">
        <f t="shared" si="86"/>
        <v>-1</v>
      </c>
      <c r="CK227" s="35" t="str">
        <f t="shared" si="102"/>
        <v/>
      </c>
      <c r="CL227" s="29" t="str">
        <f t="shared" si="103"/>
        <v/>
      </c>
      <c r="CM227" s="29" t="str">
        <f t="shared" si="104"/>
        <v/>
      </c>
      <c r="CN227" s="29" t="str">
        <f t="shared" si="105"/>
        <v/>
      </c>
      <c r="CO227" s="29" t="str">
        <f t="shared" si="106"/>
        <v/>
      </c>
    </row>
    <row r="228" spans="1:93" hidden="1" x14ac:dyDescent="0.3">
      <c r="A228" t="s">
        <v>581</v>
      </c>
      <c r="B228" t="s">
        <v>96</v>
      </c>
      <c r="C228" t="s">
        <v>93</v>
      </c>
      <c r="D228" s="2" t="s">
        <v>84</v>
      </c>
      <c r="E228" s="2">
        <v>82</v>
      </c>
      <c r="F228" s="34">
        <v>9020</v>
      </c>
      <c r="G228" s="2" t="s">
        <v>106</v>
      </c>
      <c r="H228" s="2">
        <v>9</v>
      </c>
      <c r="I228" s="2"/>
      <c r="J228" s="2"/>
      <c r="K228" s="2" t="s">
        <v>582</v>
      </c>
      <c r="L228" s="2" t="s">
        <v>20</v>
      </c>
      <c r="M228" s="2">
        <v>9</v>
      </c>
      <c r="N228" s="2"/>
      <c r="O228" s="2"/>
      <c r="P228" s="2" t="s">
        <v>84</v>
      </c>
      <c r="Q228" s="2"/>
      <c r="R228" s="2"/>
      <c r="S228" s="2"/>
      <c r="T228" s="2" t="s">
        <v>86</v>
      </c>
      <c r="U228" t="s">
        <v>583</v>
      </c>
      <c r="V228" s="5" t="s">
        <v>88</v>
      </c>
      <c r="W228" t="s">
        <v>439</v>
      </c>
      <c r="X228">
        <v>2</v>
      </c>
      <c r="Z228">
        <v>5.0279999999999996</v>
      </c>
      <c r="AA228">
        <v>0.22669576292256455</v>
      </c>
      <c r="AB228">
        <v>0.94713628548481477</v>
      </c>
      <c r="AC228">
        <v>0</v>
      </c>
      <c r="AD228">
        <v>-2.7940999999999998</v>
      </c>
      <c r="AE228">
        <v>0</v>
      </c>
      <c r="AF228">
        <v>-0.57599999999999996</v>
      </c>
      <c r="AG228">
        <v>0</v>
      </c>
      <c r="AH228">
        <v>4.0461</v>
      </c>
      <c r="AI228">
        <v>0</v>
      </c>
      <c r="AJ228">
        <v>0.14729999999999999</v>
      </c>
      <c r="AK228">
        <v>0</v>
      </c>
      <c r="AM228" s="29">
        <f t="shared" si="82"/>
        <v>6.9515320484073788</v>
      </c>
      <c r="AN228" s="29">
        <f t="shared" si="83"/>
        <v>7.5275320484073784</v>
      </c>
      <c r="AO228" s="29">
        <f t="shared" si="84"/>
        <v>4.7334320484073782</v>
      </c>
      <c r="AP228" s="29">
        <f t="shared" si="87"/>
        <v>4.7334320484073782</v>
      </c>
      <c r="AQ228" s="29">
        <f t="shared" si="88"/>
        <v>4.7334320484073782</v>
      </c>
      <c r="AT228">
        <v>3.984</v>
      </c>
      <c r="AU228">
        <v>0.38800000000000001</v>
      </c>
      <c r="AV228">
        <v>0.98799999999999999</v>
      </c>
      <c r="AW228">
        <v>0</v>
      </c>
      <c r="AX228">
        <v>-2.3199999999999998</v>
      </c>
      <c r="AY228">
        <v>-1.85</v>
      </c>
      <c r="AZ228">
        <v>0</v>
      </c>
      <c r="BA228">
        <v>-1.0070000000000001</v>
      </c>
      <c r="BB228">
        <v>0</v>
      </c>
      <c r="BC228">
        <v>0</v>
      </c>
      <c r="BD228">
        <v>0.5907</v>
      </c>
      <c r="BE228">
        <v>0.75</v>
      </c>
      <c r="BF228">
        <v>8</v>
      </c>
      <c r="BG228">
        <v>1.04E-2</v>
      </c>
      <c r="BH228">
        <v>12</v>
      </c>
      <c r="BI228">
        <v>150</v>
      </c>
      <c r="BJ228">
        <v>0</v>
      </c>
      <c r="BK228">
        <v>0</v>
      </c>
      <c r="BL228">
        <v>0</v>
      </c>
      <c r="BM228">
        <v>0</v>
      </c>
      <c r="BN228">
        <v>0</v>
      </c>
      <c r="BP228" s="30">
        <v>2000</v>
      </c>
      <c r="BS228" s="30" t="str">
        <f t="shared" si="89"/>
        <v>WRR0409_CFLscw-Refl(9w)</v>
      </c>
      <c r="BT228" s="31">
        <f t="shared" si="85"/>
        <v>37</v>
      </c>
      <c r="BU228" s="35">
        <f t="shared" si="90"/>
        <v>5.9192</v>
      </c>
      <c r="BV228" s="29">
        <f t="shared" si="91"/>
        <v>6.9261999999999997</v>
      </c>
      <c r="BW228" s="29">
        <f t="shared" si="92"/>
        <v>4.6061999999999994</v>
      </c>
      <c r="BX228" s="29">
        <f t="shared" si="93"/>
        <v>2.7561999999999993</v>
      </c>
      <c r="BY228" s="29">
        <f t="shared" si="94"/>
        <v>2.7561999999999993</v>
      </c>
      <c r="BZ228" s="29"/>
      <c r="CA228" s="30" t="str">
        <f t="shared" si="95"/>
        <v>_CFLscw-Refl(9w)</v>
      </c>
      <c r="CB228" s="31">
        <f t="shared" si="81"/>
        <v>37</v>
      </c>
      <c r="CC228" s="35">
        <f t="shared" si="96"/>
        <v>5.9192</v>
      </c>
      <c r="CD228" s="29">
        <f t="shared" si="97"/>
        <v>6.9261999999999997</v>
      </c>
      <c r="CE228" s="29">
        <f t="shared" si="98"/>
        <v>4.6061999999999994</v>
      </c>
      <c r="CF228" s="29">
        <f t="shared" si="99"/>
        <v>2.7561999999999993</v>
      </c>
      <c r="CG228" s="29">
        <f t="shared" si="100"/>
        <v>2.7561999999999993</v>
      </c>
      <c r="CI228" s="30" t="str">
        <f t="shared" si="101"/>
        <v/>
      </c>
      <c r="CJ228" s="31">
        <f t="shared" si="86"/>
        <v>-1</v>
      </c>
      <c r="CK228" s="35" t="str">
        <f t="shared" si="102"/>
        <v/>
      </c>
      <c r="CL228" s="29" t="str">
        <f t="shared" si="103"/>
        <v/>
      </c>
      <c r="CM228" s="29" t="str">
        <f t="shared" si="104"/>
        <v/>
      </c>
      <c r="CN228" s="29" t="str">
        <f t="shared" si="105"/>
        <v/>
      </c>
      <c r="CO228" s="29" t="str">
        <f t="shared" si="106"/>
        <v/>
      </c>
    </row>
    <row r="229" spans="1:93" hidden="1" x14ac:dyDescent="0.3">
      <c r="A229" t="s">
        <v>584</v>
      </c>
      <c r="B229" t="s">
        <v>96</v>
      </c>
      <c r="C229" t="s">
        <v>83</v>
      </c>
      <c r="D229" s="2" t="s">
        <v>84</v>
      </c>
      <c r="E229" s="2">
        <v>82</v>
      </c>
      <c r="F229" s="34">
        <v>9020</v>
      </c>
      <c r="G229" s="2" t="s">
        <v>106</v>
      </c>
      <c r="H229" s="2">
        <v>100</v>
      </c>
      <c r="I229" s="2"/>
      <c r="J229" s="2"/>
      <c r="K229" s="2" t="s">
        <v>585</v>
      </c>
      <c r="L229" s="2" t="s">
        <v>20</v>
      </c>
      <c r="M229" s="2">
        <v>100</v>
      </c>
      <c r="N229" s="2"/>
      <c r="O229" s="2"/>
      <c r="P229" s="2" t="s">
        <v>84</v>
      </c>
      <c r="Q229" s="2"/>
      <c r="R229" s="2"/>
      <c r="S229" s="2"/>
      <c r="T229" s="2" t="s">
        <v>86</v>
      </c>
      <c r="U229" t="s">
        <v>586</v>
      </c>
      <c r="V229" s="5" t="s">
        <v>88</v>
      </c>
      <c r="W229" t="s">
        <v>89</v>
      </c>
      <c r="X229">
        <v>0</v>
      </c>
      <c r="Z229" t="s">
        <v>88</v>
      </c>
      <c r="AA229" t="s">
        <v>88</v>
      </c>
      <c r="AB229" t="s">
        <v>88</v>
      </c>
      <c r="AC229" t="s">
        <v>88</v>
      </c>
      <c r="AD229" t="s">
        <v>88</v>
      </c>
      <c r="AE229" t="s">
        <v>88</v>
      </c>
      <c r="AF229" t="s">
        <v>88</v>
      </c>
      <c r="AG229" t="s">
        <v>88</v>
      </c>
      <c r="AH229" t="s">
        <v>88</v>
      </c>
      <c r="AI229" t="s">
        <v>88</v>
      </c>
      <c r="AJ229" t="s">
        <v>88</v>
      </c>
      <c r="AK229" t="s">
        <v>88</v>
      </c>
      <c r="AM229" s="29" t="str">
        <f t="shared" si="82"/>
        <v/>
      </c>
      <c r="AN229" s="29" t="str">
        <f t="shared" si="83"/>
        <v/>
      </c>
      <c r="AO229" s="29" t="str">
        <f t="shared" si="84"/>
        <v/>
      </c>
      <c r="AP229" s="29" t="str">
        <f t="shared" si="87"/>
        <v/>
      </c>
      <c r="AQ229" s="29" t="str">
        <f t="shared" si="88"/>
        <v/>
      </c>
      <c r="AT229" t="s">
        <v>88</v>
      </c>
      <c r="AU229" t="s">
        <v>88</v>
      </c>
      <c r="AV229" t="s">
        <v>88</v>
      </c>
      <c r="AW229" t="s">
        <v>88</v>
      </c>
      <c r="AX229" t="s">
        <v>88</v>
      </c>
      <c r="AY229" t="s">
        <v>88</v>
      </c>
      <c r="AZ229" t="s">
        <v>88</v>
      </c>
      <c r="BA229" t="s">
        <v>88</v>
      </c>
      <c r="BB229" t="s">
        <v>88</v>
      </c>
      <c r="BC229" t="s">
        <v>88</v>
      </c>
      <c r="BD229" t="s">
        <v>88</v>
      </c>
      <c r="BE229" t="s">
        <v>88</v>
      </c>
      <c r="BF229" t="s">
        <v>88</v>
      </c>
      <c r="BG229" t="s">
        <v>88</v>
      </c>
      <c r="BH229" t="s">
        <v>88</v>
      </c>
      <c r="BI229" t="s">
        <v>88</v>
      </c>
      <c r="BJ229" t="s">
        <v>88</v>
      </c>
      <c r="BK229" t="s">
        <v>88</v>
      </c>
      <c r="BL229" t="s">
        <v>88</v>
      </c>
      <c r="BM229" t="s">
        <v>88</v>
      </c>
      <c r="BN229" t="s">
        <v>88</v>
      </c>
      <c r="BP229" s="30">
        <v>2000</v>
      </c>
      <c r="BS229" s="30" t="str">
        <f t="shared" si="89"/>
        <v/>
      </c>
      <c r="BT229" s="31">
        <f t="shared" si="85"/>
        <v>-1</v>
      </c>
      <c r="BU229" s="35" t="str">
        <f t="shared" si="90"/>
        <v>OOS</v>
      </c>
      <c r="BV229" s="29" t="str">
        <f t="shared" si="91"/>
        <v>OOS</v>
      </c>
      <c r="BW229" s="29" t="str">
        <f t="shared" si="92"/>
        <v>OOS</v>
      </c>
      <c r="BX229" s="29" t="str">
        <f t="shared" si="93"/>
        <v>OOS</v>
      </c>
      <c r="BY229" s="29" t="str">
        <f t="shared" si="94"/>
        <v>OOS</v>
      </c>
      <c r="BZ229" s="29"/>
      <c r="CA229" s="30" t="str">
        <f t="shared" si="95"/>
        <v/>
      </c>
      <c r="CB229" s="31">
        <f t="shared" si="81"/>
        <v>-1</v>
      </c>
      <c r="CC229" s="35" t="str">
        <f t="shared" si="96"/>
        <v/>
      </c>
      <c r="CD229" s="29" t="str">
        <f t="shared" si="97"/>
        <v/>
      </c>
      <c r="CE229" s="29" t="str">
        <f t="shared" si="98"/>
        <v/>
      </c>
      <c r="CF229" s="29" t="str">
        <f t="shared" si="99"/>
        <v/>
      </c>
      <c r="CG229" s="29" t="str">
        <f t="shared" si="100"/>
        <v/>
      </c>
      <c r="CI229" s="30" t="str">
        <f t="shared" si="101"/>
        <v/>
      </c>
      <c r="CJ229" s="31">
        <f t="shared" si="86"/>
        <v>-1</v>
      </c>
      <c r="CK229" s="35" t="str">
        <f t="shared" si="102"/>
        <v/>
      </c>
      <c r="CL229" s="29" t="str">
        <f t="shared" si="103"/>
        <v/>
      </c>
      <c r="CM229" s="29" t="str">
        <f t="shared" si="104"/>
        <v/>
      </c>
      <c r="CN229" s="29" t="str">
        <f t="shared" si="105"/>
        <v/>
      </c>
      <c r="CO229" s="29" t="str">
        <f t="shared" si="106"/>
        <v/>
      </c>
    </row>
    <row r="230" spans="1:93" hidden="1" x14ac:dyDescent="0.3">
      <c r="A230" t="s">
        <v>587</v>
      </c>
      <c r="B230" t="s">
        <v>96</v>
      </c>
      <c r="C230" t="s">
        <v>83</v>
      </c>
      <c r="D230" s="2" t="s">
        <v>84</v>
      </c>
      <c r="E230" s="2">
        <v>82</v>
      </c>
      <c r="F230" s="34">
        <v>9020</v>
      </c>
      <c r="G230" s="2" t="s">
        <v>106</v>
      </c>
      <c r="H230" s="2">
        <v>10</v>
      </c>
      <c r="I230" s="2">
        <v>382</v>
      </c>
      <c r="J230" s="2">
        <v>478</v>
      </c>
      <c r="K230" s="2" t="s">
        <v>588</v>
      </c>
      <c r="L230" s="2" t="s">
        <v>20</v>
      </c>
      <c r="M230" s="2">
        <v>10</v>
      </c>
      <c r="N230" s="2"/>
      <c r="O230" s="2"/>
      <c r="P230" s="2" t="s">
        <v>84</v>
      </c>
      <c r="Q230" s="2"/>
      <c r="R230" s="2"/>
      <c r="S230" s="2"/>
      <c r="T230" s="2" t="s">
        <v>86</v>
      </c>
      <c r="U230" t="s">
        <v>589</v>
      </c>
      <c r="V230" s="5" t="s">
        <v>88</v>
      </c>
      <c r="W230" t="s">
        <v>109</v>
      </c>
      <c r="X230">
        <v>1</v>
      </c>
      <c r="Z230">
        <v>3.0430000000000001</v>
      </c>
      <c r="AA230">
        <v>-0.14966150225589619</v>
      </c>
      <c r="AB230">
        <v>0.52692151711335011</v>
      </c>
      <c r="AC230">
        <v>1.8411</v>
      </c>
      <c r="AD230">
        <v>-1.8050999999999999</v>
      </c>
      <c r="AE230">
        <v>-1.1288</v>
      </c>
      <c r="AF230">
        <v>-1.845</v>
      </c>
      <c r="AG230">
        <v>6.7507000000000001</v>
      </c>
      <c r="AH230">
        <v>5.8051000000000004</v>
      </c>
      <c r="AI230">
        <v>6.1600000000000002E-2</v>
      </c>
      <c r="AJ230">
        <v>6.6500000000000004E-2</v>
      </c>
      <c r="AK230">
        <v>9.35E-2</v>
      </c>
      <c r="AM230" s="29">
        <f t="shared" si="82"/>
        <v>2.7958920148574551</v>
      </c>
      <c r="AN230" s="29">
        <f t="shared" si="83"/>
        <v>4.6408920148574548</v>
      </c>
      <c r="AO230" s="29">
        <f t="shared" si="84"/>
        <v>2.8357920148574549</v>
      </c>
      <c r="AP230" s="29">
        <f t="shared" si="87"/>
        <v>2.8357920148574549</v>
      </c>
      <c r="AQ230" s="29">
        <f t="shared" si="88"/>
        <v>1.7069920148574549</v>
      </c>
      <c r="AT230">
        <v>2.1320000000000001</v>
      </c>
      <c r="AU230">
        <v>0.23699999999999999</v>
      </c>
      <c r="AV230">
        <v>0.59899999999999998</v>
      </c>
      <c r="AW230">
        <v>0</v>
      </c>
      <c r="AX230">
        <v>-1.69</v>
      </c>
      <c r="AY230">
        <v>-1.1599999999999999</v>
      </c>
      <c r="AZ230">
        <v>0</v>
      </c>
      <c r="BA230">
        <v>-2.4630000000000001</v>
      </c>
      <c r="BB230">
        <v>0.46179999999999999</v>
      </c>
      <c r="BC230">
        <v>0</v>
      </c>
      <c r="BD230">
        <v>0.19869999999999999</v>
      </c>
      <c r="BE230">
        <v>0.6</v>
      </c>
      <c r="BF230">
        <v>15</v>
      </c>
      <c r="BG230">
        <v>0</v>
      </c>
      <c r="BH230">
        <v>3</v>
      </c>
      <c r="BI230">
        <v>150</v>
      </c>
      <c r="BJ230">
        <v>0</v>
      </c>
      <c r="BK230">
        <v>9.1999999999999998E-3</v>
      </c>
      <c r="BL230">
        <v>-8.8000000000000005E-3</v>
      </c>
      <c r="BM230">
        <v>0</v>
      </c>
      <c r="BN230">
        <v>0</v>
      </c>
      <c r="BP230" s="30">
        <v>2000</v>
      </c>
      <c r="BS230" s="30" t="str">
        <f t="shared" si="89"/>
        <v>WRR0347_CFLscw(10w)</v>
      </c>
      <c r="BT230" s="31">
        <f t="shared" si="85"/>
        <v>35</v>
      </c>
      <c r="BU230" s="35">
        <f t="shared" si="90"/>
        <v>0.94839999999999991</v>
      </c>
      <c r="BV230" s="29">
        <f t="shared" si="91"/>
        <v>3.4114</v>
      </c>
      <c r="BW230" s="29">
        <f t="shared" si="92"/>
        <v>1.7214</v>
      </c>
      <c r="BX230" s="29">
        <f t="shared" si="93"/>
        <v>0.56140000000000012</v>
      </c>
      <c r="BY230" s="29">
        <f t="shared" si="94"/>
        <v>0.56140000000000012</v>
      </c>
      <c r="BZ230" s="29"/>
      <c r="CA230" s="30" t="str">
        <f t="shared" si="95"/>
        <v>_CFLscw(10w)</v>
      </c>
      <c r="CB230" s="31">
        <f t="shared" si="81"/>
        <v>41</v>
      </c>
      <c r="CC230" s="35">
        <f t="shared" si="96"/>
        <v>1.0036</v>
      </c>
      <c r="CD230" s="29">
        <f t="shared" si="97"/>
        <v>3.4666000000000001</v>
      </c>
      <c r="CE230" s="29">
        <f t="shared" si="98"/>
        <v>1.7766000000000002</v>
      </c>
      <c r="CF230" s="29">
        <f t="shared" si="99"/>
        <v>0.61660000000000026</v>
      </c>
      <c r="CG230" s="29">
        <f t="shared" si="100"/>
        <v>0.61660000000000026</v>
      </c>
      <c r="CI230" s="30" t="str">
        <f t="shared" si="101"/>
        <v>WRR0347_CFLscw(10w)</v>
      </c>
      <c r="CJ230" s="31">
        <f t="shared" si="86"/>
        <v>35</v>
      </c>
      <c r="CK230" s="35">
        <f t="shared" si="102"/>
        <v>0.94839999999999991</v>
      </c>
      <c r="CL230" s="29">
        <f t="shared" si="103"/>
        <v>3.4114</v>
      </c>
      <c r="CM230" s="29">
        <f t="shared" si="104"/>
        <v>1.7214</v>
      </c>
      <c r="CN230" s="29">
        <f t="shared" si="105"/>
        <v>0.56140000000000012</v>
      </c>
      <c r="CO230" s="29">
        <f t="shared" si="106"/>
        <v>0.56140000000000012</v>
      </c>
    </row>
    <row r="231" spans="1:93" hidden="1" x14ac:dyDescent="0.3">
      <c r="A231" t="s">
        <v>590</v>
      </c>
      <c r="B231" t="s">
        <v>105</v>
      </c>
      <c r="C231" t="s">
        <v>84</v>
      </c>
      <c r="D231" s="2" t="s">
        <v>84</v>
      </c>
      <c r="E231" s="2"/>
      <c r="F231" s="34">
        <v>9020</v>
      </c>
      <c r="G231" s="2" t="s">
        <v>106</v>
      </c>
      <c r="H231" s="2">
        <v>117</v>
      </c>
      <c r="I231" s="2"/>
      <c r="J231" s="2"/>
      <c r="K231" s="2"/>
      <c r="L231" s="2" t="s">
        <v>20</v>
      </c>
      <c r="M231" s="2">
        <v>117</v>
      </c>
      <c r="N231" s="2"/>
      <c r="O231" s="2"/>
      <c r="P231" s="2" t="s">
        <v>84</v>
      </c>
      <c r="Q231" s="2"/>
      <c r="R231" s="2"/>
      <c r="S231" s="2"/>
      <c r="T231" s="2" t="s">
        <v>86</v>
      </c>
      <c r="U231" t="s">
        <v>591</v>
      </c>
      <c r="V231" s="5" t="s">
        <v>88</v>
      </c>
      <c r="W231" t="s">
        <v>89</v>
      </c>
      <c r="X231">
        <v>0</v>
      </c>
      <c r="Z231" t="s">
        <v>88</v>
      </c>
      <c r="AA231" t="s">
        <v>88</v>
      </c>
      <c r="AB231" t="s">
        <v>88</v>
      </c>
      <c r="AC231" t="s">
        <v>88</v>
      </c>
      <c r="AD231" t="s">
        <v>88</v>
      </c>
      <c r="AE231" t="s">
        <v>88</v>
      </c>
      <c r="AF231" t="s">
        <v>88</v>
      </c>
      <c r="AG231" t="s">
        <v>88</v>
      </c>
      <c r="AH231" t="s">
        <v>88</v>
      </c>
      <c r="AI231" t="s">
        <v>88</v>
      </c>
      <c r="AJ231" t="s">
        <v>88</v>
      </c>
      <c r="AK231" t="s">
        <v>88</v>
      </c>
      <c r="AM231" s="29" t="str">
        <f t="shared" si="82"/>
        <v/>
      </c>
      <c r="AN231" s="29" t="str">
        <f t="shared" si="83"/>
        <v/>
      </c>
      <c r="AO231" s="29" t="str">
        <f t="shared" si="84"/>
        <v/>
      </c>
      <c r="AP231" s="29" t="str">
        <f t="shared" si="87"/>
        <v/>
      </c>
      <c r="AQ231" s="29" t="str">
        <f t="shared" si="88"/>
        <v/>
      </c>
      <c r="AT231" t="s">
        <v>88</v>
      </c>
      <c r="AU231" t="s">
        <v>88</v>
      </c>
      <c r="AV231" t="s">
        <v>88</v>
      </c>
      <c r="AW231" t="s">
        <v>88</v>
      </c>
      <c r="AX231" t="s">
        <v>88</v>
      </c>
      <c r="AY231" t="s">
        <v>88</v>
      </c>
      <c r="AZ231" t="s">
        <v>88</v>
      </c>
      <c r="BA231" t="s">
        <v>88</v>
      </c>
      <c r="BB231" t="s">
        <v>88</v>
      </c>
      <c r="BC231" t="s">
        <v>88</v>
      </c>
      <c r="BD231" t="s">
        <v>88</v>
      </c>
      <c r="BE231" t="s">
        <v>88</v>
      </c>
      <c r="BF231" t="s">
        <v>88</v>
      </c>
      <c r="BG231" t="s">
        <v>88</v>
      </c>
      <c r="BH231" t="s">
        <v>88</v>
      </c>
      <c r="BI231" t="s">
        <v>88</v>
      </c>
      <c r="BJ231" t="s">
        <v>88</v>
      </c>
      <c r="BK231" t="s">
        <v>88</v>
      </c>
      <c r="BL231" t="s">
        <v>88</v>
      </c>
      <c r="BM231" t="s">
        <v>88</v>
      </c>
      <c r="BN231" t="s">
        <v>88</v>
      </c>
      <c r="BP231" s="30">
        <v>2000</v>
      </c>
      <c r="BS231" s="30" t="str">
        <f t="shared" si="89"/>
        <v/>
      </c>
      <c r="BT231" s="31">
        <f t="shared" si="85"/>
        <v>-1</v>
      </c>
      <c r="BU231" s="35" t="str">
        <f t="shared" si="90"/>
        <v>OOS</v>
      </c>
      <c r="BV231" s="29" t="str">
        <f t="shared" si="91"/>
        <v>OOS</v>
      </c>
      <c r="BW231" s="29" t="str">
        <f t="shared" si="92"/>
        <v>OOS</v>
      </c>
      <c r="BX231" s="29" t="str">
        <f t="shared" si="93"/>
        <v>OOS</v>
      </c>
      <c r="BY231" s="29" t="str">
        <f t="shared" si="94"/>
        <v>OOS</v>
      </c>
      <c r="BZ231" s="29"/>
      <c r="CA231" s="30" t="str">
        <f t="shared" si="95"/>
        <v/>
      </c>
      <c r="CB231" s="31">
        <f t="shared" si="81"/>
        <v>-1</v>
      </c>
      <c r="CC231" s="35" t="str">
        <f t="shared" si="96"/>
        <v/>
      </c>
      <c r="CD231" s="29" t="str">
        <f t="shared" si="97"/>
        <v/>
      </c>
      <c r="CE231" s="29" t="str">
        <f t="shared" si="98"/>
        <v/>
      </c>
      <c r="CF231" s="29" t="str">
        <f t="shared" si="99"/>
        <v/>
      </c>
      <c r="CG231" s="29" t="str">
        <f t="shared" si="100"/>
        <v/>
      </c>
      <c r="CI231" s="30" t="str">
        <f t="shared" si="101"/>
        <v/>
      </c>
      <c r="CJ231" s="31">
        <f t="shared" si="86"/>
        <v>-1</v>
      </c>
      <c r="CK231" s="35" t="str">
        <f t="shared" si="102"/>
        <v/>
      </c>
      <c r="CL231" s="29" t="str">
        <f t="shared" si="103"/>
        <v/>
      </c>
      <c r="CM231" s="29" t="str">
        <f t="shared" si="104"/>
        <v/>
      </c>
      <c r="CN231" s="29" t="str">
        <f t="shared" si="105"/>
        <v/>
      </c>
      <c r="CO231" s="29" t="str">
        <f t="shared" si="106"/>
        <v/>
      </c>
    </row>
    <row r="232" spans="1:93" hidden="1" x14ac:dyDescent="0.3">
      <c r="A232" t="s">
        <v>592</v>
      </c>
      <c r="B232" t="s">
        <v>96</v>
      </c>
      <c r="C232" t="s">
        <v>83</v>
      </c>
      <c r="D232" s="2" t="s">
        <v>84</v>
      </c>
      <c r="E232" s="2">
        <v>82</v>
      </c>
      <c r="F232" s="34">
        <v>9020</v>
      </c>
      <c r="G232" s="2" t="s">
        <v>106</v>
      </c>
      <c r="H232" s="2">
        <v>11</v>
      </c>
      <c r="I232" s="2">
        <v>420</v>
      </c>
      <c r="J232" s="2">
        <v>525</v>
      </c>
      <c r="K232" s="2" t="s">
        <v>593</v>
      </c>
      <c r="L232" s="2" t="s">
        <v>20</v>
      </c>
      <c r="M232" s="2">
        <v>11</v>
      </c>
      <c r="N232" s="2"/>
      <c r="O232" s="2"/>
      <c r="P232" s="2" t="s">
        <v>84</v>
      </c>
      <c r="Q232" s="2"/>
      <c r="R232" s="2"/>
      <c r="S232" s="2"/>
      <c r="T232" s="2" t="s">
        <v>86</v>
      </c>
      <c r="U232" t="s">
        <v>594</v>
      </c>
      <c r="V232" s="5" t="s">
        <v>88</v>
      </c>
      <c r="W232" t="s">
        <v>109</v>
      </c>
      <c r="X232">
        <v>1</v>
      </c>
      <c r="Z232">
        <v>3.0430000000000001</v>
      </c>
      <c r="AA232">
        <v>-0.14966150225589619</v>
      </c>
      <c r="AB232">
        <v>0.52692151711335011</v>
      </c>
      <c r="AC232">
        <v>1.8411</v>
      </c>
      <c r="AD232">
        <v>-1.8050999999999999</v>
      </c>
      <c r="AE232">
        <v>-1.1288</v>
      </c>
      <c r="AF232">
        <v>-1.845</v>
      </c>
      <c r="AG232">
        <v>6.7507000000000001</v>
      </c>
      <c r="AH232">
        <v>5.8051000000000004</v>
      </c>
      <c r="AI232">
        <v>6.1600000000000002E-2</v>
      </c>
      <c r="AJ232">
        <v>6.6500000000000004E-2</v>
      </c>
      <c r="AK232">
        <v>9.35E-2</v>
      </c>
      <c r="AM232" s="29">
        <f t="shared" si="82"/>
        <v>2.8623920148574546</v>
      </c>
      <c r="AN232" s="29">
        <f t="shared" si="83"/>
        <v>4.7073920148574544</v>
      </c>
      <c r="AO232" s="29">
        <f t="shared" si="84"/>
        <v>2.9022920148574545</v>
      </c>
      <c r="AP232" s="29">
        <f t="shared" si="87"/>
        <v>2.9022920148574545</v>
      </c>
      <c r="AQ232" s="29">
        <f t="shared" si="88"/>
        <v>1.7734920148574544</v>
      </c>
      <c r="AT232">
        <v>2.1320000000000001</v>
      </c>
      <c r="AU232">
        <v>0.23699999999999999</v>
      </c>
      <c r="AV232">
        <v>0.59899999999999998</v>
      </c>
      <c r="AW232">
        <v>0</v>
      </c>
      <c r="AX232">
        <v>-1.69</v>
      </c>
      <c r="AY232">
        <v>-1.1599999999999999</v>
      </c>
      <c r="AZ232">
        <v>0</v>
      </c>
      <c r="BA232">
        <v>-2.4630000000000001</v>
      </c>
      <c r="BB232">
        <v>0.46179999999999999</v>
      </c>
      <c r="BC232">
        <v>0</v>
      </c>
      <c r="BD232">
        <v>0.19869999999999999</v>
      </c>
      <c r="BE232">
        <v>0.6</v>
      </c>
      <c r="BF232">
        <v>15</v>
      </c>
      <c r="BG232">
        <v>0</v>
      </c>
      <c r="BH232">
        <v>3</v>
      </c>
      <c r="BI232">
        <v>150</v>
      </c>
      <c r="BJ232">
        <v>0</v>
      </c>
      <c r="BK232">
        <v>9.1999999999999998E-3</v>
      </c>
      <c r="BL232">
        <v>-8.8000000000000005E-3</v>
      </c>
      <c r="BM232">
        <v>0</v>
      </c>
      <c r="BN232">
        <v>0</v>
      </c>
      <c r="BP232" s="30">
        <v>2000</v>
      </c>
      <c r="BS232" s="30" t="str">
        <f t="shared" si="89"/>
        <v>WRR0347_CFLscw(11w)</v>
      </c>
      <c r="BT232" s="31">
        <f t="shared" si="85"/>
        <v>38</v>
      </c>
      <c r="BU232" s="35">
        <f t="shared" si="90"/>
        <v>0.97599999999999998</v>
      </c>
      <c r="BV232" s="29">
        <f t="shared" si="91"/>
        <v>3.4390000000000001</v>
      </c>
      <c r="BW232" s="29">
        <f t="shared" si="92"/>
        <v>1.7490000000000001</v>
      </c>
      <c r="BX232" s="29">
        <f t="shared" si="93"/>
        <v>0.58900000000000019</v>
      </c>
      <c r="BY232" s="29">
        <f t="shared" si="94"/>
        <v>0.58900000000000019</v>
      </c>
      <c r="BZ232" s="29"/>
      <c r="CA232" s="30" t="str">
        <f t="shared" si="95"/>
        <v>_CFLscw(11w)</v>
      </c>
      <c r="CB232" s="31">
        <f t="shared" si="81"/>
        <v>45</v>
      </c>
      <c r="CC232" s="35">
        <f t="shared" si="96"/>
        <v>1.0404</v>
      </c>
      <c r="CD232" s="29">
        <f t="shared" si="97"/>
        <v>3.5034000000000001</v>
      </c>
      <c r="CE232" s="29">
        <f t="shared" si="98"/>
        <v>1.8134000000000001</v>
      </c>
      <c r="CF232" s="29">
        <f t="shared" si="99"/>
        <v>0.6534000000000002</v>
      </c>
      <c r="CG232" s="29">
        <f t="shared" si="100"/>
        <v>0.6534000000000002</v>
      </c>
      <c r="CI232" s="30" t="str">
        <f t="shared" si="101"/>
        <v>WRR0347_CFLscw(11w)</v>
      </c>
      <c r="CJ232" s="31">
        <f t="shared" si="86"/>
        <v>38</v>
      </c>
      <c r="CK232" s="35">
        <f t="shared" si="102"/>
        <v>0.97599999999999998</v>
      </c>
      <c r="CL232" s="29">
        <f t="shared" si="103"/>
        <v>3.4390000000000001</v>
      </c>
      <c r="CM232" s="29">
        <f t="shared" si="104"/>
        <v>1.7490000000000001</v>
      </c>
      <c r="CN232" s="29">
        <f t="shared" si="105"/>
        <v>0.58900000000000019</v>
      </c>
      <c r="CO232" s="29">
        <f t="shared" si="106"/>
        <v>0.58900000000000019</v>
      </c>
    </row>
    <row r="233" spans="1:93" hidden="1" x14ac:dyDescent="0.3">
      <c r="A233" t="s">
        <v>595</v>
      </c>
      <c r="B233" t="s">
        <v>105</v>
      </c>
      <c r="C233" t="s">
        <v>83</v>
      </c>
      <c r="D233" s="2" t="s">
        <v>84</v>
      </c>
      <c r="E233" s="2"/>
      <c r="F233" s="34">
        <v>9020</v>
      </c>
      <c r="G233" s="2" t="s">
        <v>106</v>
      </c>
      <c r="H233" s="2">
        <v>120</v>
      </c>
      <c r="I233" s="2"/>
      <c r="J233" s="2"/>
      <c r="K233" s="2"/>
      <c r="L233" s="2" t="s">
        <v>20</v>
      </c>
      <c r="M233" s="2">
        <v>120</v>
      </c>
      <c r="N233" s="2"/>
      <c r="O233" s="2"/>
      <c r="P233" s="2" t="s">
        <v>84</v>
      </c>
      <c r="Q233" s="2"/>
      <c r="R233" s="2"/>
      <c r="S233" s="2"/>
      <c r="T233" s="2" t="s">
        <v>86</v>
      </c>
      <c r="U233" t="s">
        <v>596</v>
      </c>
      <c r="V233" s="5" t="s">
        <v>88</v>
      </c>
      <c r="W233" t="s">
        <v>109</v>
      </c>
      <c r="X233">
        <v>1</v>
      </c>
      <c r="Z233">
        <v>3.0430000000000001</v>
      </c>
      <c r="AA233">
        <v>-0.14966150225589619</v>
      </c>
      <c r="AB233">
        <v>0.52692151711335011</v>
      </c>
      <c r="AC233">
        <v>1.8411</v>
      </c>
      <c r="AD233">
        <v>-1.8050999999999999</v>
      </c>
      <c r="AE233">
        <v>-1.1288</v>
      </c>
      <c r="AF233">
        <v>-1.845</v>
      </c>
      <c r="AG233">
        <v>6.7507000000000001</v>
      </c>
      <c r="AH233">
        <v>5.8051000000000004</v>
      </c>
      <c r="AI233">
        <v>6.1600000000000002E-2</v>
      </c>
      <c r="AJ233">
        <v>6.6500000000000004E-2</v>
      </c>
      <c r="AK233">
        <v>9.35E-2</v>
      </c>
      <c r="AM233" s="29">
        <f t="shared" si="82"/>
        <v>18.993392014857456</v>
      </c>
      <c r="AN233" s="29">
        <f t="shared" si="83"/>
        <v>20.838392014857455</v>
      </c>
      <c r="AO233" s="29">
        <f t="shared" si="84"/>
        <v>19.033292014857455</v>
      </c>
      <c r="AP233" s="29">
        <f t="shared" si="87"/>
        <v>19.033292014857455</v>
      </c>
      <c r="AQ233" s="29">
        <f t="shared" si="88"/>
        <v>17.904492014857453</v>
      </c>
      <c r="AT233">
        <v>2.1320000000000001</v>
      </c>
      <c r="AU233">
        <v>0.23699999999999999</v>
      </c>
      <c r="AV233">
        <v>0.59899999999999998</v>
      </c>
      <c r="AW233">
        <v>0</v>
      </c>
      <c r="AX233">
        <v>-1.69</v>
      </c>
      <c r="AY233">
        <v>-1.1599999999999999</v>
      </c>
      <c r="AZ233">
        <v>0</v>
      </c>
      <c r="BA233">
        <v>-2.4630000000000001</v>
      </c>
      <c r="BB233">
        <v>0.46179999999999999</v>
      </c>
      <c r="BC233">
        <v>0</v>
      </c>
      <c r="BD233">
        <v>0.19869999999999999</v>
      </c>
      <c r="BE233">
        <v>0.6</v>
      </c>
      <c r="BF233">
        <v>15</v>
      </c>
      <c r="BG233">
        <v>0</v>
      </c>
      <c r="BH233">
        <v>3</v>
      </c>
      <c r="BI233">
        <v>150</v>
      </c>
      <c r="BJ233">
        <v>0</v>
      </c>
      <c r="BK233">
        <v>9.1999999999999998E-3</v>
      </c>
      <c r="BL233">
        <v>-8.8000000000000005E-3</v>
      </c>
      <c r="BM233">
        <v>0</v>
      </c>
      <c r="BN233">
        <v>0</v>
      </c>
      <c r="BP233" s="30">
        <v>2000</v>
      </c>
      <c r="BS233" s="30" t="str">
        <f t="shared" si="89"/>
        <v>WRR0347_CFLscw(120w)</v>
      </c>
      <c r="BT233" s="31">
        <f t="shared" si="85"/>
        <v>416</v>
      </c>
      <c r="BU233" s="35" t="str">
        <f t="shared" si="90"/>
        <v>OOS</v>
      </c>
      <c r="BV233" s="29" t="str">
        <f t="shared" si="91"/>
        <v>OOS</v>
      </c>
      <c r="BW233" s="29" t="str">
        <f t="shared" si="92"/>
        <v>OOS</v>
      </c>
      <c r="BX233" s="29" t="str">
        <f t="shared" si="93"/>
        <v>OOS</v>
      </c>
      <c r="BY233" s="29" t="str">
        <f t="shared" si="94"/>
        <v>OOS</v>
      </c>
      <c r="BZ233" s="29"/>
      <c r="CA233" s="30" t="str">
        <f t="shared" si="95"/>
        <v>_CFLscw(120w)</v>
      </c>
      <c r="CB233" s="31">
        <f t="shared" si="81"/>
        <v>488</v>
      </c>
      <c r="CC233" s="35" t="str">
        <f t="shared" si="96"/>
        <v/>
      </c>
      <c r="CD233" s="29" t="str">
        <f t="shared" si="97"/>
        <v/>
      </c>
      <c r="CE233" s="29" t="str">
        <f t="shared" si="98"/>
        <v/>
      </c>
      <c r="CF233" s="29" t="str">
        <f t="shared" si="99"/>
        <v/>
      </c>
      <c r="CG233" s="29" t="str">
        <f t="shared" si="100"/>
        <v/>
      </c>
      <c r="CI233" s="30" t="str">
        <f t="shared" si="101"/>
        <v>WRR0347_CFLscw(120w)</v>
      </c>
      <c r="CJ233" s="31">
        <f t="shared" si="86"/>
        <v>416</v>
      </c>
      <c r="CK233" s="35" t="str">
        <f t="shared" si="102"/>
        <v/>
      </c>
      <c r="CL233" s="29" t="str">
        <f t="shared" si="103"/>
        <v/>
      </c>
      <c r="CM233" s="29" t="str">
        <f t="shared" si="104"/>
        <v/>
      </c>
      <c r="CN233" s="29" t="str">
        <f t="shared" si="105"/>
        <v/>
      </c>
      <c r="CO233" s="29" t="str">
        <f t="shared" si="106"/>
        <v/>
      </c>
    </row>
    <row r="234" spans="1:93" hidden="1" x14ac:dyDescent="0.3">
      <c r="A234" t="s">
        <v>597</v>
      </c>
      <c r="B234" t="s">
        <v>105</v>
      </c>
      <c r="C234" t="s">
        <v>84</v>
      </c>
      <c r="D234" s="2" t="s">
        <v>84</v>
      </c>
      <c r="E234" s="2"/>
      <c r="F234" s="34">
        <v>9020</v>
      </c>
      <c r="G234" s="2" t="s">
        <v>106</v>
      </c>
      <c r="H234" s="2">
        <v>128</v>
      </c>
      <c r="I234" s="2"/>
      <c r="J234" s="2"/>
      <c r="K234" s="2"/>
      <c r="L234" s="2" t="s">
        <v>20</v>
      </c>
      <c r="M234" s="2">
        <v>128</v>
      </c>
      <c r="N234" s="2"/>
      <c r="O234" s="2"/>
      <c r="P234" s="2" t="s">
        <v>84</v>
      </c>
      <c r="Q234" s="2"/>
      <c r="R234" s="2"/>
      <c r="S234" s="2"/>
      <c r="T234" s="2" t="s">
        <v>86</v>
      </c>
      <c r="U234" t="s">
        <v>598</v>
      </c>
      <c r="V234" s="5" t="s">
        <v>88</v>
      </c>
      <c r="W234" t="s">
        <v>89</v>
      </c>
      <c r="X234">
        <v>0</v>
      </c>
      <c r="Z234" t="s">
        <v>88</v>
      </c>
      <c r="AA234" t="s">
        <v>88</v>
      </c>
      <c r="AB234" t="s">
        <v>88</v>
      </c>
      <c r="AC234" t="s">
        <v>88</v>
      </c>
      <c r="AD234" t="s">
        <v>88</v>
      </c>
      <c r="AE234" t="s">
        <v>88</v>
      </c>
      <c r="AF234" t="s">
        <v>88</v>
      </c>
      <c r="AG234" t="s">
        <v>88</v>
      </c>
      <c r="AH234" t="s">
        <v>88</v>
      </c>
      <c r="AI234" t="s">
        <v>88</v>
      </c>
      <c r="AJ234" t="s">
        <v>88</v>
      </c>
      <c r="AK234" t="s">
        <v>88</v>
      </c>
      <c r="AM234" s="29" t="str">
        <f t="shared" si="82"/>
        <v/>
      </c>
      <c r="AN234" s="29" t="str">
        <f t="shared" si="83"/>
        <v/>
      </c>
      <c r="AO234" s="29" t="str">
        <f t="shared" si="84"/>
        <v/>
      </c>
      <c r="AP234" s="29" t="str">
        <f t="shared" si="87"/>
        <v/>
      </c>
      <c r="AQ234" s="29" t="str">
        <f t="shared" si="88"/>
        <v/>
      </c>
      <c r="AT234" t="s">
        <v>88</v>
      </c>
      <c r="AU234" t="s">
        <v>88</v>
      </c>
      <c r="AV234" t="s">
        <v>88</v>
      </c>
      <c r="AW234" t="s">
        <v>88</v>
      </c>
      <c r="AX234" t="s">
        <v>88</v>
      </c>
      <c r="AY234" t="s">
        <v>88</v>
      </c>
      <c r="AZ234" t="s">
        <v>88</v>
      </c>
      <c r="BA234" t="s">
        <v>88</v>
      </c>
      <c r="BB234" t="s">
        <v>88</v>
      </c>
      <c r="BC234" t="s">
        <v>88</v>
      </c>
      <c r="BD234" t="s">
        <v>88</v>
      </c>
      <c r="BE234" t="s">
        <v>88</v>
      </c>
      <c r="BF234" t="s">
        <v>88</v>
      </c>
      <c r="BG234" t="s">
        <v>88</v>
      </c>
      <c r="BH234" t="s">
        <v>88</v>
      </c>
      <c r="BI234" t="s">
        <v>88</v>
      </c>
      <c r="BJ234" t="s">
        <v>88</v>
      </c>
      <c r="BK234" t="s">
        <v>88</v>
      </c>
      <c r="BL234" t="s">
        <v>88</v>
      </c>
      <c r="BM234" t="s">
        <v>88</v>
      </c>
      <c r="BN234" t="s">
        <v>88</v>
      </c>
      <c r="BP234" s="30">
        <v>2000</v>
      </c>
      <c r="BS234" s="30" t="str">
        <f t="shared" si="89"/>
        <v/>
      </c>
      <c r="BT234" s="31">
        <f t="shared" si="85"/>
        <v>-1</v>
      </c>
      <c r="BU234" s="35" t="str">
        <f t="shared" si="90"/>
        <v>OOS</v>
      </c>
      <c r="BV234" s="29" t="str">
        <f t="shared" si="91"/>
        <v>OOS</v>
      </c>
      <c r="BW234" s="29" t="str">
        <f t="shared" si="92"/>
        <v>OOS</v>
      </c>
      <c r="BX234" s="29" t="str">
        <f t="shared" si="93"/>
        <v>OOS</v>
      </c>
      <c r="BY234" s="29" t="str">
        <f t="shared" si="94"/>
        <v>OOS</v>
      </c>
      <c r="BZ234" s="29"/>
      <c r="CA234" s="30" t="str">
        <f t="shared" si="95"/>
        <v/>
      </c>
      <c r="CB234" s="31">
        <f t="shared" si="81"/>
        <v>-1</v>
      </c>
      <c r="CC234" s="35" t="str">
        <f t="shared" si="96"/>
        <v/>
      </c>
      <c r="CD234" s="29" t="str">
        <f t="shared" si="97"/>
        <v/>
      </c>
      <c r="CE234" s="29" t="str">
        <f t="shared" si="98"/>
        <v/>
      </c>
      <c r="CF234" s="29" t="str">
        <f t="shared" si="99"/>
        <v/>
      </c>
      <c r="CG234" s="29" t="str">
        <f t="shared" si="100"/>
        <v/>
      </c>
      <c r="CI234" s="30" t="str">
        <f t="shared" si="101"/>
        <v/>
      </c>
      <c r="CJ234" s="31">
        <f t="shared" si="86"/>
        <v>-1</v>
      </c>
      <c r="CK234" s="35" t="str">
        <f t="shared" si="102"/>
        <v/>
      </c>
      <c r="CL234" s="29" t="str">
        <f t="shared" si="103"/>
        <v/>
      </c>
      <c r="CM234" s="29" t="str">
        <f t="shared" si="104"/>
        <v/>
      </c>
      <c r="CN234" s="29" t="str">
        <f t="shared" si="105"/>
        <v/>
      </c>
      <c r="CO234" s="29" t="str">
        <f t="shared" si="106"/>
        <v/>
      </c>
    </row>
    <row r="235" spans="1:93" hidden="1" x14ac:dyDescent="0.3">
      <c r="A235" t="s">
        <v>599</v>
      </c>
      <c r="B235" t="s">
        <v>96</v>
      </c>
      <c r="C235" t="s">
        <v>83</v>
      </c>
      <c r="D235" s="2" t="s">
        <v>84</v>
      </c>
      <c r="E235" s="2">
        <v>82</v>
      </c>
      <c r="F235" s="34">
        <v>9020</v>
      </c>
      <c r="G235" s="2" t="s">
        <v>106</v>
      </c>
      <c r="H235" s="2">
        <v>12</v>
      </c>
      <c r="I235" s="2">
        <v>540</v>
      </c>
      <c r="J235" s="2">
        <v>675</v>
      </c>
      <c r="K235" s="2" t="s">
        <v>600</v>
      </c>
      <c r="L235" s="2" t="s">
        <v>20</v>
      </c>
      <c r="M235" s="2">
        <v>12</v>
      </c>
      <c r="N235" s="2"/>
      <c r="O235" s="2"/>
      <c r="P235" s="2" t="s">
        <v>84</v>
      </c>
      <c r="Q235" s="2"/>
      <c r="R235" s="2"/>
      <c r="S235" s="2"/>
      <c r="T235" s="2" t="s">
        <v>86</v>
      </c>
      <c r="U235" t="s">
        <v>601</v>
      </c>
      <c r="V235" s="5" t="s">
        <v>88</v>
      </c>
      <c r="W235" t="s">
        <v>109</v>
      </c>
      <c r="X235">
        <v>1</v>
      </c>
      <c r="Z235">
        <v>3.0430000000000001</v>
      </c>
      <c r="AA235">
        <v>-0.14966150225589619</v>
      </c>
      <c r="AB235">
        <v>0.52692151711335011</v>
      </c>
      <c r="AC235">
        <v>1.8411</v>
      </c>
      <c r="AD235">
        <v>-1.8050999999999999</v>
      </c>
      <c r="AE235">
        <v>-1.1288</v>
      </c>
      <c r="AF235">
        <v>-1.845</v>
      </c>
      <c r="AG235">
        <v>6.7507000000000001</v>
      </c>
      <c r="AH235">
        <v>5.8051000000000004</v>
      </c>
      <c r="AI235">
        <v>6.1600000000000002E-2</v>
      </c>
      <c r="AJ235">
        <v>6.6500000000000004E-2</v>
      </c>
      <c r="AK235">
        <v>9.35E-2</v>
      </c>
      <c r="AM235" s="29">
        <f t="shared" si="82"/>
        <v>2.9288920148574542</v>
      </c>
      <c r="AN235" s="29">
        <f t="shared" si="83"/>
        <v>4.773892014857454</v>
      </c>
      <c r="AO235" s="29">
        <f t="shared" si="84"/>
        <v>2.968792014857454</v>
      </c>
      <c r="AP235" s="29">
        <f t="shared" si="87"/>
        <v>2.968792014857454</v>
      </c>
      <c r="AQ235" s="29">
        <f t="shared" si="88"/>
        <v>1.839992014857454</v>
      </c>
      <c r="AT235">
        <v>2.1320000000000001</v>
      </c>
      <c r="AU235">
        <v>0.23699999999999999</v>
      </c>
      <c r="AV235">
        <v>0.59899999999999998</v>
      </c>
      <c r="AW235">
        <v>0</v>
      </c>
      <c r="AX235">
        <v>-1.69</v>
      </c>
      <c r="AY235">
        <v>-1.1599999999999999</v>
      </c>
      <c r="AZ235">
        <v>0</v>
      </c>
      <c r="BA235">
        <v>-2.4630000000000001</v>
      </c>
      <c r="BB235">
        <v>0.46179999999999999</v>
      </c>
      <c r="BC235">
        <v>0</v>
      </c>
      <c r="BD235">
        <v>0.19869999999999999</v>
      </c>
      <c r="BE235">
        <v>0.6</v>
      </c>
      <c r="BF235">
        <v>15</v>
      </c>
      <c r="BG235">
        <v>0</v>
      </c>
      <c r="BH235">
        <v>3</v>
      </c>
      <c r="BI235">
        <v>150</v>
      </c>
      <c r="BJ235">
        <v>0</v>
      </c>
      <c r="BK235">
        <v>9.1999999999999998E-3</v>
      </c>
      <c r="BL235">
        <v>-8.8000000000000005E-3</v>
      </c>
      <c r="BM235">
        <v>0</v>
      </c>
      <c r="BN235">
        <v>0</v>
      </c>
      <c r="BP235" s="30">
        <v>2000</v>
      </c>
      <c r="BS235" s="30" t="str">
        <f t="shared" si="89"/>
        <v>WRR0347_CFLscw(12w)</v>
      </c>
      <c r="BT235" s="31">
        <f t="shared" si="85"/>
        <v>42</v>
      </c>
      <c r="BU235" s="35">
        <f t="shared" si="90"/>
        <v>1.0127999999999999</v>
      </c>
      <c r="BV235" s="29">
        <f t="shared" si="91"/>
        <v>3.4758</v>
      </c>
      <c r="BW235" s="29">
        <f t="shared" si="92"/>
        <v>1.7858000000000001</v>
      </c>
      <c r="BX235" s="29">
        <f t="shared" si="93"/>
        <v>0.62580000000000013</v>
      </c>
      <c r="BY235" s="29">
        <f t="shared" si="94"/>
        <v>0.62580000000000013</v>
      </c>
      <c r="BZ235" s="29"/>
      <c r="CA235" s="30" t="str">
        <f t="shared" si="95"/>
        <v>_CFLscw(12w)</v>
      </c>
      <c r="CB235" s="31">
        <f t="shared" si="81"/>
        <v>49</v>
      </c>
      <c r="CC235" s="35">
        <f t="shared" si="96"/>
        <v>1.0771999999999999</v>
      </c>
      <c r="CD235" s="29">
        <f t="shared" si="97"/>
        <v>3.5402</v>
      </c>
      <c r="CE235" s="29">
        <f t="shared" si="98"/>
        <v>1.8502000000000001</v>
      </c>
      <c r="CF235" s="29">
        <f t="shared" si="99"/>
        <v>0.69020000000000015</v>
      </c>
      <c r="CG235" s="29">
        <f t="shared" si="100"/>
        <v>0.69020000000000015</v>
      </c>
      <c r="CI235" s="30" t="str">
        <f t="shared" si="101"/>
        <v>WRR0347_CFLscw(12w)</v>
      </c>
      <c r="CJ235" s="31">
        <f t="shared" si="86"/>
        <v>42</v>
      </c>
      <c r="CK235" s="35">
        <f t="shared" si="102"/>
        <v>1.0127999999999999</v>
      </c>
      <c r="CL235" s="29">
        <f t="shared" si="103"/>
        <v>3.4758</v>
      </c>
      <c r="CM235" s="29">
        <f t="shared" si="104"/>
        <v>1.7858000000000001</v>
      </c>
      <c r="CN235" s="29">
        <f t="shared" si="105"/>
        <v>0.62580000000000013</v>
      </c>
      <c r="CO235" s="29">
        <f t="shared" si="106"/>
        <v>0.62580000000000013</v>
      </c>
    </row>
    <row r="236" spans="1:93" hidden="1" x14ac:dyDescent="0.3">
      <c r="A236" t="s">
        <v>602</v>
      </c>
      <c r="B236" t="s">
        <v>96</v>
      </c>
      <c r="C236" t="s">
        <v>83</v>
      </c>
      <c r="D236" s="2" t="s">
        <v>84</v>
      </c>
      <c r="E236" s="2">
        <v>82</v>
      </c>
      <c r="F236" s="34">
        <v>9020</v>
      </c>
      <c r="G236" s="2" t="s">
        <v>106</v>
      </c>
      <c r="H236" s="2">
        <v>13</v>
      </c>
      <c r="I236" s="2">
        <v>660</v>
      </c>
      <c r="J236" s="2">
        <v>825</v>
      </c>
      <c r="K236" s="2" t="s">
        <v>603</v>
      </c>
      <c r="L236" s="2" t="s">
        <v>20</v>
      </c>
      <c r="M236" s="2">
        <v>13</v>
      </c>
      <c r="N236" s="2"/>
      <c r="O236" s="2"/>
      <c r="P236" s="2" t="s">
        <v>84</v>
      </c>
      <c r="Q236" s="2"/>
      <c r="R236" s="2"/>
      <c r="S236" s="2"/>
      <c r="T236" s="2" t="s">
        <v>86</v>
      </c>
      <c r="U236" t="s">
        <v>604</v>
      </c>
      <c r="V236" s="5" t="s">
        <v>88</v>
      </c>
      <c r="W236" t="s">
        <v>109</v>
      </c>
      <c r="X236">
        <v>1</v>
      </c>
      <c r="Z236">
        <v>3.0430000000000001</v>
      </c>
      <c r="AA236">
        <v>-0.14966150225589619</v>
      </c>
      <c r="AB236">
        <v>0.52692151711335011</v>
      </c>
      <c r="AC236">
        <v>1.8411</v>
      </c>
      <c r="AD236">
        <v>-1.8050999999999999</v>
      </c>
      <c r="AE236">
        <v>-1.1288</v>
      </c>
      <c r="AF236">
        <v>-1.845</v>
      </c>
      <c r="AG236">
        <v>6.7507000000000001</v>
      </c>
      <c r="AH236">
        <v>5.8051000000000004</v>
      </c>
      <c r="AI236">
        <v>6.1600000000000002E-2</v>
      </c>
      <c r="AJ236">
        <v>6.6500000000000004E-2</v>
      </c>
      <c r="AK236">
        <v>9.35E-2</v>
      </c>
      <c r="AM236" s="29">
        <f t="shared" si="82"/>
        <v>2.9953920148574547</v>
      </c>
      <c r="AN236" s="29">
        <f t="shared" si="83"/>
        <v>4.8403920148574544</v>
      </c>
      <c r="AO236" s="29">
        <f t="shared" si="84"/>
        <v>3.0352920148574545</v>
      </c>
      <c r="AP236" s="29">
        <f t="shared" si="87"/>
        <v>3.0352920148574545</v>
      </c>
      <c r="AQ236" s="29">
        <f t="shared" si="88"/>
        <v>1.9064920148574545</v>
      </c>
      <c r="AT236">
        <v>2.1320000000000001</v>
      </c>
      <c r="AU236">
        <v>0.23699999999999999</v>
      </c>
      <c r="AV236">
        <v>0.59899999999999998</v>
      </c>
      <c r="AW236">
        <v>0</v>
      </c>
      <c r="AX236">
        <v>-1.69</v>
      </c>
      <c r="AY236">
        <v>-1.1599999999999999</v>
      </c>
      <c r="AZ236">
        <v>0</v>
      </c>
      <c r="BA236">
        <v>-2.4630000000000001</v>
      </c>
      <c r="BB236">
        <v>0.46179999999999999</v>
      </c>
      <c r="BC236">
        <v>0</v>
      </c>
      <c r="BD236">
        <v>0.19869999999999999</v>
      </c>
      <c r="BE236">
        <v>0.6</v>
      </c>
      <c r="BF236">
        <v>15</v>
      </c>
      <c r="BG236">
        <v>0</v>
      </c>
      <c r="BH236">
        <v>3</v>
      </c>
      <c r="BI236">
        <v>150</v>
      </c>
      <c r="BJ236">
        <v>0</v>
      </c>
      <c r="BK236">
        <v>9.1999999999999998E-3</v>
      </c>
      <c r="BL236">
        <v>-8.8000000000000005E-3</v>
      </c>
      <c r="BM236">
        <v>0</v>
      </c>
      <c r="BN236">
        <v>0</v>
      </c>
      <c r="BP236" s="30">
        <v>2000</v>
      </c>
      <c r="BS236" s="30" t="str">
        <f t="shared" si="89"/>
        <v>WRR0347_CFLscw(13w)</v>
      </c>
      <c r="BT236" s="31">
        <f t="shared" si="85"/>
        <v>45</v>
      </c>
      <c r="BU236" s="35">
        <f t="shared" si="90"/>
        <v>1.0404</v>
      </c>
      <c r="BV236" s="29">
        <f t="shared" si="91"/>
        <v>3.5034000000000001</v>
      </c>
      <c r="BW236" s="29">
        <f t="shared" si="92"/>
        <v>1.8134000000000001</v>
      </c>
      <c r="BX236" s="29">
        <f t="shared" si="93"/>
        <v>0.6534000000000002</v>
      </c>
      <c r="BY236" s="29">
        <f t="shared" si="94"/>
        <v>0.6534000000000002</v>
      </c>
      <c r="BZ236" s="29"/>
      <c r="CA236" s="30" t="str">
        <f t="shared" si="95"/>
        <v>_CFLscw(13w)</v>
      </c>
      <c r="CB236" s="31">
        <f t="shared" si="81"/>
        <v>53</v>
      </c>
      <c r="CC236" s="35">
        <f t="shared" si="96"/>
        <v>1.1139999999999999</v>
      </c>
      <c r="CD236" s="29">
        <f t="shared" si="97"/>
        <v>3.577</v>
      </c>
      <c r="CE236" s="29">
        <f t="shared" si="98"/>
        <v>1.887</v>
      </c>
      <c r="CF236" s="29">
        <f t="shared" si="99"/>
        <v>0.72700000000000009</v>
      </c>
      <c r="CG236" s="29">
        <f t="shared" si="100"/>
        <v>0.72700000000000009</v>
      </c>
      <c r="CI236" s="30" t="str">
        <f t="shared" si="101"/>
        <v>WRR0347_CFLscw(13w)</v>
      </c>
      <c r="CJ236" s="31">
        <f t="shared" si="86"/>
        <v>45</v>
      </c>
      <c r="CK236" s="35">
        <f t="shared" si="102"/>
        <v>1.0404</v>
      </c>
      <c r="CL236" s="29">
        <f t="shared" si="103"/>
        <v>3.5034000000000001</v>
      </c>
      <c r="CM236" s="29">
        <f t="shared" si="104"/>
        <v>1.8134000000000001</v>
      </c>
      <c r="CN236" s="29">
        <f t="shared" si="105"/>
        <v>0.6534000000000002</v>
      </c>
      <c r="CO236" s="29">
        <f t="shared" si="106"/>
        <v>0.6534000000000002</v>
      </c>
    </row>
    <row r="237" spans="1:93" hidden="1" x14ac:dyDescent="0.3">
      <c r="A237" t="s">
        <v>605</v>
      </c>
      <c r="B237" t="s">
        <v>96</v>
      </c>
      <c r="C237" t="s">
        <v>83</v>
      </c>
      <c r="D237" s="2" t="s">
        <v>84</v>
      </c>
      <c r="E237" s="2">
        <v>82</v>
      </c>
      <c r="F237" s="34">
        <v>9020</v>
      </c>
      <c r="G237" s="2" t="s">
        <v>106</v>
      </c>
      <c r="H237" s="2">
        <v>14</v>
      </c>
      <c r="I237" s="2">
        <v>713</v>
      </c>
      <c r="J237" s="2">
        <v>890</v>
      </c>
      <c r="K237" s="2" t="s">
        <v>606</v>
      </c>
      <c r="L237" s="2" t="s">
        <v>20</v>
      </c>
      <c r="M237" s="2">
        <v>14</v>
      </c>
      <c r="N237" s="2"/>
      <c r="O237" s="2"/>
      <c r="P237" s="2" t="s">
        <v>84</v>
      </c>
      <c r="Q237" s="2"/>
      <c r="R237" s="2"/>
      <c r="S237" s="2"/>
      <c r="T237" s="2" t="s">
        <v>86</v>
      </c>
      <c r="U237" t="s">
        <v>607</v>
      </c>
      <c r="V237" s="5" t="s">
        <v>88</v>
      </c>
      <c r="W237" t="s">
        <v>109</v>
      </c>
      <c r="X237">
        <v>1</v>
      </c>
      <c r="Z237">
        <v>3.0430000000000001</v>
      </c>
      <c r="AA237">
        <v>-0.14966150225589619</v>
      </c>
      <c r="AB237">
        <v>0.52692151711335011</v>
      </c>
      <c r="AC237">
        <v>1.8411</v>
      </c>
      <c r="AD237">
        <v>-1.8050999999999999</v>
      </c>
      <c r="AE237">
        <v>-1.1288</v>
      </c>
      <c r="AF237">
        <v>-1.845</v>
      </c>
      <c r="AG237">
        <v>6.7507000000000001</v>
      </c>
      <c r="AH237">
        <v>5.8051000000000004</v>
      </c>
      <c r="AI237">
        <v>6.1600000000000002E-2</v>
      </c>
      <c r="AJ237">
        <v>6.6500000000000004E-2</v>
      </c>
      <c r="AK237">
        <v>9.35E-2</v>
      </c>
      <c r="AM237" s="29">
        <f t="shared" si="82"/>
        <v>3.0618920148574551</v>
      </c>
      <c r="AN237" s="29">
        <f t="shared" si="83"/>
        <v>4.9068920148574549</v>
      </c>
      <c r="AO237" s="29">
        <f t="shared" si="84"/>
        <v>3.1017920148574549</v>
      </c>
      <c r="AP237" s="29">
        <f t="shared" si="87"/>
        <v>3.1017920148574549</v>
      </c>
      <c r="AQ237" s="29">
        <f t="shared" si="88"/>
        <v>1.9729920148574549</v>
      </c>
      <c r="AT237">
        <v>2.1320000000000001</v>
      </c>
      <c r="AU237">
        <v>0.23699999999999999</v>
      </c>
      <c r="AV237">
        <v>0.59899999999999998</v>
      </c>
      <c r="AW237">
        <v>0</v>
      </c>
      <c r="AX237">
        <v>-1.69</v>
      </c>
      <c r="AY237">
        <v>-1.1599999999999999</v>
      </c>
      <c r="AZ237">
        <v>0</v>
      </c>
      <c r="BA237">
        <v>-2.4630000000000001</v>
      </c>
      <c r="BB237">
        <v>0.46179999999999999</v>
      </c>
      <c r="BC237">
        <v>0</v>
      </c>
      <c r="BD237">
        <v>0.19869999999999999</v>
      </c>
      <c r="BE237">
        <v>0.6</v>
      </c>
      <c r="BF237">
        <v>15</v>
      </c>
      <c r="BG237">
        <v>0</v>
      </c>
      <c r="BH237">
        <v>3</v>
      </c>
      <c r="BI237">
        <v>150</v>
      </c>
      <c r="BJ237">
        <v>0</v>
      </c>
      <c r="BK237">
        <v>9.1999999999999998E-3</v>
      </c>
      <c r="BL237">
        <v>-8.8000000000000005E-3</v>
      </c>
      <c r="BM237">
        <v>0</v>
      </c>
      <c r="BN237">
        <v>0</v>
      </c>
      <c r="BP237" s="30">
        <v>2000</v>
      </c>
      <c r="BS237" s="30" t="str">
        <f t="shared" si="89"/>
        <v>WRR0347_CFLscw(14w)</v>
      </c>
      <c r="BT237" s="31">
        <f t="shared" si="85"/>
        <v>49</v>
      </c>
      <c r="BU237" s="35">
        <f t="shared" si="90"/>
        <v>1.0771999999999999</v>
      </c>
      <c r="BV237" s="29">
        <f t="shared" si="91"/>
        <v>3.5402</v>
      </c>
      <c r="BW237" s="29">
        <f t="shared" si="92"/>
        <v>1.8502000000000001</v>
      </c>
      <c r="BX237" s="29">
        <f t="shared" si="93"/>
        <v>0.69020000000000015</v>
      </c>
      <c r="BY237" s="29">
        <f t="shared" si="94"/>
        <v>0.69020000000000015</v>
      </c>
      <c r="BZ237" s="29"/>
      <c r="CA237" s="30" t="str">
        <f t="shared" si="95"/>
        <v>_CFLscw(14w)</v>
      </c>
      <c r="CB237" s="31">
        <f t="shared" si="81"/>
        <v>57</v>
      </c>
      <c r="CC237" s="35">
        <f t="shared" si="96"/>
        <v>1.1508000000000003</v>
      </c>
      <c r="CD237" s="29">
        <f t="shared" si="97"/>
        <v>3.6138000000000003</v>
      </c>
      <c r="CE237" s="29">
        <f t="shared" si="98"/>
        <v>1.9238000000000004</v>
      </c>
      <c r="CF237" s="29">
        <f t="shared" si="99"/>
        <v>0.76380000000000048</v>
      </c>
      <c r="CG237" s="29">
        <f t="shared" si="100"/>
        <v>0.76380000000000048</v>
      </c>
      <c r="CI237" s="30" t="str">
        <f t="shared" si="101"/>
        <v>WRR0347_CFLscw(14w)</v>
      </c>
      <c r="CJ237" s="31">
        <f t="shared" si="86"/>
        <v>49</v>
      </c>
      <c r="CK237" s="35">
        <f t="shared" si="102"/>
        <v>1.0771999999999999</v>
      </c>
      <c r="CL237" s="29">
        <f t="shared" si="103"/>
        <v>3.5402</v>
      </c>
      <c r="CM237" s="29">
        <f t="shared" si="104"/>
        <v>1.8502000000000001</v>
      </c>
      <c r="CN237" s="29">
        <f t="shared" si="105"/>
        <v>0.69020000000000015</v>
      </c>
      <c r="CO237" s="29">
        <f t="shared" si="106"/>
        <v>0.69020000000000015</v>
      </c>
    </row>
    <row r="238" spans="1:93" hidden="1" x14ac:dyDescent="0.3">
      <c r="A238" t="s">
        <v>608</v>
      </c>
      <c r="B238" t="s">
        <v>96</v>
      </c>
      <c r="C238" t="s">
        <v>83</v>
      </c>
      <c r="D238" s="2" t="s">
        <v>84</v>
      </c>
      <c r="E238" s="2">
        <v>82</v>
      </c>
      <c r="F238" s="34">
        <v>9020</v>
      </c>
      <c r="G238" s="2" t="s">
        <v>106</v>
      </c>
      <c r="H238" s="2">
        <v>150</v>
      </c>
      <c r="I238" s="2"/>
      <c r="J238" s="2"/>
      <c r="K238" s="2" t="s">
        <v>609</v>
      </c>
      <c r="L238" s="2" t="s">
        <v>20</v>
      </c>
      <c r="M238" s="2">
        <v>150</v>
      </c>
      <c r="N238" s="2"/>
      <c r="O238" s="2"/>
      <c r="P238" s="2" t="s">
        <v>84</v>
      </c>
      <c r="Q238" s="2"/>
      <c r="R238" s="2"/>
      <c r="S238" s="2"/>
      <c r="T238" s="2" t="s">
        <v>86</v>
      </c>
      <c r="U238" t="s">
        <v>610</v>
      </c>
      <c r="V238" s="5" t="s">
        <v>88</v>
      </c>
      <c r="W238" t="s">
        <v>89</v>
      </c>
      <c r="X238">
        <v>0</v>
      </c>
      <c r="Z238" t="s">
        <v>88</v>
      </c>
      <c r="AA238" t="s">
        <v>88</v>
      </c>
      <c r="AB238" t="s">
        <v>88</v>
      </c>
      <c r="AC238" t="s">
        <v>88</v>
      </c>
      <c r="AD238" t="s">
        <v>88</v>
      </c>
      <c r="AE238" t="s">
        <v>88</v>
      </c>
      <c r="AF238" t="s">
        <v>88</v>
      </c>
      <c r="AG238" t="s">
        <v>88</v>
      </c>
      <c r="AH238" t="s">
        <v>88</v>
      </c>
      <c r="AI238" t="s">
        <v>88</v>
      </c>
      <c r="AJ238" t="s">
        <v>88</v>
      </c>
      <c r="AK238" t="s">
        <v>88</v>
      </c>
      <c r="AM238" s="29" t="str">
        <f t="shared" si="82"/>
        <v/>
      </c>
      <c r="AN238" s="29" t="str">
        <f t="shared" si="83"/>
        <v/>
      </c>
      <c r="AO238" s="29" t="str">
        <f t="shared" si="84"/>
        <v/>
      </c>
      <c r="AP238" s="29" t="str">
        <f t="shared" si="87"/>
        <v/>
      </c>
      <c r="AQ238" s="29" t="str">
        <f t="shared" si="88"/>
        <v/>
      </c>
      <c r="AT238" t="s">
        <v>88</v>
      </c>
      <c r="AU238" t="s">
        <v>88</v>
      </c>
      <c r="AV238" t="s">
        <v>88</v>
      </c>
      <c r="AW238" t="s">
        <v>88</v>
      </c>
      <c r="AX238" t="s">
        <v>88</v>
      </c>
      <c r="AY238" t="s">
        <v>88</v>
      </c>
      <c r="AZ238" t="s">
        <v>88</v>
      </c>
      <c r="BA238" t="s">
        <v>88</v>
      </c>
      <c r="BB238" t="s">
        <v>88</v>
      </c>
      <c r="BC238" t="s">
        <v>88</v>
      </c>
      <c r="BD238" t="s">
        <v>88</v>
      </c>
      <c r="BE238" t="s">
        <v>88</v>
      </c>
      <c r="BF238" t="s">
        <v>88</v>
      </c>
      <c r="BG238" t="s">
        <v>88</v>
      </c>
      <c r="BH238" t="s">
        <v>88</v>
      </c>
      <c r="BI238" t="s">
        <v>88</v>
      </c>
      <c r="BJ238" t="s">
        <v>88</v>
      </c>
      <c r="BK238" t="s">
        <v>88</v>
      </c>
      <c r="BL238" t="s">
        <v>88</v>
      </c>
      <c r="BM238" t="s">
        <v>88</v>
      </c>
      <c r="BN238" t="s">
        <v>88</v>
      </c>
      <c r="BP238" s="30">
        <v>2000</v>
      </c>
      <c r="BS238" s="30" t="str">
        <f t="shared" si="89"/>
        <v/>
      </c>
      <c r="BT238" s="31">
        <f t="shared" si="85"/>
        <v>-1</v>
      </c>
      <c r="BU238" s="35" t="str">
        <f t="shared" si="90"/>
        <v>OOS</v>
      </c>
      <c r="BV238" s="29" t="str">
        <f t="shared" si="91"/>
        <v>OOS</v>
      </c>
      <c r="BW238" s="29" t="str">
        <f t="shared" si="92"/>
        <v>OOS</v>
      </c>
      <c r="BX238" s="29" t="str">
        <f t="shared" si="93"/>
        <v>OOS</v>
      </c>
      <c r="BY238" s="29" t="str">
        <f t="shared" si="94"/>
        <v>OOS</v>
      </c>
      <c r="BZ238" s="29"/>
      <c r="CA238" s="30" t="str">
        <f t="shared" si="95"/>
        <v/>
      </c>
      <c r="CB238" s="31">
        <f t="shared" si="81"/>
        <v>-1</v>
      </c>
      <c r="CC238" s="35" t="str">
        <f t="shared" si="96"/>
        <v/>
      </c>
      <c r="CD238" s="29" t="str">
        <f t="shared" si="97"/>
        <v/>
      </c>
      <c r="CE238" s="29" t="str">
        <f t="shared" si="98"/>
        <v/>
      </c>
      <c r="CF238" s="29" t="str">
        <f t="shared" si="99"/>
        <v/>
      </c>
      <c r="CG238" s="29" t="str">
        <f t="shared" si="100"/>
        <v/>
      </c>
      <c r="CI238" s="30" t="str">
        <f t="shared" si="101"/>
        <v/>
      </c>
      <c r="CJ238" s="31">
        <f t="shared" si="86"/>
        <v>-1</v>
      </c>
      <c r="CK238" s="35" t="str">
        <f t="shared" si="102"/>
        <v/>
      </c>
      <c r="CL238" s="29" t="str">
        <f t="shared" si="103"/>
        <v/>
      </c>
      <c r="CM238" s="29" t="str">
        <f t="shared" si="104"/>
        <v/>
      </c>
      <c r="CN238" s="29" t="str">
        <f t="shared" si="105"/>
        <v/>
      </c>
      <c r="CO238" s="29" t="str">
        <f t="shared" si="106"/>
        <v/>
      </c>
    </row>
    <row r="239" spans="1:93" hidden="1" x14ac:dyDescent="0.3">
      <c r="A239" t="s">
        <v>611</v>
      </c>
      <c r="B239" t="s">
        <v>96</v>
      </c>
      <c r="C239" t="s">
        <v>83</v>
      </c>
      <c r="D239" s="2" t="s">
        <v>84</v>
      </c>
      <c r="E239" s="2">
        <v>82</v>
      </c>
      <c r="F239" s="34">
        <v>9020</v>
      </c>
      <c r="G239" s="2" t="s">
        <v>106</v>
      </c>
      <c r="H239" s="2">
        <v>15</v>
      </c>
      <c r="I239" s="2">
        <v>765</v>
      </c>
      <c r="J239" s="2">
        <v>955</v>
      </c>
      <c r="K239" s="2" t="s">
        <v>612</v>
      </c>
      <c r="L239" s="2" t="s">
        <v>20</v>
      </c>
      <c r="M239" s="2">
        <v>15</v>
      </c>
      <c r="N239" s="2"/>
      <c r="O239" s="2"/>
      <c r="P239" s="2" t="s">
        <v>84</v>
      </c>
      <c r="Q239" s="2"/>
      <c r="R239" s="2"/>
      <c r="S239" s="2"/>
      <c r="T239" s="2" t="s">
        <v>86</v>
      </c>
      <c r="U239" t="s">
        <v>613</v>
      </c>
      <c r="V239" s="5" t="s">
        <v>88</v>
      </c>
      <c r="W239" t="s">
        <v>109</v>
      </c>
      <c r="X239">
        <v>1</v>
      </c>
      <c r="Z239">
        <v>3.0430000000000001</v>
      </c>
      <c r="AA239">
        <v>-0.14966150225589619</v>
      </c>
      <c r="AB239">
        <v>0.52692151711335011</v>
      </c>
      <c r="AC239">
        <v>1.8411</v>
      </c>
      <c r="AD239">
        <v>-1.8050999999999999</v>
      </c>
      <c r="AE239">
        <v>-1.1288</v>
      </c>
      <c r="AF239">
        <v>-1.845</v>
      </c>
      <c r="AG239">
        <v>6.7507000000000001</v>
      </c>
      <c r="AH239">
        <v>5.8051000000000004</v>
      </c>
      <c r="AI239">
        <v>6.1600000000000002E-2</v>
      </c>
      <c r="AJ239">
        <v>6.6500000000000004E-2</v>
      </c>
      <c r="AK239">
        <v>9.35E-2</v>
      </c>
      <c r="AM239" s="29">
        <f t="shared" si="82"/>
        <v>3.1283920148574547</v>
      </c>
      <c r="AN239" s="29">
        <f t="shared" si="83"/>
        <v>4.9733920148574544</v>
      </c>
      <c r="AO239" s="29">
        <f t="shared" si="84"/>
        <v>3.1682920148574545</v>
      </c>
      <c r="AP239" s="29">
        <f t="shared" si="87"/>
        <v>3.1682920148574545</v>
      </c>
      <c r="AQ239" s="29">
        <f t="shared" si="88"/>
        <v>2.0394920148574545</v>
      </c>
      <c r="AT239">
        <v>2.1320000000000001</v>
      </c>
      <c r="AU239">
        <v>0.23699999999999999</v>
      </c>
      <c r="AV239">
        <v>0.59899999999999998</v>
      </c>
      <c r="AW239">
        <v>0</v>
      </c>
      <c r="AX239">
        <v>-1.69</v>
      </c>
      <c r="AY239">
        <v>-1.1599999999999999</v>
      </c>
      <c r="AZ239">
        <v>0</v>
      </c>
      <c r="BA239">
        <v>-2.4630000000000001</v>
      </c>
      <c r="BB239">
        <v>0.46179999999999999</v>
      </c>
      <c r="BC239">
        <v>0</v>
      </c>
      <c r="BD239">
        <v>0.19869999999999999</v>
      </c>
      <c r="BE239">
        <v>0.6</v>
      </c>
      <c r="BF239">
        <v>15</v>
      </c>
      <c r="BG239">
        <v>0</v>
      </c>
      <c r="BH239">
        <v>3</v>
      </c>
      <c r="BI239">
        <v>150</v>
      </c>
      <c r="BJ239">
        <v>0</v>
      </c>
      <c r="BK239">
        <v>9.1999999999999998E-3</v>
      </c>
      <c r="BL239">
        <v>-8.8000000000000005E-3</v>
      </c>
      <c r="BM239">
        <v>0</v>
      </c>
      <c r="BN239">
        <v>0</v>
      </c>
      <c r="BP239" s="30">
        <v>2000</v>
      </c>
      <c r="BS239" s="30" t="str">
        <f t="shared" si="89"/>
        <v>WRR0347_CFLscw(15w)</v>
      </c>
      <c r="BT239" s="31">
        <f t="shared" si="85"/>
        <v>52</v>
      </c>
      <c r="BU239" s="35">
        <f t="shared" si="90"/>
        <v>1.1048</v>
      </c>
      <c r="BV239" s="29">
        <f t="shared" si="91"/>
        <v>3.5678000000000001</v>
      </c>
      <c r="BW239" s="29">
        <f t="shared" si="92"/>
        <v>1.8778000000000001</v>
      </c>
      <c r="BX239" s="29">
        <f t="shared" si="93"/>
        <v>0.71780000000000022</v>
      </c>
      <c r="BY239" s="29">
        <f t="shared" si="94"/>
        <v>0.71780000000000022</v>
      </c>
      <c r="BZ239" s="29"/>
      <c r="CA239" s="30" t="str">
        <f t="shared" si="95"/>
        <v>_CFLscw(15w)</v>
      </c>
      <c r="CB239" s="31">
        <f t="shared" si="81"/>
        <v>61</v>
      </c>
      <c r="CC239" s="35">
        <f t="shared" si="96"/>
        <v>1.1876000000000002</v>
      </c>
      <c r="CD239" s="29">
        <f t="shared" si="97"/>
        <v>3.6506000000000003</v>
      </c>
      <c r="CE239" s="29">
        <f t="shared" si="98"/>
        <v>1.9606000000000003</v>
      </c>
      <c r="CF239" s="29">
        <f t="shared" si="99"/>
        <v>0.80060000000000042</v>
      </c>
      <c r="CG239" s="29">
        <f t="shared" si="100"/>
        <v>0.80060000000000042</v>
      </c>
      <c r="CI239" s="30" t="str">
        <f t="shared" si="101"/>
        <v>WRR0347_CFLscw(15w)</v>
      </c>
      <c r="CJ239" s="31">
        <f t="shared" si="86"/>
        <v>52</v>
      </c>
      <c r="CK239" s="35">
        <f t="shared" si="102"/>
        <v>1.1048</v>
      </c>
      <c r="CL239" s="29">
        <f t="shared" si="103"/>
        <v>3.5678000000000001</v>
      </c>
      <c r="CM239" s="29">
        <f t="shared" si="104"/>
        <v>1.8778000000000001</v>
      </c>
      <c r="CN239" s="29">
        <f t="shared" si="105"/>
        <v>0.71780000000000022</v>
      </c>
      <c r="CO239" s="29">
        <f t="shared" si="106"/>
        <v>0.71780000000000022</v>
      </c>
    </row>
    <row r="240" spans="1:93" hidden="1" x14ac:dyDescent="0.3">
      <c r="A240" t="s">
        <v>614</v>
      </c>
      <c r="B240" t="s">
        <v>96</v>
      </c>
      <c r="C240" t="s">
        <v>83</v>
      </c>
      <c r="D240" s="2" t="s">
        <v>84</v>
      </c>
      <c r="E240" s="2">
        <v>82</v>
      </c>
      <c r="F240" s="34">
        <v>9020</v>
      </c>
      <c r="G240" s="2" t="s">
        <v>106</v>
      </c>
      <c r="H240" s="2">
        <v>16</v>
      </c>
      <c r="I240" s="2">
        <v>810</v>
      </c>
      <c r="J240" s="2">
        <v>1015</v>
      </c>
      <c r="K240" s="2" t="s">
        <v>615</v>
      </c>
      <c r="L240" s="2" t="s">
        <v>20</v>
      </c>
      <c r="M240" s="2">
        <v>16</v>
      </c>
      <c r="N240" s="2"/>
      <c r="O240" s="2"/>
      <c r="P240" s="2" t="s">
        <v>84</v>
      </c>
      <c r="Q240" s="2"/>
      <c r="R240" s="2"/>
      <c r="S240" s="2"/>
      <c r="T240" s="2" t="s">
        <v>86</v>
      </c>
      <c r="U240" t="s">
        <v>616</v>
      </c>
      <c r="V240" s="5" t="s">
        <v>88</v>
      </c>
      <c r="W240" t="s">
        <v>109</v>
      </c>
      <c r="X240">
        <v>1</v>
      </c>
      <c r="Z240">
        <v>3.0430000000000001</v>
      </c>
      <c r="AA240">
        <v>-0.14966150225589619</v>
      </c>
      <c r="AB240">
        <v>0.52692151711335011</v>
      </c>
      <c r="AC240">
        <v>1.8411</v>
      </c>
      <c r="AD240">
        <v>-1.8050999999999999</v>
      </c>
      <c r="AE240">
        <v>-1.1288</v>
      </c>
      <c r="AF240">
        <v>-1.845</v>
      </c>
      <c r="AG240">
        <v>6.7507000000000001</v>
      </c>
      <c r="AH240">
        <v>5.8051000000000004</v>
      </c>
      <c r="AI240">
        <v>6.1600000000000002E-2</v>
      </c>
      <c r="AJ240">
        <v>6.6500000000000004E-2</v>
      </c>
      <c r="AK240">
        <v>9.35E-2</v>
      </c>
      <c r="AM240" s="29">
        <f t="shared" si="82"/>
        <v>3.1948920148574542</v>
      </c>
      <c r="AN240" s="29">
        <f t="shared" si="83"/>
        <v>5.039892014857454</v>
      </c>
      <c r="AO240" s="29">
        <f t="shared" si="84"/>
        <v>3.234792014857454</v>
      </c>
      <c r="AP240" s="29">
        <f t="shared" si="87"/>
        <v>3.234792014857454</v>
      </c>
      <c r="AQ240" s="29">
        <f t="shared" si="88"/>
        <v>2.105992014857454</v>
      </c>
      <c r="AT240">
        <v>2.1320000000000001</v>
      </c>
      <c r="AU240">
        <v>0.23699999999999999</v>
      </c>
      <c r="AV240">
        <v>0.59899999999999998</v>
      </c>
      <c r="AW240">
        <v>0</v>
      </c>
      <c r="AX240">
        <v>-1.69</v>
      </c>
      <c r="AY240">
        <v>-1.1599999999999999</v>
      </c>
      <c r="AZ240">
        <v>0</v>
      </c>
      <c r="BA240">
        <v>-2.4630000000000001</v>
      </c>
      <c r="BB240">
        <v>0.46179999999999999</v>
      </c>
      <c r="BC240">
        <v>0</v>
      </c>
      <c r="BD240">
        <v>0.19869999999999999</v>
      </c>
      <c r="BE240">
        <v>0.6</v>
      </c>
      <c r="BF240">
        <v>15</v>
      </c>
      <c r="BG240">
        <v>0</v>
      </c>
      <c r="BH240">
        <v>3</v>
      </c>
      <c r="BI240">
        <v>150</v>
      </c>
      <c r="BJ240">
        <v>0</v>
      </c>
      <c r="BK240">
        <v>9.1999999999999998E-3</v>
      </c>
      <c r="BL240">
        <v>-8.8000000000000005E-3</v>
      </c>
      <c r="BM240">
        <v>0</v>
      </c>
      <c r="BN240">
        <v>0</v>
      </c>
      <c r="BP240" s="30">
        <v>2000</v>
      </c>
      <c r="BS240" s="30" t="str">
        <f t="shared" si="89"/>
        <v>WRR0347_CFLscw(16w)</v>
      </c>
      <c r="BT240" s="31">
        <f t="shared" si="85"/>
        <v>56</v>
      </c>
      <c r="BU240" s="35">
        <f t="shared" si="90"/>
        <v>1.1415999999999999</v>
      </c>
      <c r="BV240" s="29">
        <f t="shared" si="91"/>
        <v>3.6046</v>
      </c>
      <c r="BW240" s="29">
        <f t="shared" si="92"/>
        <v>1.9146000000000001</v>
      </c>
      <c r="BX240" s="29">
        <f t="shared" si="93"/>
        <v>0.75460000000000016</v>
      </c>
      <c r="BY240" s="29">
        <f t="shared" si="94"/>
        <v>0.75460000000000016</v>
      </c>
      <c r="BZ240" s="29"/>
      <c r="CA240" s="30" t="str">
        <f t="shared" si="95"/>
        <v>_CFLscw(16w)</v>
      </c>
      <c r="CB240" s="31">
        <f t="shared" si="81"/>
        <v>65</v>
      </c>
      <c r="CC240" s="35">
        <f t="shared" si="96"/>
        <v>1.2244000000000002</v>
      </c>
      <c r="CD240" s="29">
        <f t="shared" si="97"/>
        <v>3.6874000000000002</v>
      </c>
      <c r="CE240" s="29">
        <f t="shared" si="98"/>
        <v>1.9974000000000003</v>
      </c>
      <c r="CF240" s="29">
        <f t="shared" si="99"/>
        <v>0.83740000000000037</v>
      </c>
      <c r="CG240" s="29">
        <f t="shared" si="100"/>
        <v>0.83740000000000037</v>
      </c>
      <c r="CI240" s="30" t="str">
        <f t="shared" si="101"/>
        <v>WRR0347_CFLscw(16w)</v>
      </c>
      <c r="CJ240" s="31">
        <f t="shared" si="86"/>
        <v>56</v>
      </c>
      <c r="CK240" s="35">
        <f t="shared" si="102"/>
        <v>1.1415999999999999</v>
      </c>
      <c r="CL240" s="29">
        <f t="shared" si="103"/>
        <v>3.6046</v>
      </c>
      <c r="CM240" s="29">
        <f t="shared" si="104"/>
        <v>1.9146000000000001</v>
      </c>
      <c r="CN240" s="29">
        <f t="shared" si="105"/>
        <v>0.75460000000000016</v>
      </c>
      <c r="CO240" s="29">
        <f t="shared" si="106"/>
        <v>0.75460000000000016</v>
      </c>
    </row>
    <row r="241" spans="1:93" hidden="1" x14ac:dyDescent="0.3">
      <c r="A241" t="s">
        <v>617</v>
      </c>
      <c r="B241" t="s">
        <v>96</v>
      </c>
      <c r="C241" t="s">
        <v>83</v>
      </c>
      <c r="D241" s="2" t="s">
        <v>84</v>
      </c>
      <c r="E241" s="2">
        <v>82</v>
      </c>
      <c r="F241" s="34">
        <v>9020</v>
      </c>
      <c r="G241" s="2" t="s">
        <v>106</v>
      </c>
      <c r="H241" s="2">
        <v>17</v>
      </c>
      <c r="I241" s="2">
        <v>845</v>
      </c>
      <c r="J241" s="2">
        <v>1055</v>
      </c>
      <c r="K241" s="2" t="s">
        <v>618</v>
      </c>
      <c r="L241" s="2" t="s">
        <v>20</v>
      </c>
      <c r="M241" s="2">
        <v>17</v>
      </c>
      <c r="N241" s="2"/>
      <c r="O241" s="2"/>
      <c r="P241" s="2" t="s">
        <v>84</v>
      </c>
      <c r="Q241" s="2"/>
      <c r="R241" s="2"/>
      <c r="S241" s="2"/>
      <c r="T241" s="2" t="s">
        <v>86</v>
      </c>
      <c r="U241" t="s">
        <v>619</v>
      </c>
      <c r="V241" s="5" t="s">
        <v>88</v>
      </c>
      <c r="W241" t="s">
        <v>109</v>
      </c>
      <c r="X241">
        <v>1</v>
      </c>
      <c r="Z241">
        <v>3.0430000000000001</v>
      </c>
      <c r="AA241">
        <v>-0.14966150225589619</v>
      </c>
      <c r="AB241">
        <v>0.52692151711335011</v>
      </c>
      <c r="AC241">
        <v>1.8411</v>
      </c>
      <c r="AD241">
        <v>-1.8050999999999999</v>
      </c>
      <c r="AE241">
        <v>-1.1288</v>
      </c>
      <c r="AF241">
        <v>-1.845</v>
      </c>
      <c r="AG241">
        <v>6.7507000000000001</v>
      </c>
      <c r="AH241">
        <v>5.8051000000000004</v>
      </c>
      <c r="AI241">
        <v>6.1600000000000002E-2</v>
      </c>
      <c r="AJ241">
        <v>6.6500000000000004E-2</v>
      </c>
      <c r="AK241">
        <v>9.35E-2</v>
      </c>
      <c r="AM241" s="29">
        <f t="shared" si="82"/>
        <v>3.2613920148574547</v>
      </c>
      <c r="AN241" s="29">
        <f t="shared" si="83"/>
        <v>5.1063920148574544</v>
      </c>
      <c r="AO241" s="29">
        <f t="shared" si="84"/>
        <v>3.3012920148574545</v>
      </c>
      <c r="AP241" s="29">
        <f t="shared" si="87"/>
        <v>3.3012920148574545</v>
      </c>
      <c r="AQ241" s="29">
        <f t="shared" si="88"/>
        <v>2.1724920148574545</v>
      </c>
      <c r="AT241">
        <v>2.1320000000000001</v>
      </c>
      <c r="AU241">
        <v>0.23699999999999999</v>
      </c>
      <c r="AV241">
        <v>0.59899999999999998</v>
      </c>
      <c r="AW241">
        <v>0</v>
      </c>
      <c r="AX241">
        <v>-1.69</v>
      </c>
      <c r="AY241">
        <v>-1.1599999999999999</v>
      </c>
      <c r="AZ241">
        <v>0</v>
      </c>
      <c r="BA241">
        <v>-2.4630000000000001</v>
      </c>
      <c r="BB241">
        <v>0.46179999999999999</v>
      </c>
      <c r="BC241">
        <v>0</v>
      </c>
      <c r="BD241">
        <v>0.19869999999999999</v>
      </c>
      <c r="BE241">
        <v>0.6</v>
      </c>
      <c r="BF241">
        <v>15</v>
      </c>
      <c r="BG241">
        <v>0</v>
      </c>
      <c r="BH241">
        <v>3</v>
      </c>
      <c r="BI241">
        <v>150</v>
      </c>
      <c r="BJ241">
        <v>0</v>
      </c>
      <c r="BK241">
        <v>9.1999999999999998E-3</v>
      </c>
      <c r="BL241">
        <v>-8.8000000000000005E-3</v>
      </c>
      <c r="BM241">
        <v>0</v>
      </c>
      <c r="BN241">
        <v>0</v>
      </c>
      <c r="BP241" s="30">
        <v>2000</v>
      </c>
      <c r="BS241" s="30" t="str">
        <f t="shared" si="89"/>
        <v>WRR0347_CFLscw(17w)</v>
      </c>
      <c r="BT241" s="31">
        <f t="shared" si="85"/>
        <v>59</v>
      </c>
      <c r="BU241" s="35">
        <f t="shared" si="90"/>
        <v>1.1692</v>
      </c>
      <c r="BV241" s="29">
        <f t="shared" si="91"/>
        <v>3.6322000000000001</v>
      </c>
      <c r="BW241" s="29">
        <f t="shared" si="92"/>
        <v>1.9422000000000001</v>
      </c>
      <c r="BX241" s="29">
        <f t="shared" si="93"/>
        <v>0.78220000000000023</v>
      </c>
      <c r="BY241" s="29">
        <f t="shared" si="94"/>
        <v>0.78220000000000023</v>
      </c>
      <c r="BZ241" s="29"/>
      <c r="CA241" s="30" t="str">
        <f t="shared" si="95"/>
        <v>_CFLscw(17w)</v>
      </c>
      <c r="CB241" s="31">
        <f t="shared" si="81"/>
        <v>69</v>
      </c>
      <c r="CC241" s="35">
        <f t="shared" si="96"/>
        <v>1.2612000000000001</v>
      </c>
      <c r="CD241" s="29">
        <f t="shared" si="97"/>
        <v>3.7242000000000002</v>
      </c>
      <c r="CE241" s="29">
        <f t="shared" si="98"/>
        <v>2.0342000000000002</v>
      </c>
      <c r="CF241" s="29">
        <f t="shared" si="99"/>
        <v>0.87420000000000031</v>
      </c>
      <c r="CG241" s="29">
        <f t="shared" si="100"/>
        <v>0.87420000000000031</v>
      </c>
      <c r="CI241" s="30" t="str">
        <f t="shared" si="101"/>
        <v>WRR0347_CFLscw(17w)</v>
      </c>
      <c r="CJ241" s="31">
        <f t="shared" si="86"/>
        <v>59</v>
      </c>
      <c r="CK241" s="35">
        <f t="shared" si="102"/>
        <v>1.1692</v>
      </c>
      <c r="CL241" s="29">
        <f t="shared" si="103"/>
        <v>3.6322000000000001</v>
      </c>
      <c r="CM241" s="29">
        <f t="shared" si="104"/>
        <v>1.9422000000000001</v>
      </c>
      <c r="CN241" s="29">
        <f t="shared" si="105"/>
        <v>0.78220000000000023</v>
      </c>
      <c r="CO241" s="29">
        <f t="shared" si="106"/>
        <v>0.78220000000000023</v>
      </c>
    </row>
    <row r="242" spans="1:93" hidden="1" x14ac:dyDescent="0.3">
      <c r="A242" t="s">
        <v>620</v>
      </c>
      <c r="B242" t="s">
        <v>96</v>
      </c>
      <c r="C242" t="s">
        <v>83</v>
      </c>
      <c r="D242" s="2" t="s">
        <v>84</v>
      </c>
      <c r="E242" s="2">
        <v>82</v>
      </c>
      <c r="F242" s="34">
        <v>9020</v>
      </c>
      <c r="G242" s="2" t="s">
        <v>106</v>
      </c>
      <c r="H242" s="2">
        <v>18</v>
      </c>
      <c r="I242" s="2">
        <v>885</v>
      </c>
      <c r="J242" s="2">
        <v>1105</v>
      </c>
      <c r="K242" s="2" t="s">
        <v>621</v>
      </c>
      <c r="L242" s="2" t="s">
        <v>20</v>
      </c>
      <c r="M242" s="2">
        <v>18</v>
      </c>
      <c r="N242" s="2"/>
      <c r="O242" s="2"/>
      <c r="P242" s="2" t="s">
        <v>84</v>
      </c>
      <c r="Q242" s="2"/>
      <c r="R242" s="2"/>
      <c r="S242" s="2"/>
      <c r="T242" s="2" t="s">
        <v>86</v>
      </c>
      <c r="U242" t="s">
        <v>622</v>
      </c>
      <c r="V242" s="5" t="s">
        <v>88</v>
      </c>
      <c r="W242" t="s">
        <v>109</v>
      </c>
      <c r="X242">
        <v>1</v>
      </c>
      <c r="Z242">
        <v>3.0430000000000001</v>
      </c>
      <c r="AA242">
        <v>-0.14966150225589619</v>
      </c>
      <c r="AB242">
        <v>0.52692151711335011</v>
      </c>
      <c r="AC242">
        <v>1.8411</v>
      </c>
      <c r="AD242">
        <v>-1.8050999999999999</v>
      </c>
      <c r="AE242">
        <v>-1.1288</v>
      </c>
      <c r="AF242">
        <v>-1.845</v>
      </c>
      <c r="AG242">
        <v>6.7507000000000001</v>
      </c>
      <c r="AH242">
        <v>5.8051000000000004</v>
      </c>
      <c r="AI242">
        <v>6.1600000000000002E-2</v>
      </c>
      <c r="AJ242">
        <v>6.6500000000000004E-2</v>
      </c>
      <c r="AK242">
        <v>9.35E-2</v>
      </c>
      <c r="AM242" s="29">
        <f t="shared" si="82"/>
        <v>3.3278920148574551</v>
      </c>
      <c r="AN242" s="29">
        <f t="shared" si="83"/>
        <v>5.1728920148574549</v>
      </c>
      <c r="AO242" s="29">
        <f t="shared" si="84"/>
        <v>3.3677920148574549</v>
      </c>
      <c r="AP242" s="29">
        <f t="shared" si="87"/>
        <v>3.3677920148574549</v>
      </c>
      <c r="AQ242" s="29">
        <f t="shared" si="88"/>
        <v>2.2389920148574549</v>
      </c>
      <c r="AT242">
        <v>2.1320000000000001</v>
      </c>
      <c r="AU242">
        <v>0.23699999999999999</v>
      </c>
      <c r="AV242">
        <v>0.59899999999999998</v>
      </c>
      <c r="AW242">
        <v>0</v>
      </c>
      <c r="AX242">
        <v>-1.69</v>
      </c>
      <c r="AY242">
        <v>-1.1599999999999999</v>
      </c>
      <c r="AZ242">
        <v>0</v>
      </c>
      <c r="BA242">
        <v>-2.4630000000000001</v>
      </c>
      <c r="BB242">
        <v>0.46179999999999999</v>
      </c>
      <c r="BC242">
        <v>0</v>
      </c>
      <c r="BD242">
        <v>0.19869999999999999</v>
      </c>
      <c r="BE242">
        <v>0.6</v>
      </c>
      <c r="BF242">
        <v>15</v>
      </c>
      <c r="BG242">
        <v>0</v>
      </c>
      <c r="BH242">
        <v>3</v>
      </c>
      <c r="BI242">
        <v>150</v>
      </c>
      <c r="BJ242">
        <v>0</v>
      </c>
      <c r="BK242">
        <v>9.1999999999999998E-3</v>
      </c>
      <c r="BL242">
        <v>-8.8000000000000005E-3</v>
      </c>
      <c r="BM242">
        <v>0</v>
      </c>
      <c r="BN242">
        <v>0</v>
      </c>
      <c r="BP242" s="30">
        <v>2000</v>
      </c>
      <c r="BS242" s="30" t="str">
        <f t="shared" si="89"/>
        <v>WRR0347_CFLscw(18w)</v>
      </c>
      <c r="BT242" s="31">
        <f t="shared" si="85"/>
        <v>62</v>
      </c>
      <c r="BU242" s="35">
        <f t="shared" si="90"/>
        <v>1.1968000000000001</v>
      </c>
      <c r="BV242" s="29">
        <f t="shared" si="91"/>
        <v>3.6598000000000002</v>
      </c>
      <c r="BW242" s="29">
        <f t="shared" si="92"/>
        <v>1.9698000000000002</v>
      </c>
      <c r="BX242" s="29">
        <f t="shared" si="93"/>
        <v>0.8098000000000003</v>
      </c>
      <c r="BY242" s="29">
        <f t="shared" si="94"/>
        <v>0.8098000000000003</v>
      </c>
      <c r="BZ242" s="29"/>
      <c r="CA242" s="30" t="str">
        <f t="shared" si="95"/>
        <v>_CFLscw(18w)</v>
      </c>
      <c r="CB242" s="31">
        <f t="shared" si="81"/>
        <v>73</v>
      </c>
      <c r="CC242" s="35">
        <f t="shared" si="96"/>
        <v>1.298</v>
      </c>
      <c r="CD242" s="29">
        <f t="shared" si="97"/>
        <v>3.7610000000000001</v>
      </c>
      <c r="CE242" s="29">
        <f t="shared" si="98"/>
        <v>2.0710000000000002</v>
      </c>
      <c r="CF242" s="29">
        <f t="shared" si="99"/>
        <v>0.91100000000000025</v>
      </c>
      <c r="CG242" s="29">
        <f t="shared" si="100"/>
        <v>0.91100000000000025</v>
      </c>
      <c r="CI242" s="30" t="str">
        <f t="shared" si="101"/>
        <v>WRR0347_CFLscw(18w)</v>
      </c>
      <c r="CJ242" s="31">
        <f t="shared" si="86"/>
        <v>62</v>
      </c>
      <c r="CK242" s="35">
        <f t="shared" si="102"/>
        <v>1.1968000000000001</v>
      </c>
      <c r="CL242" s="29">
        <f t="shared" si="103"/>
        <v>3.6598000000000002</v>
      </c>
      <c r="CM242" s="29">
        <f t="shared" si="104"/>
        <v>1.9698000000000002</v>
      </c>
      <c r="CN242" s="29">
        <f t="shared" si="105"/>
        <v>0.8098000000000003</v>
      </c>
      <c r="CO242" s="29">
        <f t="shared" si="106"/>
        <v>0.8098000000000003</v>
      </c>
    </row>
    <row r="243" spans="1:93" hidden="1" x14ac:dyDescent="0.3">
      <c r="A243" t="s">
        <v>623</v>
      </c>
      <c r="B243" t="s">
        <v>105</v>
      </c>
      <c r="C243" t="s">
        <v>84</v>
      </c>
      <c r="D243" s="2" t="s">
        <v>84</v>
      </c>
      <c r="E243" s="2"/>
      <c r="F243" s="34">
        <v>9020</v>
      </c>
      <c r="G243" s="2" t="s">
        <v>106</v>
      </c>
      <c r="H243" s="2">
        <v>195</v>
      </c>
      <c r="I243" s="2"/>
      <c r="J243" s="2"/>
      <c r="K243" s="2"/>
      <c r="L243" s="2" t="s">
        <v>20</v>
      </c>
      <c r="M243" s="2">
        <v>195</v>
      </c>
      <c r="N243" s="2"/>
      <c r="O243" s="2"/>
      <c r="P243" s="2" t="s">
        <v>84</v>
      </c>
      <c r="Q243" s="2"/>
      <c r="R243" s="2"/>
      <c r="S243" s="2"/>
      <c r="T243" s="2" t="s">
        <v>86</v>
      </c>
      <c r="U243" t="s">
        <v>624</v>
      </c>
      <c r="V243" s="5" t="s">
        <v>88</v>
      </c>
      <c r="W243" t="s">
        <v>89</v>
      </c>
      <c r="X243">
        <v>0</v>
      </c>
      <c r="Z243" t="s">
        <v>88</v>
      </c>
      <c r="AA243" t="s">
        <v>88</v>
      </c>
      <c r="AB243" t="s">
        <v>88</v>
      </c>
      <c r="AC243" t="s">
        <v>88</v>
      </c>
      <c r="AD243" t="s">
        <v>88</v>
      </c>
      <c r="AE243" t="s">
        <v>88</v>
      </c>
      <c r="AF243" t="s">
        <v>88</v>
      </c>
      <c r="AG243" t="s">
        <v>88</v>
      </c>
      <c r="AH243" t="s">
        <v>88</v>
      </c>
      <c r="AI243" t="s">
        <v>88</v>
      </c>
      <c r="AJ243" t="s">
        <v>88</v>
      </c>
      <c r="AK243" t="s">
        <v>88</v>
      </c>
      <c r="AM243" s="29" t="str">
        <f t="shared" si="82"/>
        <v/>
      </c>
      <c r="AN243" s="29" t="str">
        <f t="shared" si="83"/>
        <v/>
      </c>
      <c r="AO243" s="29" t="str">
        <f t="shared" si="84"/>
        <v/>
      </c>
      <c r="AP243" s="29" t="str">
        <f t="shared" si="87"/>
        <v/>
      </c>
      <c r="AQ243" s="29" t="str">
        <f t="shared" si="88"/>
        <v/>
      </c>
      <c r="AT243" t="s">
        <v>88</v>
      </c>
      <c r="AU243" t="s">
        <v>88</v>
      </c>
      <c r="AV243" t="s">
        <v>88</v>
      </c>
      <c r="AW243" t="s">
        <v>88</v>
      </c>
      <c r="AX243" t="s">
        <v>88</v>
      </c>
      <c r="AY243" t="s">
        <v>88</v>
      </c>
      <c r="AZ243" t="s">
        <v>88</v>
      </c>
      <c r="BA243" t="s">
        <v>88</v>
      </c>
      <c r="BB243" t="s">
        <v>88</v>
      </c>
      <c r="BC243" t="s">
        <v>88</v>
      </c>
      <c r="BD243" t="s">
        <v>88</v>
      </c>
      <c r="BE243" t="s">
        <v>88</v>
      </c>
      <c r="BF243" t="s">
        <v>88</v>
      </c>
      <c r="BG243" t="s">
        <v>88</v>
      </c>
      <c r="BH243" t="s">
        <v>88</v>
      </c>
      <c r="BI243" t="s">
        <v>88</v>
      </c>
      <c r="BJ243" t="s">
        <v>88</v>
      </c>
      <c r="BK243" t="s">
        <v>88</v>
      </c>
      <c r="BL243" t="s">
        <v>88</v>
      </c>
      <c r="BM243" t="s">
        <v>88</v>
      </c>
      <c r="BN243" t="s">
        <v>88</v>
      </c>
      <c r="BP243" s="30">
        <v>2000</v>
      </c>
      <c r="BS243" s="30" t="str">
        <f t="shared" si="89"/>
        <v/>
      </c>
      <c r="BT243" s="31">
        <f t="shared" si="85"/>
        <v>-1</v>
      </c>
      <c r="BU243" s="35" t="str">
        <f t="shared" si="90"/>
        <v>OOS</v>
      </c>
      <c r="BV243" s="29" t="str">
        <f t="shared" si="91"/>
        <v>OOS</v>
      </c>
      <c r="BW243" s="29" t="str">
        <f t="shared" si="92"/>
        <v>OOS</v>
      </c>
      <c r="BX243" s="29" t="str">
        <f t="shared" si="93"/>
        <v>OOS</v>
      </c>
      <c r="BY243" s="29" t="str">
        <f t="shared" si="94"/>
        <v>OOS</v>
      </c>
      <c r="BZ243" s="29"/>
      <c r="CA243" s="30" t="str">
        <f t="shared" si="95"/>
        <v/>
      </c>
      <c r="CB243" s="31">
        <f t="shared" si="81"/>
        <v>-1</v>
      </c>
      <c r="CC243" s="35" t="str">
        <f t="shared" si="96"/>
        <v/>
      </c>
      <c r="CD243" s="29" t="str">
        <f t="shared" si="97"/>
        <v/>
      </c>
      <c r="CE243" s="29" t="str">
        <f t="shared" si="98"/>
        <v/>
      </c>
      <c r="CF243" s="29" t="str">
        <f t="shared" si="99"/>
        <v/>
      </c>
      <c r="CG243" s="29" t="str">
        <f t="shared" si="100"/>
        <v/>
      </c>
      <c r="CI243" s="30" t="str">
        <f t="shared" si="101"/>
        <v/>
      </c>
      <c r="CJ243" s="31">
        <f t="shared" si="86"/>
        <v>-1</v>
      </c>
      <c r="CK243" s="35" t="str">
        <f t="shared" si="102"/>
        <v/>
      </c>
      <c r="CL243" s="29" t="str">
        <f t="shared" si="103"/>
        <v/>
      </c>
      <c r="CM243" s="29" t="str">
        <f t="shared" si="104"/>
        <v/>
      </c>
      <c r="CN243" s="29" t="str">
        <f t="shared" si="105"/>
        <v/>
      </c>
      <c r="CO243" s="29" t="str">
        <f t="shared" si="106"/>
        <v/>
      </c>
    </row>
    <row r="244" spans="1:93" hidden="1" x14ac:dyDescent="0.3">
      <c r="A244" t="s">
        <v>625</v>
      </c>
      <c r="B244" t="s">
        <v>96</v>
      </c>
      <c r="C244" t="s">
        <v>83</v>
      </c>
      <c r="D244" s="2" t="s">
        <v>84</v>
      </c>
      <c r="E244" s="2">
        <v>82</v>
      </c>
      <c r="F244" s="34">
        <v>9020</v>
      </c>
      <c r="G244" s="2" t="s">
        <v>106</v>
      </c>
      <c r="H244" s="2">
        <v>19</v>
      </c>
      <c r="I244" s="2">
        <v>925</v>
      </c>
      <c r="J244" s="2">
        <v>1155</v>
      </c>
      <c r="K244" s="2" t="s">
        <v>626</v>
      </c>
      <c r="L244" s="2" t="s">
        <v>20</v>
      </c>
      <c r="M244" s="2">
        <v>19</v>
      </c>
      <c r="N244" s="2"/>
      <c r="O244" s="2"/>
      <c r="P244" s="2" t="s">
        <v>84</v>
      </c>
      <c r="Q244" s="2"/>
      <c r="R244" s="2"/>
      <c r="S244" s="2"/>
      <c r="T244" s="2" t="s">
        <v>86</v>
      </c>
      <c r="U244" t="s">
        <v>627</v>
      </c>
      <c r="V244" s="5" t="s">
        <v>88</v>
      </c>
      <c r="W244" t="s">
        <v>109</v>
      </c>
      <c r="X244">
        <v>1</v>
      </c>
      <c r="Z244">
        <v>3.0430000000000001</v>
      </c>
      <c r="AA244">
        <v>-0.14966150225589619</v>
      </c>
      <c r="AB244">
        <v>0.52692151711335011</v>
      </c>
      <c r="AC244">
        <v>1.8411</v>
      </c>
      <c r="AD244">
        <v>-1.8050999999999999</v>
      </c>
      <c r="AE244">
        <v>-1.1288</v>
      </c>
      <c r="AF244">
        <v>-1.845</v>
      </c>
      <c r="AG244">
        <v>6.7507000000000001</v>
      </c>
      <c r="AH244">
        <v>5.8051000000000004</v>
      </c>
      <c r="AI244">
        <v>6.1600000000000002E-2</v>
      </c>
      <c r="AJ244">
        <v>6.6500000000000004E-2</v>
      </c>
      <c r="AK244">
        <v>9.35E-2</v>
      </c>
      <c r="AM244" s="29">
        <f t="shared" si="82"/>
        <v>3.3943920148574547</v>
      </c>
      <c r="AN244" s="29">
        <f t="shared" si="83"/>
        <v>5.2393920148574544</v>
      </c>
      <c r="AO244" s="29">
        <f t="shared" si="84"/>
        <v>3.4342920148574545</v>
      </c>
      <c r="AP244" s="29">
        <f t="shared" si="87"/>
        <v>3.4342920148574545</v>
      </c>
      <c r="AQ244" s="29">
        <f t="shared" si="88"/>
        <v>2.3054920148574545</v>
      </c>
      <c r="AT244">
        <v>2.1320000000000001</v>
      </c>
      <c r="AU244">
        <v>0.23699999999999999</v>
      </c>
      <c r="AV244">
        <v>0.59899999999999998</v>
      </c>
      <c r="AW244">
        <v>0</v>
      </c>
      <c r="AX244">
        <v>-1.69</v>
      </c>
      <c r="AY244">
        <v>-1.1599999999999999</v>
      </c>
      <c r="AZ244">
        <v>0</v>
      </c>
      <c r="BA244">
        <v>-2.4630000000000001</v>
      </c>
      <c r="BB244">
        <v>0.46179999999999999</v>
      </c>
      <c r="BC244">
        <v>0</v>
      </c>
      <c r="BD244">
        <v>0.19869999999999999</v>
      </c>
      <c r="BE244">
        <v>0.6</v>
      </c>
      <c r="BF244">
        <v>15</v>
      </c>
      <c r="BG244">
        <v>0</v>
      </c>
      <c r="BH244">
        <v>3</v>
      </c>
      <c r="BI244">
        <v>150</v>
      </c>
      <c r="BJ244">
        <v>0</v>
      </c>
      <c r="BK244">
        <v>9.1999999999999998E-3</v>
      </c>
      <c r="BL244">
        <v>-8.8000000000000005E-3</v>
      </c>
      <c r="BM244">
        <v>0</v>
      </c>
      <c r="BN244">
        <v>0</v>
      </c>
      <c r="BP244" s="30">
        <v>2000</v>
      </c>
      <c r="BS244" s="30" t="str">
        <f t="shared" si="89"/>
        <v>WRR0347_CFLscw(19w)</v>
      </c>
      <c r="BT244" s="31">
        <f t="shared" si="85"/>
        <v>66</v>
      </c>
      <c r="BU244" s="35">
        <f t="shared" si="90"/>
        <v>1.2336</v>
      </c>
      <c r="BV244" s="29">
        <f t="shared" si="91"/>
        <v>3.6966000000000001</v>
      </c>
      <c r="BW244" s="29">
        <f t="shared" si="92"/>
        <v>2.0066000000000002</v>
      </c>
      <c r="BX244" s="29">
        <f t="shared" si="93"/>
        <v>0.84660000000000024</v>
      </c>
      <c r="BY244" s="29">
        <f t="shared" si="94"/>
        <v>0.84660000000000024</v>
      </c>
      <c r="BZ244" s="29"/>
      <c r="CA244" s="30" t="str">
        <f t="shared" si="95"/>
        <v>_CFLscw(19w)</v>
      </c>
      <c r="CB244" s="31">
        <f t="shared" si="81"/>
        <v>77</v>
      </c>
      <c r="CC244" s="35">
        <f t="shared" si="96"/>
        <v>1.3172000000000001</v>
      </c>
      <c r="CD244" s="29">
        <f t="shared" si="97"/>
        <v>3.7802000000000002</v>
      </c>
      <c r="CE244" s="29">
        <f t="shared" si="98"/>
        <v>2.0902000000000003</v>
      </c>
      <c r="CF244" s="29">
        <f t="shared" si="99"/>
        <v>0.93020000000000036</v>
      </c>
      <c r="CG244" s="29">
        <f t="shared" si="100"/>
        <v>0.93020000000000036</v>
      </c>
      <c r="CI244" s="30" t="str">
        <f t="shared" si="101"/>
        <v>WRR0347_CFLscw(19w)</v>
      </c>
      <c r="CJ244" s="31">
        <f t="shared" si="86"/>
        <v>66</v>
      </c>
      <c r="CK244" s="35">
        <f t="shared" si="102"/>
        <v>1.2336</v>
      </c>
      <c r="CL244" s="29">
        <f t="shared" si="103"/>
        <v>3.6966000000000001</v>
      </c>
      <c r="CM244" s="29">
        <f t="shared" si="104"/>
        <v>2.0066000000000002</v>
      </c>
      <c r="CN244" s="29">
        <f t="shared" si="105"/>
        <v>0.84660000000000024</v>
      </c>
      <c r="CO244" s="29">
        <f t="shared" si="106"/>
        <v>0.84660000000000024</v>
      </c>
    </row>
    <row r="245" spans="1:93" hidden="1" x14ac:dyDescent="0.3">
      <c r="A245" t="s">
        <v>628</v>
      </c>
      <c r="B245" t="s">
        <v>96</v>
      </c>
      <c r="C245" t="s">
        <v>83</v>
      </c>
      <c r="D245" s="2" t="s">
        <v>84</v>
      </c>
      <c r="E245" s="2">
        <v>82</v>
      </c>
      <c r="F245" s="34">
        <v>9020</v>
      </c>
      <c r="G245" s="2" t="s">
        <v>106</v>
      </c>
      <c r="H245" s="2">
        <v>200</v>
      </c>
      <c r="I245" s="2"/>
      <c r="J245" s="2"/>
      <c r="K245" s="2" t="s">
        <v>629</v>
      </c>
      <c r="L245" s="2" t="s">
        <v>20</v>
      </c>
      <c r="M245" s="2">
        <v>200</v>
      </c>
      <c r="N245" s="2"/>
      <c r="O245" s="2"/>
      <c r="P245" s="2" t="s">
        <v>84</v>
      </c>
      <c r="Q245" s="2"/>
      <c r="R245" s="2"/>
      <c r="S245" s="2"/>
      <c r="T245" s="2" t="s">
        <v>86</v>
      </c>
      <c r="U245" t="s">
        <v>630</v>
      </c>
      <c r="V245" s="5" t="s">
        <v>88</v>
      </c>
      <c r="W245" t="s">
        <v>89</v>
      </c>
      <c r="X245">
        <v>0</v>
      </c>
      <c r="Z245" t="s">
        <v>88</v>
      </c>
      <c r="AA245" t="s">
        <v>88</v>
      </c>
      <c r="AB245" t="s">
        <v>88</v>
      </c>
      <c r="AC245" t="s">
        <v>88</v>
      </c>
      <c r="AD245" t="s">
        <v>88</v>
      </c>
      <c r="AE245" t="s">
        <v>88</v>
      </c>
      <c r="AF245" t="s">
        <v>88</v>
      </c>
      <c r="AG245" t="s">
        <v>88</v>
      </c>
      <c r="AH245" t="s">
        <v>88</v>
      </c>
      <c r="AI245" t="s">
        <v>88</v>
      </c>
      <c r="AJ245" t="s">
        <v>88</v>
      </c>
      <c r="AK245" t="s">
        <v>88</v>
      </c>
      <c r="AM245" s="29" t="str">
        <f t="shared" si="82"/>
        <v/>
      </c>
      <c r="AN245" s="29" t="str">
        <f t="shared" si="83"/>
        <v/>
      </c>
      <c r="AO245" s="29" t="str">
        <f t="shared" si="84"/>
        <v/>
      </c>
      <c r="AP245" s="29" t="str">
        <f t="shared" si="87"/>
        <v/>
      </c>
      <c r="AQ245" s="29" t="str">
        <f t="shared" si="88"/>
        <v/>
      </c>
      <c r="AT245" t="s">
        <v>88</v>
      </c>
      <c r="AU245" t="s">
        <v>88</v>
      </c>
      <c r="AV245" t="s">
        <v>88</v>
      </c>
      <c r="AW245" t="s">
        <v>88</v>
      </c>
      <c r="AX245" t="s">
        <v>88</v>
      </c>
      <c r="AY245" t="s">
        <v>88</v>
      </c>
      <c r="AZ245" t="s">
        <v>88</v>
      </c>
      <c r="BA245" t="s">
        <v>88</v>
      </c>
      <c r="BB245" t="s">
        <v>88</v>
      </c>
      <c r="BC245" t="s">
        <v>88</v>
      </c>
      <c r="BD245" t="s">
        <v>88</v>
      </c>
      <c r="BE245" t="s">
        <v>88</v>
      </c>
      <c r="BF245" t="s">
        <v>88</v>
      </c>
      <c r="BG245" t="s">
        <v>88</v>
      </c>
      <c r="BH245" t="s">
        <v>88</v>
      </c>
      <c r="BI245" t="s">
        <v>88</v>
      </c>
      <c r="BJ245" t="s">
        <v>88</v>
      </c>
      <c r="BK245" t="s">
        <v>88</v>
      </c>
      <c r="BL245" t="s">
        <v>88</v>
      </c>
      <c r="BM245" t="s">
        <v>88</v>
      </c>
      <c r="BN245" t="s">
        <v>88</v>
      </c>
      <c r="BP245" s="30">
        <v>2000</v>
      </c>
      <c r="BS245" s="30" t="str">
        <f t="shared" si="89"/>
        <v/>
      </c>
      <c r="BT245" s="31">
        <f t="shared" si="85"/>
        <v>-1</v>
      </c>
      <c r="BU245" s="35" t="str">
        <f t="shared" si="90"/>
        <v>OOS</v>
      </c>
      <c r="BV245" s="29" t="str">
        <f t="shared" si="91"/>
        <v>OOS</v>
      </c>
      <c r="BW245" s="29" t="str">
        <f t="shared" si="92"/>
        <v>OOS</v>
      </c>
      <c r="BX245" s="29" t="str">
        <f t="shared" si="93"/>
        <v>OOS</v>
      </c>
      <c r="BY245" s="29" t="str">
        <f t="shared" si="94"/>
        <v>OOS</v>
      </c>
      <c r="BZ245" s="29"/>
      <c r="CA245" s="30" t="str">
        <f t="shared" si="95"/>
        <v/>
      </c>
      <c r="CB245" s="31">
        <f t="shared" si="81"/>
        <v>-1</v>
      </c>
      <c r="CC245" s="35" t="str">
        <f t="shared" si="96"/>
        <v/>
      </c>
      <c r="CD245" s="29" t="str">
        <f t="shared" si="97"/>
        <v/>
      </c>
      <c r="CE245" s="29" t="str">
        <f t="shared" si="98"/>
        <v/>
      </c>
      <c r="CF245" s="29" t="str">
        <f t="shared" si="99"/>
        <v/>
      </c>
      <c r="CG245" s="29" t="str">
        <f t="shared" si="100"/>
        <v/>
      </c>
      <c r="CI245" s="30" t="str">
        <f t="shared" si="101"/>
        <v/>
      </c>
      <c r="CJ245" s="31">
        <f t="shared" si="86"/>
        <v>-1</v>
      </c>
      <c r="CK245" s="35" t="str">
        <f t="shared" si="102"/>
        <v/>
      </c>
      <c r="CL245" s="29" t="str">
        <f t="shared" si="103"/>
        <v/>
      </c>
      <c r="CM245" s="29" t="str">
        <f t="shared" si="104"/>
        <v/>
      </c>
      <c r="CN245" s="29" t="str">
        <f t="shared" si="105"/>
        <v/>
      </c>
      <c r="CO245" s="29" t="str">
        <f t="shared" si="106"/>
        <v/>
      </c>
    </row>
    <row r="246" spans="1:93" hidden="1" x14ac:dyDescent="0.3">
      <c r="A246" t="s">
        <v>631</v>
      </c>
      <c r="B246" t="s">
        <v>96</v>
      </c>
      <c r="C246" t="s">
        <v>83</v>
      </c>
      <c r="D246" s="2" t="s">
        <v>84</v>
      </c>
      <c r="E246" s="2">
        <v>82</v>
      </c>
      <c r="F246" s="34">
        <v>9020</v>
      </c>
      <c r="G246" s="2" t="s">
        <v>106</v>
      </c>
      <c r="H246" s="2">
        <v>20</v>
      </c>
      <c r="I246" s="2">
        <v>965</v>
      </c>
      <c r="J246" s="2">
        <v>1205</v>
      </c>
      <c r="K246" s="2" t="s">
        <v>632</v>
      </c>
      <c r="L246" s="2" t="s">
        <v>20</v>
      </c>
      <c r="M246" s="2">
        <v>20</v>
      </c>
      <c r="N246" s="2"/>
      <c r="O246" s="2"/>
      <c r="P246" s="2" t="s">
        <v>84</v>
      </c>
      <c r="Q246" s="2"/>
      <c r="R246" s="2"/>
      <c r="S246" s="2"/>
      <c r="T246" s="2" t="s">
        <v>86</v>
      </c>
      <c r="U246" t="s">
        <v>633</v>
      </c>
      <c r="V246" s="5" t="s">
        <v>88</v>
      </c>
      <c r="W246" t="s">
        <v>109</v>
      </c>
      <c r="X246">
        <v>1</v>
      </c>
      <c r="Z246">
        <v>3.0430000000000001</v>
      </c>
      <c r="AA246">
        <v>-0.14966150225589619</v>
      </c>
      <c r="AB246">
        <v>0.52692151711335011</v>
      </c>
      <c r="AC246">
        <v>1.8411</v>
      </c>
      <c r="AD246">
        <v>-1.8050999999999999</v>
      </c>
      <c r="AE246">
        <v>-1.1288</v>
      </c>
      <c r="AF246">
        <v>-1.845</v>
      </c>
      <c r="AG246">
        <v>6.7507000000000001</v>
      </c>
      <c r="AH246">
        <v>5.8051000000000004</v>
      </c>
      <c r="AI246">
        <v>6.1600000000000002E-2</v>
      </c>
      <c r="AJ246">
        <v>6.6500000000000004E-2</v>
      </c>
      <c r="AK246">
        <v>9.35E-2</v>
      </c>
      <c r="AM246" s="29">
        <f t="shared" si="82"/>
        <v>3.4608920148574542</v>
      </c>
      <c r="AN246" s="29">
        <f t="shared" si="83"/>
        <v>5.305892014857454</v>
      </c>
      <c r="AO246" s="29">
        <f t="shared" si="84"/>
        <v>3.5007920148574541</v>
      </c>
      <c r="AP246" s="29">
        <f t="shared" si="87"/>
        <v>3.5007920148574541</v>
      </c>
      <c r="AQ246" s="29">
        <f t="shared" si="88"/>
        <v>2.371992014857454</v>
      </c>
      <c r="AT246">
        <v>2.1320000000000001</v>
      </c>
      <c r="AU246">
        <v>0.23699999999999999</v>
      </c>
      <c r="AV246">
        <v>0.59899999999999998</v>
      </c>
      <c r="AW246">
        <v>0</v>
      </c>
      <c r="AX246">
        <v>-1.69</v>
      </c>
      <c r="AY246">
        <v>-1.1599999999999999</v>
      </c>
      <c r="AZ246">
        <v>0</v>
      </c>
      <c r="BA246">
        <v>-2.4630000000000001</v>
      </c>
      <c r="BB246">
        <v>0.46179999999999999</v>
      </c>
      <c r="BC246">
        <v>0</v>
      </c>
      <c r="BD246">
        <v>0.19869999999999999</v>
      </c>
      <c r="BE246">
        <v>0.6</v>
      </c>
      <c r="BF246">
        <v>15</v>
      </c>
      <c r="BG246">
        <v>0</v>
      </c>
      <c r="BH246">
        <v>3</v>
      </c>
      <c r="BI246">
        <v>150</v>
      </c>
      <c r="BJ246">
        <v>0</v>
      </c>
      <c r="BK246">
        <v>9.1999999999999998E-3</v>
      </c>
      <c r="BL246">
        <v>-8.8000000000000005E-3</v>
      </c>
      <c r="BM246">
        <v>0</v>
      </c>
      <c r="BN246">
        <v>0</v>
      </c>
      <c r="BP246" s="30">
        <v>2000</v>
      </c>
      <c r="BS246" s="30" t="str">
        <f t="shared" si="89"/>
        <v>WRR0347_CFLscw(20w)</v>
      </c>
      <c r="BT246" s="31">
        <f t="shared" si="85"/>
        <v>69</v>
      </c>
      <c r="BU246" s="35">
        <f t="shared" si="90"/>
        <v>1.2612000000000001</v>
      </c>
      <c r="BV246" s="29">
        <f t="shared" si="91"/>
        <v>3.7242000000000002</v>
      </c>
      <c r="BW246" s="29">
        <f t="shared" si="92"/>
        <v>2.0342000000000002</v>
      </c>
      <c r="BX246" s="29">
        <f t="shared" si="93"/>
        <v>0.87420000000000031</v>
      </c>
      <c r="BY246" s="29">
        <f t="shared" si="94"/>
        <v>0.87420000000000031</v>
      </c>
      <c r="BZ246" s="29"/>
      <c r="CA246" s="30" t="str">
        <f t="shared" si="95"/>
        <v>_CFLscw(20w)</v>
      </c>
      <c r="CB246" s="31">
        <f t="shared" si="81"/>
        <v>81</v>
      </c>
      <c r="CC246" s="35">
        <f t="shared" si="96"/>
        <v>1.3188</v>
      </c>
      <c r="CD246" s="29">
        <f t="shared" si="97"/>
        <v>3.7818000000000001</v>
      </c>
      <c r="CE246" s="29">
        <f t="shared" si="98"/>
        <v>2.0918000000000001</v>
      </c>
      <c r="CF246" s="29">
        <f t="shared" si="99"/>
        <v>0.93180000000000018</v>
      </c>
      <c r="CG246" s="29">
        <f t="shared" si="100"/>
        <v>0.93180000000000018</v>
      </c>
      <c r="CI246" s="30" t="str">
        <f t="shared" si="101"/>
        <v>WRR0347_CFLscw(20w)</v>
      </c>
      <c r="CJ246" s="31">
        <f t="shared" si="86"/>
        <v>69</v>
      </c>
      <c r="CK246" s="35">
        <f t="shared" si="102"/>
        <v>1.2612000000000001</v>
      </c>
      <c r="CL246" s="29">
        <f t="shared" si="103"/>
        <v>3.7242000000000002</v>
      </c>
      <c r="CM246" s="29">
        <f t="shared" si="104"/>
        <v>2.0342000000000002</v>
      </c>
      <c r="CN246" s="29">
        <f t="shared" si="105"/>
        <v>0.87420000000000031</v>
      </c>
      <c r="CO246" s="29">
        <f t="shared" si="106"/>
        <v>0.87420000000000031</v>
      </c>
    </row>
    <row r="247" spans="1:93" hidden="1" x14ac:dyDescent="0.3">
      <c r="A247" t="s">
        <v>634</v>
      </c>
      <c r="B247" t="s">
        <v>96</v>
      </c>
      <c r="C247" t="s">
        <v>83</v>
      </c>
      <c r="D247" s="2" t="s">
        <v>84</v>
      </c>
      <c r="E247" s="2">
        <v>82</v>
      </c>
      <c r="F247" s="34">
        <v>9020</v>
      </c>
      <c r="G247" s="2" t="s">
        <v>106</v>
      </c>
      <c r="H247" s="2">
        <v>21</v>
      </c>
      <c r="I247" s="2">
        <v>1070</v>
      </c>
      <c r="J247" s="2">
        <v>1337</v>
      </c>
      <c r="K247" s="2" t="s">
        <v>635</v>
      </c>
      <c r="L247" s="2" t="s">
        <v>20</v>
      </c>
      <c r="M247" s="2">
        <v>21</v>
      </c>
      <c r="N247" s="2"/>
      <c r="O247" s="2"/>
      <c r="P247" s="2" t="s">
        <v>84</v>
      </c>
      <c r="Q247" s="2"/>
      <c r="R247" s="2"/>
      <c r="S247" s="2"/>
      <c r="T247" s="2" t="s">
        <v>86</v>
      </c>
      <c r="U247" t="s">
        <v>636</v>
      </c>
      <c r="V247" s="5" t="s">
        <v>88</v>
      </c>
      <c r="W247" t="s">
        <v>109</v>
      </c>
      <c r="X247">
        <v>1</v>
      </c>
      <c r="Z247">
        <v>3.0430000000000001</v>
      </c>
      <c r="AA247">
        <v>-0.14966150225589619</v>
      </c>
      <c r="AB247">
        <v>0.52692151711335011</v>
      </c>
      <c r="AC247">
        <v>1.8411</v>
      </c>
      <c r="AD247">
        <v>-1.8050999999999999</v>
      </c>
      <c r="AE247">
        <v>-1.1288</v>
      </c>
      <c r="AF247">
        <v>-1.845</v>
      </c>
      <c r="AG247">
        <v>6.7507000000000001</v>
      </c>
      <c r="AH247">
        <v>5.8051000000000004</v>
      </c>
      <c r="AI247">
        <v>6.1600000000000002E-2</v>
      </c>
      <c r="AJ247">
        <v>6.6500000000000004E-2</v>
      </c>
      <c r="AK247">
        <v>9.35E-2</v>
      </c>
      <c r="AM247" s="29">
        <f t="shared" si="82"/>
        <v>3.5273920148574547</v>
      </c>
      <c r="AN247" s="29">
        <f t="shared" si="83"/>
        <v>5.3723920148574544</v>
      </c>
      <c r="AO247" s="29">
        <f t="shared" si="84"/>
        <v>3.5672920148574545</v>
      </c>
      <c r="AP247" s="29">
        <f t="shared" si="87"/>
        <v>3.5672920148574545</v>
      </c>
      <c r="AQ247" s="29">
        <f t="shared" si="88"/>
        <v>2.4384920148574545</v>
      </c>
      <c r="AT247">
        <v>2.1320000000000001</v>
      </c>
      <c r="AU247">
        <v>0.23699999999999999</v>
      </c>
      <c r="AV247">
        <v>0.59899999999999998</v>
      </c>
      <c r="AW247">
        <v>0</v>
      </c>
      <c r="AX247">
        <v>-1.69</v>
      </c>
      <c r="AY247">
        <v>-1.1599999999999999</v>
      </c>
      <c r="AZ247">
        <v>0</v>
      </c>
      <c r="BA247">
        <v>-2.4630000000000001</v>
      </c>
      <c r="BB247">
        <v>0.46179999999999999</v>
      </c>
      <c r="BC247">
        <v>0</v>
      </c>
      <c r="BD247">
        <v>0.19869999999999999</v>
      </c>
      <c r="BE247">
        <v>0.6</v>
      </c>
      <c r="BF247">
        <v>15</v>
      </c>
      <c r="BG247">
        <v>0</v>
      </c>
      <c r="BH247">
        <v>3</v>
      </c>
      <c r="BI247">
        <v>150</v>
      </c>
      <c r="BJ247">
        <v>0</v>
      </c>
      <c r="BK247">
        <v>9.1999999999999998E-3</v>
      </c>
      <c r="BL247">
        <v>-8.8000000000000005E-3</v>
      </c>
      <c r="BM247">
        <v>0</v>
      </c>
      <c r="BN247">
        <v>0</v>
      </c>
      <c r="BP247" s="30">
        <v>2000</v>
      </c>
      <c r="BS247" s="30" t="str">
        <f t="shared" si="89"/>
        <v>WRR0347_CFLscw(21w)</v>
      </c>
      <c r="BT247" s="31">
        <f t="shared" si="85"/>
        <v>73</v>
      </c>
      <c r="BU247" s="35">
        <f t="shared" si="90"/>
        <v>1.298</v>
      </c>
      <c r="BV247" s="29">
        <f t="shared" si="91"/>
        <v>3.7610000000000001</v>
      </c>
      <c r="BW247" s="29">
        <f t="shared" si="92"/>
        <v>2.0710000000000002</v>
      </c>
      <c r="BX247" s="29">
        <f t="shared" si="93"/>
        <v>0.91100000000000025</v>
      </c>
      <c r="BY247" s="29">
        <f t="shared" si="94"/>
        <v>0.91100000000000025</v>
      </c>
      <c r="BZ247" s="29"/>
      <c r="CA247" s="30" t="str">
        <f t="shared" si="95"/>
        <v>_CFLscw(21w)</v>
      </c>
      <c r="CB247" s="31">
        <f t="shared" ref="CB247:CB290" si="107">IF(OR(X247=1,X247=2,X247=3),ROUND(M247*4.07,0),-1)</f>
        <v>85</v>
      </c>
      <c r="CC247" s="35">
        <f t="shared" si="96"/>
        <v>1.3204000000000002</v>
      </c>
      <c r="CD247" s="29">
        <f t="shared" si="97"/>
        <v>3.7834000000000003</v>
      </c>
      <c r="CE247" s="29">
        <f t="shared" si="98"/>
        <v>2.0934000000000004</v>
      </c>
      <c r="CF247" s="29">
        <f t="shared" si="99"/>
        <v>0.93340000000000045</v>
      </c>
      <c r="CG247" s="29">
        <f t="shared" si="100"/>
        <v>0.93340000000000045</v>
      </c>
      <c r="CI247" s="30" t="str">
        <f t="shared" si="101"/>
        <v>WRR0347_CFLscw(21w)</v>
      </c>
      <c r="CJ247" s="31">
        <f t="shared" si="86"/>
        <v>73</v>
      </c>
      <c r="CK247" s="35">
        <f t="shared" si="102"/>
        <v>1.298</v>
      </c>
      <c r="CL247" s="29">
        <f t="shared" si="103"/>
        <v>3.7610000000000001</v>
      </c>
      <c r="CM247" s="29">
        <f t="shared" si="104"/>
        <v>2.0710000000000002</v>
      </c>
      <c r="CN247" s="29">
        <f t="shared" si="105"/>
        <v>0.91100000000000025</v>
      </c>
      <c r="CO247" s="29">
        <f t="shared" si="106"/>
        <v>0.91100000000000025</v>
      </c>
    </row>
    <row r="248" spans="1:93" hidden="1" x14ac:dyDescent="0.3">
      <c r="A248" t="s">
        <v>637</v>
      </c>
      <c r="B248" t="s">
        <v>96</v>
      </c>
      <c r="C248" t="s">
        <v>83</v>
      </c>
      <c r="D248" s="2" t="s">
        <v>84</v>
      </c>
      <c r="E248" s="2">
        <v>82</v>
      </c>
      <c r="F248" s="34">
        <v>9020</v>
      </c>
      <c r="G248" s="2" t="s">
        <v>106</v>
      </c>
      <c r="H248" s="2">
        <v>22</v>
      </c>
      <c r="I248" s="2">
        <v>1175</v>
      </c>
      <c r="J248" s="2">
        <v>1468</v>
      </c>
      <c r="K248" s="2" t="s">
        <v>638</v>
      </c>
      <c r="L248" s="2" t="s">
        <v>20</v>
      </c>
      <c r="M248" s="2">
        <v>22</v>
      </c>
      <c r="N248" s="2"/>
      <c r="O248" s="2"/>
      <c r="P248" s="2" t="s">
        <v>84</v>
      </c>
      <c r="Q248" s="2"/>
      <c r="R248" s="2"/>
      <c r="S248" s="2"/>
      <c r="T248" s="2" t="s">
        <v>86</v>
      </c>
      <c r="U248" t="s">
        <v>639</v>
      </c>
      <c r="V248" s="5" t="s">
        <v>88</v>
      </c>
      <c r="W248" t="s">
        <v>109</v>
      </c>
      <c r="X248">
        <v>1</v>
      </c>
      <c r="Z248">
        <v>3.0430000000000001</v>
      </c>
      <c r="AA248">
        <v>-0.14966150225589619</v>
      </c>
      <c r="AB248">
        <v>0.52692151711335011</v>
      </c>
      <c r="AC248">
        <v>1.8411</v>
      </c>
      <c r="AD248">
        <v>-1.8050999999999999</v>
      </c>
      <c r="AE248">
        <v>-1.1288</v>
      </c>
      <c r="AF248">
        <v>-1.845</v>
      </c>
      <c r="AG248">
        <v>6.7507000000000001</v>
      </c>
      <c r="AH248">
        <v>5.8051000000000004</v>
      </c>
      <c r="AI248">
        <v>6.1600000000000002E-2</v>
      </c>
      <c r="AJ248">
        <v>6.6500000000000004E-2</v>
      </c>
      <c r="AK248">
        <v>9.35E-2</v>
      </c>
      <c r="AM248" s="29">
        <f t="shared" si="82"/>
        <v>3.5938920148574551</v>
      </c>
      <c r="AN248" s="29">
        <f t="shared" si="83"/>
        <v>5.4388920148574549</v>
      </c>
      <c r="AO248" s="29">
        <f t="shared" si="84"/>
        <v>3.633792014857455</v>
      </c>
      <c r="AP248" s="29">
        <f t="shared" si="87"/>
        <v>3.633792014857455</v>
      </c>
      <c r="AQ248" s="29">
        <f t="shared" si="88"/>
        <v>2.5049920148574549</v>
      </c>
      <c r="AT248">
        <v>2.1320000000000001</v>
      </c>
      <c r="AU248">
        <v>0.23699999999999999</v>
      </c>
      <c r="AV248">
        <v>0.59899999999999998</v>
      </c>
      <c r="AW248">
        <v>0</v>
      </c>
      <c r="AX248">
        <v>-1.69</v>
      </c>
      <c r="AY248">
        <v>-1.1599999999999999</v>
      </c>
      <c r="AZ248">
        <v>0</v>
      </c>
      <c r="BA248">
        <v>-2.4630000000000001</v>
      </c>
      <c r="BB248">
        <v>0.46179999999999999</v>
      </c>
      <c r="BC248">
        <v>0</v>
      </c>
      <c r="BD248">
        <v>0.19869999999999999</v>
      </c>
      <c r="BE248">
        <v>0.6</v>
      </c>
      <c r="BF248">
        <v>15</v>
      </c>
      <c r="BG248">
        <v>0</v>
      </c>
      <c r="BH248">
        <v>3</v>
      </c>
      <c r="BI248">
        <v>150</v>
      </c>
      <c r="BJ248">
        <v>0</v>
      </c>
      <c r="BK248">
        <v>9.1999999999999998E-3</v>
      </c>
      <c r="BL248">
        <v>-8.8000000000000005E-3</v>
      </c>
      <c r="BM248">
        <v>0</v>
      </c>
      <c r="BN248">
        <v>0</v>
      </c>
      <c r="BP248" s="30">
        <v>2000</v>
      </c>
      <c r="BS248" s="30" t="str">
        <f t="shared" si="89"/>
        <v>WRR0347_CFLscw(22w)</v>
      </c>
      <c r="BT248" s="31">
        <f t="shared" si="85"/>
        <v>76</v>
      </c>
      <c r="BU248" s="35">
        <f t="shared" si="90"/>
        <v>1.3168000000000002</v>
      </c>
      <c r="BV248" s="29">
        <f t="shared" si="91"/>
        <v>3.7798000000000003</v>
      </c>
      <c r="BW248" s="29">
        <f t="shared" si="92"/>
        <v>2.0898000000000003</v>
      </c>
      <c r="BX248" s="29">
        <f t="shared" si="93"/>
        <v>0.9298000000000004</v>
      </c>
      <c r="BY248" s="29">
        <f t="shared" si="94"/>
        <v>0.9298000000000004</v>
      </c>
      <c r="BZ248" s="29"/>
      <c r="CA248" s="30" t="str">
        <f t="shared" si="95"/>
        <v>_CFLscw(22w)</v>
      </c>
      <c r="CB248" s="31">
        <f t="shared" si="107"/>
        <v>90</v>
      </c>
      <c r="CC248" s="35">
        <f t="shared" si="96"/>
        <v>1.3224</v>
      </c>
      <c r="CD248" s="29">
        <f t="shared" si="97"/>
        <v>3.7854000000000001</v>
      </c>
      <c r="CE248" s="29">
        <f t="shared" si="98"/>
        <v>2.0954000000000002</v>
      </c>
      <c r="CF248" s="29">
        <f t="shared" si="99"/>
        <v>0.93540000000000023</v>
      </c>
      <c r="CG248" s="29">
        <f t="shared" si="100"/>
        <v>0.93540000000000023</v>
      </c>
      <c r="CI248" s="30" t="str">
        <f t="shared" si="101"/>
        <v>WRR0347_CFLscw(22w)</v>
      </c>
      <c r="CJ248" s="31">
        <f t="shared" si="86"/>
        <v>76</v>
      </c>
      <c r="CK248" s="35">
        <f t="shared" si="102"/>
        <v>1.3168000000000002</v>
      </c>
      <c r="CL248" s="29">
        <f t="shared" si="103"/>
        <v>3.7798000000000003</v>
      </c>
      <c r="CM248" s="29">
        <f t="shared" si="104"/>
        <v>2.0898000000000003</v>
      </c>
      <c r="CN248" s="29">
        <f t="shared" si="105"/>
        <v>0.9298000000000004</v>
      </c>
      <c r="CO248" s="29">
        <f t="shared" si="106"/>
        <v>0.9298000000000004</v>
      </c>
    </row>
    <row r="249" spans="1:93" hidden="1" x14ac:dyDescent="0.3">
      <c r="A249" t="s">
        <v>640</v>
      </c>
      <c r="B249" t="s">
        <v>96</v>
      </c>
      <c r="C249" t="s">
        <v>83</v>
      </c>
      <c r="D249" s="2" t="s">
        <v>84</v>
      </c>
      <c r="E249" s="2">
        <v>82</v>
      </c>
      <c r="F249" s="34">
        <v>9020</v>
      </c>
      <c r="G249" s="2" t="s">
        <v>106</v>
      </c>
      <c r="H249" s="2">
        <v>23</v>
      </c>
      <c r="I249" s="2">
        <v>1280</v>
      </c>
      <c r="J249" s="2">
        <v>1600</v>
      </c>
      <c r="K249" s="2" t="s">
        <v>641</v>
      </c>
      <c r="L249" s="2" t="s">
        <v>20</v>
      </c>
      <c r="M249" s="2">
        <v>23</v>
      </c>
      <c r="N249" s="2"/>
      <c r="O249" s="2"/>
      <c r="P249" s="2" t="s">
        <v>84</v>
      </c>
      <c r="Q249" s="2"/>
      <c r="R249" s="2"/>
      <c r="S249" s="2"/>
      <c r="T249" s="2" t="s">
        <v>86</v>
      </c>
      <c r="U249" t="s">
        <v>642</v>
      </c>
      <c r="V249" s="5" t="s">
        <v>88</v>
      </c>
      <c r="W249" t="s">
        <v>109</v>
      </c>
      <c r="X249">
        <v>1</v>
      </c>
      <c r="Z249">
        <v>3.0430000000000001</v>
      </c>
      <c r="AA249">
        <v>-0.14966150225589619</v>
      </c>
      <c r="AB249">
        <v>0.52692151711335011</v>
      </c>
      <c r="AC249">
        <v>1.8411</v>
      </c>
      <c r="AD249">
        <v>-1.8050999999999999</v>
      </c>
      <c r="AE249">
        <v>-1.1288</v>
      </c>
      <c r="AF249">
        <v>-1.845</v>
      </c>
      <c r="AG249">
        <v>6.7507000000000001</v>
      </c>
      <c r="AH249">
        <v>5.8051000000000004</v>
      </c>
      <c r="AI249">
        <v>6.1600000000000002E-2</v>
      </c>
      <c r="AJ249">
        <v>6.6500000000000004E-2</v>
      </c>
      <c r="AK249">
        <v>9.35E-2</v>
      </c>
      <c r="AM249" s="29">
        <f t="shared" si="82"/>
        <v>3.6603920148574547</v>
      </c>
      <c r="AN249" s="29">
        <f t="shared" si="83"/>
        <v>5.5053920148574544</v>
      </c>
      <c r="AO249" s="29">
        <f t="shared" si="84"/>
        <v>3.7002920148574545</v>
      </c>
      <c r="AP249" s="29">
        <f t="shared" si="87"/>
        <v>3.7002920148574545</v>
      </c>
      <c r="AQ249" s="29">
        <f t="shared" si="88"/>
        <v>2.5714920148574545</v>
      </c>
      <c r="AT249">
        <v>2.1320000000000001</v>
      </c>
      <c r="AU249">
        <v>0.23699999999999999</v>
      </c>
      <c r="AV249">
        <v>0.59899999999999998</v>
      </c>
      <c r="AW249">
        <v>0</v>
      </c>
      <c r="AX249">
        <v>-1.69</v>
      </c>
      <c r="AY249">
        <v>-1.1599999999999999</v>
      </c>
      <c r="AZ249">
        <v>0</v>
      </c>
      <c r="BA249">
        <v>-2.4630000000000001</v>
      </c>
      <c r="BB249">
        <v>0.46179999999999999</v>
      </c>
      <c r="BC249">
        <v>0</v>
      </c>
      <c r="BD249">
        <v>0.19869999999999999</v>
      </c>
      <c r="BE249">
        <v>0.6</v>
      </c>
      <c r="BF249">
        <v>15</v>
      </c>
      <c r="BG249">
        <v>0</v>
      </c>
      <c r="BH249">
        <v>3</v>
      </c>
      <c r="BI249">
        <v>150</v>
      </c>
      <c r="BJ249">
        <v>0</v>
      </c>
      <c r="BK249">
        <v>9.1999999999999998E-3</v>
      </c>
      <c r="BL249">
        <v>-8.8000000000000005E-3</v>
      </c>
      <c r="BM249">
        <v>0</v>
      </c>
      <c r="BN249">
        <v>0</v>
      </c>
      <c r="BP249" s="30">
        <v>2000</v>
      </c>
      <c r="BS249" s="30" t="str">
        <f t="shared" si="89"/>
        <v>WRR0347_CFLscw(23w)</v>
      </c>
      <c r="BT249" s="31">
        <f t="shared" si="85"/>
        <v>80</v>
      </c>
      <c r="BU249" s="35">
        <f t="shared" si="90"/>
        <v>1.3184</v>
      </c>
      <c r="BV249" s="29">
        <f t="shared" si="91"/>
        <v>3.7814000000000001</v>
      </c>
      <c r="BW249" s="29">
        <f t="shared" si="92"/>
        <v>2.0914000000000001</v>
      </c>
      <c r="BX249" s="29">
        <f t="shared" si="93"/>
        <v>0.93140000000000023</v>
      </c>
      <c r="BY249" s="29">
        <f t="shared" si="94"/>
        <v>0.93140000000000023</v>
      </c>
      <c r="BZ249" s="29"/>
      <c r="CA249" s="30" t="str">
        <f t="shared" si="95"/>
        <v>_CFLscw(23w)</v>
      </c>
      <c r="CB249" s="31">
        <f t="shared" si="107"/>
        <v>94</v>
      </c>
      <c r="CC249" s="35">
        <f t="shared" si="96"/>
        <v>1.3239999999999998</v>
      </c>
      <c r="CD249" s="29">
        <f t="shared" si="97"/>
        <v>3.7869999999999999</v>
      </c>
      <c r="CE249" s="29">
        <f t="shared" si="98"/>
        <v>2.097</v>
      </c>
      <c r="CF249" s="29">
        <f t="shared" si="99"/>
        <v>0.93700000000000006</v>
      </c>
      <c r="CG249" s="29">
        <f t="shared" si="100"/>
        <v>0.93700000000000006</v>
      </c>
      <c r="CI249" s="30" t="str">
        <f t="shared" si="101"/>
        <v>WRR0347_CFLscw(23w)</v>
      </c>
      <c r="CJ249" s="31">
        <f t="shared" si="86"/>
        <v>80</v>
      </c>
      <c r="CK249" s="35">
        <f t="shared" si="102"/>
        <v>1.3184</v>
      </c>
      <c r="CL249" s="29">
        <f t="shared" si="103"/>
        <v>3.7814000000000001</v>
      </c>
      <c r="CM249" s="29">
        <f t="shared" si="104"/>
        <v>2.0914000000000001</v>
      </c>
      <c r="CN249" s="29">
        <f t="shared" si="105"/>
        <v>0.93140000000000023</v>
      </c>
      <c r="CO249" s="29">
        <f t="shared" si="106"/>
        <v>0.93140000000000023</v>
      </c>
    </row>
    <row r="250" spans="1:93" hidden="1" x14ac:dyDescent="0.3">
      <c r="A250" t="s">
        <v>643</v>
      </c>
      <c r="B250" t="s">
        <v>96</v>
      </c>
      <c r="C250" t="s">
        <v>83</v>
      </c>
      <c r="D250" s="2" t="s">
        <v>84</v>
      </c>
      <c r="E250" s="2">
        <v>82</v>
      </c>
      <c r="F250" s="34">
        <v>9020</v>
      </c>
      <c r="G250" s="2" t="s">
        <v>106</v>
      </c>
      <c r="H250" s="2">
        <v>24</v>
      </c>
      <c r="I250" s="2">
        <v>1295</v>
      </c>
      <c r="J250" s="2">
        <v>1620</v>
      </c>
      <c r="K250" s="2" t="s">
        <v>644</v>
      </c>
      <c r="L250" s="2" t="s">
        <v>20</v>
      </c>
      <c r="M250" s="2">
        <v>24</v>
      </c>
      <c r="N250" s="2"/>
      <c r="O250" s="2"/>
      <c r="P250" s="2" t="s">
        <v>84</v>
      </c>
      <c r="Q250" s="2"/>
      <c r="R250" s="2"/>
      <c r="S250" s="2"/>
      <c r="T250" s="2" t="s">
        <v>86</v>
      </c>
      <c r="U250" t="s">
        <v>645</v>
      </c>
      <c r="V250" s="5" t="s">
        <v>88</v>
      </c>
      <c r="W250" t="s">
        <v>109</v>
      </c>
      <c r="X250">
        <v>1</v>
      </c>
      <c r="Z250">
        <v>3.0430000000000001</v>
      </c>
      <c r="AA250">
        <v>-0.14966150225589619</v>
      </c>
      <c r="AB250">
        <v>0.52692151711335011</v>
      </c>
      <c r="AC250">
        <v>1.8411</v>
      </c>
      <c r="AD250">
        <v>-1.8050999999999999</v>
      </c>
      <c r="AE250">
        <v>-1.1288</v>
      </c>
      <c r="AF250">
        <v>-1.845</v>
      </c>
      <c r="AG250">
        <v>6.7507000000000001</v>
      </c>
      <c r="AH250">
        <v>5.8051000000000004</v>
      </c>
      <c r="AI250">
        <v>6.1600000000000002E-2</v>
      </c>
      <c r="AJ250">
        <v>6.6500000000000004E-2</v>
      </c>
      <c r="AK250">
        <v>9.35E-2</v>
      </c>
      <c r="AM250" s="29">
        <f t="shared" si="82"/>
        <v>3.7268920148574542</v>
      </c>
      <c r="AN250" s="29">
        <f t="shared" si="83"/>
        <v>5.571892014857454</v>
      </c>
      <c r="AO250" s="29">
        <f t="shared" si="84"/>
        <v>3.7667920148574541</v>
      </c>
      <c r="AP250" s="29">
        <f t="shared" si="87"/>
        <v>3.7667920148574541</v>
      </c>
      <c r="AQ250" s="29">
        <f t="shared" si="88"/>
        <v>2.637992014857454</v>
      </c>
      <c r="AT250">
        <v>2.1320000000000001</v>
      </c>
      <c r="AU250">
        <v>0.23699999999999999</v>
      </c>
      <c r="AV250">
        <v>0.59899999999999998</v>
      </c>
      <c r="AW250">
        <v>0</v>
      </c>
      <c r="AX250">
        <v>-1.69</v>
      </c>
      <c r="AY250">
        <v>-1.1599999999999999</v>
      </c>
      <c r="AZ250">
        <v>0</v>
      </c>
      <c r="BA250">
        <v>-2.4630000000000001</v>
      </c>
      <c r="BB250">
        <v>0.46179999999999999</v>
      </c>
      <c r="BC250">
        <v>0</v>
      </c>
      <c r="BD250">
        <v>0.19869999999999999</v>
      </c>
      <c r="BE250">
        <v>0.6</v>
      </c>
      <c r="BF250">
        <v>15</v>
      </c>
      <c r="BG250">
        <v>0</v>
      </c>
      <c r="BH250">
        <v>3</v>
      </c>
      <c r="BI250">
        <v>150</v>
      </c>
      <c r="BJ250">
        <v>0</v>
      </c>
      <c r="BK250">
        <v>9.1999999999999998E-3</v>
      </c>
      <c r="BL250">
        <v>-8.8000000000000005E-3</v>
      </c>
      <c r="BM250">
        <v>0</v>
      </c>
      <c r="BN250">
        <v>0</v>
      </c>
      <c r="BP250" s="30">
        <v>2000</v>
      </c>
      <c r="BS250" s="30" t="str">
        <f t="shared" si="89"/>
        <v>WRR0347_CFLscw(24w)</v>
      </c>
      <c r="BT250" s="31">
        <f t="shared" si="85"/>
        <v>83</v>
      </c>
      <c r="BU250" s="35">
        <f t="shared" si="90"/>
        <v>1.3196000000000003</v>
      </c>
      <c r="BV250" s="29">
        <f t="shared" si="91"/>
        <v>3.7826000000000004</v>
      </c>
      <c r="BW250" s="29">
        <f t="shared" si="92"/>
        <v>2.0926000000000005</v>
      </c>
      <c r="BX250" s="29">
        <f t="shared" si="93"/>
        <v>0.93260000000000054</v>
      </c>
      <c r="BY250" s="29">
        <f t="shared" si="94"/>
        <v>0.93260000000000054</v>
      </c>
      <c r="BZ250" s="29"/>
      <c r="CA250" s="30" t="str">
        <f t="shared" si="95"/>
        <v>_CFLscw(24w)</v>
      </c>
      <c r="CB250" s="31">
        <f t="shared" si="107"/>
        <v>98</v>
      </c>
      <c r="CC250" s="35">
        <f t="shared" si="96"/>
        <v>1.3256000000000001</v>
      </c>
      <c r="CD250" s="29">
        <f t="shared" si="97"/>
        <v>3.7886000000000002</v>
      </c>
      <c r="CE250" s="29">
        <f t="shared" si="98"/>
        <v>2.0986000000000002</v>
      </c>
      <c r="CF250" s="29">
        <f t="shared" si="99"/>
        <v>0.93860000000000032</v>
      </c>
      <c r="CG250" s="29">
        <f t="shared" si="100"/>
        <v>0.93860000000000032</v>
      </c>
      <c r="CI250" s="30" t="str">
        <f t="shared" si="101"/>
        <v>WRR0347_CFLscw(24w)</v>
      </c>
      <c r="CJ250" s="31">
        <f t="shared" si="86"/>
        <v>83</v>
      </c>
      <c r="CK250" s="35">
        <f t="shared" si="102"/>
        <v>1.3196000000000003</v>
      </c>
      <c r="CL250" s="29">
        <f t="shared" si="103"/>
        <v>3.7826000000000004</v>
      </c>
      <c r="CM250" s="29">
        <f t="shared" si="104"/>
        <v>2.0926000000000005</v>
      </c>
      <c r="CN250" s="29">
        <f t="shared" si="105"/>
        <v>0.93260000000000054</v>
      </c>
      <c r="CO250" s="29">
        <f t="shared" si="106"/>
        <v>0.93260000000000054</v>
      </c>
    </row>
    <row r="251" spans="1:93" hidden="1" x14ac:dyDescent="0.3">
      <c r="A251" t="s">
        <v>646</v>
      </c>
      <c r="B251" t="s">
        <v>96</v>
      </c>
      <c r="C251" t="s">
        <v>83</v>
      </c>
      <c r="D251" s="2" t="s">
        <v>84</v>
      </c>
      <c r="E251" s="2">
        <v>82</v>
      </c>
      <c r="F251" s="34">
        <v>9020</v>
      </c>
      <c r="G251" s="2" t="s">
        <v>106</v>
      </c>
      <c r="H251" s="2">
        <v>25</v>
      </c>
      <c r="I251" s="2">
        <v>1310</v>
      </c>
      <c r="J251" s="2">
        <v>1640</v>
      </c>
      <c r="K251" s="2" t="s">
        <v>647</v>
      </c>
      <c r="L251" s="2" t="s">
        <v>20</v>
      </c>
      <c r="M251" s="2">
        <v>25</v>
      </c>
      <c r="N251" s="2"/>
      <c r="O251" s="2"/>
      <c r="P251" s="2" t="s">
        <v>84</v>
      </c>
      <c r="Q251" s="2"/>
      <c r="R251" s="2"/>
      <c r="S251" s="2"/>
      <c r="T251" s="2" t="s">
        <v>86</v>
      </c>
      <c r="U251" t="s">
        <v>648</v>
      </c>
      <c r="V251" s="5" t="s">
        <v>88</v>
      </c>
      <c r="W251" t="s">
        <v>109</v>
      </c>
      <c r="X251">
        <v>1</v>
      </c>
      <c r="Z251">
        <v>3.0430000000000001</v>
      </c>
      <c r="AA251">
        <v>-0.14966150225589619</v>
      </c>
      <c r="AB251">
        <v>0.52692151711335011</v>
      </c>
      <c r="AC251">
        <v>1.8411</v>
      </c>
      <c r="AD251">
        <v>-1.8050999999999999</v>
      </c>
      <c r="AE251">
        <v>-1.1288</v>
      </c>
      <c r="AF251">
        <v>-1.845</v>
      </c>
      <c r="AG251">
        <v>6.7507000000000001</v>
      </c>
      <c r="AH251">
        <v>5.8051000000000004</v>
      </c>
      <c r="AI251">
        <v>6.1600000000000002E-2</v>
      </c>
      <c r="AJ251">
        <v>6.6500000000000004E-2</v>
      </c>
      <c r="AK251">
        <v>9.35E-2</v>
      </c>
      <c r="AM251" s="29">
        <f t="shared" si="82"/>
        <v>3.7933920148574547</v>
      </c>
      <c r="AN251" s="29">
        <f t="shared" si="83"/>
        <v>5.6383920148574544</v>
      </c>
      <c r="AO251" s="29">
        <f t="shared" si="84"/>
        <v>3.8332920148574545</v>
      </c>
      <c r="AP251" s="29">
        <f t="shared" si="87"/>
        <v>3.8332920148574545</v>
      </c>
      <c r="AQ251" s="29">
        <f t="shared" si="88"/>
        <v>2.7044920148574545</v>
      </c>
      <c r="AT251">
        <v>2.1320000000000001</v>
      </c>
      <c r="AU251">
        <v>0.23699999999999999</v>
      </c>
      <c r="AV251">
        <v>0.59899999999999998</v>
      </c>
      <c r="AW251">
        <v>0</v>
      </c>
      <c r="AX251">
        <v>-1.69</v>
      </c>
      <c r="AY251">
        <v>-1.1599999999999999</v>
      </c>
      <c r="AZ251">
        <v>0</v>
      </c>
      <c r="BA251">
        <v>-2.4630000000000001</v>
      </c>
      <c r="BB251">
        <v>0.46179999999999999</v>
      </c>
      <c r="BC251">
        <v>0</v>
      </c>
      <c r="BD251">
        <v>0.19869999999999999</v>
      </c>
      <c r="BE251">
        <v>0.6</v>
      </c>
      <c r="BF251">
        <v>15</v>
      </c>
      <c r="BG251">
        <v>0</v>
      </c>
      <c r="BH251">
        <v>3</v>
      </c>
      <c r="BI251">
        <v>150</v>
      </c>
      <c r="BJ251">
        <v>0</v>
      </c>
      <c r="BK251">
        <v>9.1999999999999998E-3</v>
      </c>
      <c r="BL251">
        <v>-8.8000000000000005E-3</v>
      </c>
      <c r="BM251">
        <v>0</v>
      </c>
      <c r="BN251">
        <v>0</v>
      </c>
      <c r="BP251" s="30">
        <v>2000</v>
      </c>
      <c r="BS251" s="30" t="str">
        <f t="shared" si="89"/>
        <v>WRR0347_CFLscw(25w)</v>
      </c>
      <c r="BT251" s="31">
        <f t="shared" si="85"/>
        <v>87</v>
      </c>
      <c r="BU251" s="35">
        <f t="shared" si="90"/>
        <v>1.3212000000000002</v>
      </c>
      <c r="BV251" s="29">
        <f t="shared" si="91"/>
        <v>3.7842000000000002</v>
      </c>
      <c r="BW251" s="29">
        <f t="shared" si="92"/>
        <v>2.0942000000000003</v>
      </c>
      <c r="BX251" s="29">
        <f t="shared" si="93"/>
        <v>0.93420000000000036</v>
      </c>
      <c r="BY251" s="29">
        <f t="shared" si="94"/>
        <v>0.93420000000000036</v>
      </c>
      <c r="BZ251" s="29"/>
      <c r="CA251" s="30" t="str">
        <f t="shared" si="95"/>
        <v>_CFLscw(25w)</v>
      </c>
      <c r="CB251" s="31">
        <f t="shared" si="107"/>
        <v>102</v>
      </c>
      <c r="CC251" s="35">
        <f t="shared" si="96"/>
        <v>1.3271999999999999</v>
      </c>
      <c r="CD251" s="29">
        <f t="shared" si="97"/>
        <v>3.7902</v>
      </c>
      <c r="CE251" s="29">
        <f t="shared" si="98"/>
        <v>2.1002000000000001</v>
      </c>
      <c r="CF251" s="29">
        <f t="shared" si="99"/>
        <v>0.94020000000000015</v>
      </c>
      <c r="CG251" s="29">
        <f t="shared" si="100"/>
        <v>0.94020000000000015</v>
      </c>
      <c r="CI251" s="30" t="str">
        <f t="shared" si="101"/>
        <v>WRR0347_CFLscw(25w)</v>
      </c>
      <c r="CJ251" s="31">
        <f t="shared" si="86"/>
        <v>87</v>
      </c>
      <c r="CK251" s="35">
        <f t="shared" si="102"/>
        <v>1.3212000000000002</v>
      </c>
      <c r="CL251" s="29">
        <f t="shared" si="103"/>
        <v>3.7842000000000002</v>
      </c>
      <c r="CM251" s="29">
        <f t="shared" si="104"/>
        <v>2.0942000000000003</v>
      </c>
      <c r="CN251" s="29">
        <f t="shared" si="105"/>
        <v>0.93420000000000036</v>
      </c>
      <c r="CO251" s="29">
        <f t="shared" si="106"/>
        <v>0.93420000000000036</v>
      </c>
    </row>
    <row r="252" spans="1:93" hidden="1" x14ac:dyDescent="0.3">
      <c r="A252" t="s">
        <v>649</v>
      </c>
      <c r="B252" t="s">
        <v>96</v>
      </c>
      <c r="C252" t="s">
        <v>83</v>
      </c>
      <c r="D252" s="2" t="s">
        <v>84</v>
      </c>
      <c r="E252" s="2">
        <v>82</v>
      </c>
      <c r="F252" s="34">
        <v>9020</v>
      </c>
      <c r="G252" s="2" t="s">
        <v>106</v>
      </c>
      <c r="H252" s="2">
        <v>26</v>
      </c>
      <c r="I252" s="2">
        <v>1368</v>
      </c>
      <c r="J252" s="2">
        <v>1712</v>
      </c>
      <c r="K252" s="2" t="s">
        <v>650</v>
      </c>
      <c r="L252" s="2" t="s">
        <v>20</v>
      </c>
      <c r="M252" s="2">
        <v>26</v>
      </c>
      <c r="N252" s="2"/>
      <c r="O252" s="2"/>
      <c r="P252" s="2" t="s">
        <v>84</v>
      </c>
      <c r="Q252" s="2"/>
      <c r="R252" s="2"/>
      <c r="S252" s="2"/>
      <c r="T252" s="2" t="s">
        <v>86</v>
      </c>
      <c r="U252" t="s">
        <v>651</v>
      </c>
      <c r="V252" s="5" t="s">
        <v>88</v>
      </c>
      <c r="W252" t="s">
        <v>109</v>
      </c>
      <c r="X252">
        <v>1</v>
      </c>
      <c r="Z252">
        <v>3.0430000000000001</v>
      </c>
      <c r="AA252">
        <v>-0.14966150225589619</v>
      </c>
      <c r="AB252">
        <v>0.52692151711335011</v>
      </c>
      <c r="AC252">
        <v>1.8411</v>
      </c>
      <c r="AD252">
        <v>-1.8050999999999999</v>
      </c>
      <c r="AE252">
        <v>-1.1288</v>
      </c>
      <c r="AF252">
        <v>-1.845</v>
      </c>
      <c r="AG252">
        <v>6.7507000000000001</v>
      </c>
      <c r="AH252">
        <v>5.8051000000000004</v>
      </c>
      <c r="AI252">
        <v>6.1600000000000002E-2</v>
      </c>
      <c r="AJ252">
        <v>6.6500000000000004E-2</v>
      </c>
      <c r="AK252">
        <v>9.35E-2</v>
      </c>
      <c r="AM252" s="29">
        <f t="shared" si="82"/>
        <v>3.9533920148574548</v>
      </c>
      <c r="AN252" s="29">
        <f t="shared" si="83"/>
        <v>5.7983920148574546</v>
      </c>
      <c r="AO252" s="29">
        <f t="shared" si="84"/>
        <v>3.9932920148574551</v>
      </c>
      <c r="AP252" s="29">
        <f t="shared" si="87"/>
        <v>3.9932920148574551</v>
      </c>
      <c r="AQ252" s="29">
        <f t="shared" si="88"/>
        <v>2.8644920148574551</v>
      </c>
      <c r="AT252">
        <v>2.1320000000000001</v>
      </c>
      <c r="AU252">
        <v>0.23699999999999999</v>
      </c>
      <c r="AV252">
        <v>0.59899999999999998</v>
      </c>
      <c r="AW252">
        <v>0</v>
      </c>
      <c r="AX252">
        <v>-1.69</v>
      </c>
      <c r="AY252">
        <v>-1.1599999999999999</v>
      </c>
      <c r="AZ252">
        <v>0</v>
      </c>
      <c r="BA252">
        <v>-2.4630000000000001</v>
      </c>
      <c r="BB252">
        <v>0.46179999999999999</v>
      </c>
      <c r="BC252">
        <v>0</v>
      </c>
      <c r="BD252">
        <v>0.19869999999999999</v>
      </c>
      <c r="BE252">
        <v>0.6</v>
      </c>
      <c r="BF252">
        <v>15</v>
      </c>
      <c r="BG252">
        <v>0</v>
      </c>
      <c r="BH252">
        <v>3</v>
      </c>
      <c r="BI252">
        <v>150</v>
      </c>
      <c r="BJ252">
        <v>0</v>
      </c>
      <c r="BK252">
        <v>9.1999999999999998E-3</v>
      </c>
      <c r="BL252">
        <v>-8.8000000000000005E-3</v>
      </c>
      <c r="BM252">
        <v>0</v>
      </c>
      <c r="BN252">
        <v>0</v>
      </c>
      <c r="BP252" s="30">
        <v>2000</v>
      </c>
      <c r="BS252" s="30" t="str">
        <f t="shared" si="89"/>
        <v>WRR0347_CFLscw(26w)</v>
      </c>
      <c r="BT252" s="31">
        <f t="shared" si="85"/>
        <v>90</v>
      </c>
      <c r="BU252" s="35">
        <f t="shared" si="90"/>
        <v>1.3224</v>
      </c>
      <c r="BV252" s="29">
        <f t="shared" si="91"/>
        <v>3.7854000000000001</v>
      </c>
      <c r="BW252" s="29">
        <f t="shared" si="92"/>
        <v>2.0954000000000002</v>
      </c>
      <c r="BX252" s="29">
        <f t="shared" si="93"/>
        <v>0.93540000000000023</v>
      </c>
      <c r="BY252" s="29">
        <f t="shared" si="94"/>
        <v>0.93540000000000023</v>
      </c>
      <c r="BZ252" s="29"/>
      <c r="CA252" s="30" t="str">
        <f t="shared" si="95"/>
        <v>_CFLscw(26w)</v>
      </c>
      <c r="CB252" s="31">
        <f t="shared" si="107"/>
        <v>106</v>
      </c>
      <c r="CC252" s="35">
        <f t="shared" si="96"/>
        <v>1.3288000000000002</v>
      </c>
      <c r="CD252" s="29">
        <f t="shared" si="97"/>
        <v>3.7918000000000003</v>
      </c>
      <c r="CE252" s="29">
        <f t="shared" si="98"/>
        <v>2.1018000000000003</v>
      </c>
      <c r="CF252" s="29">
        <f t="shared" si="99"/>
        <v>0.94180000000000041</v>
      </c>
      <c r="CG252" s="29">
        <f t="shared" si="100"/>
        <v>0.94180000000000041</v>
      </c>
      <c r="CI252" s="30" t="str">
        <f t="shared" si="101"/>
        <v>WRR0347_CFLscw(26w)</v>
      </c>
      <c r="CJ252" s="31">
        <f t="shared" si="86"/>
        <v>90</v>
      </c>
      <c r="CK252" s="35">
        <f t="shared" si="102"/>
        <v>1.3224</v>
      </c>
      <c r="CL252" s="29">
        <f t="shared" si="103"/>
        <v>3.7854000000000001</v>
      </c>
      <c r="CM252" s="29">
        <f t="shared" si="104"/>
        <v>2.0954000000000002</v>
      </c>
      <c r="CN252" s="29">
        <f t="shared" si="105"/>
        <v>0.93540000000000023</v>
      </c>
      <c r="CO252" s="29">
        <f t="shared" si="106"/>
        <v>0.93540000000000023</v>
      </c>
    </row>
    <row r="253" spans="1:93" hidden="1" x14ac:dyDescent="0.3">
      <c r="A253" t="s">
        <v>652</v>
      </c>
      <c r="B253" t="s">
        <v>96</v>
      </c>
      <c r="C253" t="s">
        <v>83</v>
      </c>
      <c r="D253" s="2" t="s">
        <v>84</v>
      </c>
      <c r="E253" s="2">
        <v>82</v>
      </c>
      <c r="F253" s="34">
        <v>9020</v>
      </c>
      <c r="G253" s="2" t="s">
        <v>106</v>
      </c>
      <c r="H253" s="2">
        <v>27</v>
      </c>
      <c r="I253" s="2">
        <v>1427</v>
      </c>
      <c r="J253" s="2">
        <v>1783</v>
      </c>
      <c r="K253" s="2" t="s">
        <v>653</v>
      </c>
      <c r="L253" s="2" t="s">
        <v>20</v>
      </c>
      <c r="M253" s="2">
        <v>27</v>
      </c>
      <c r="N253" s="2"/>
      <c r="O253" s="2"/>
      <c r="P253" s="2" t="s">
        <v>84</v>
      </c>
      <c r="Q253" s="2"/>
      <c r="R253" s="2"/>
      <c r="S253" s="2"/>
      <c r="T253" s="2" t="s">
        <v>86</v>
      </c>
      <c r="U253" t="s">
        <v>654</v>
      </c>
      <c r="V253" s="5" t="s">
        <v>88</v>
      </c>
      <c r="W253" t="s">
        <v>109</v>
      </c>
      <c r="X253">
        <v>1</v>
      </c>
      <c r="Z253">
        <v>3.0430000000000001</v>
      </c>
      <c r="AA253">
        <v>-0.14966150225589619</v>
      </c>
      <c r="AB253">
        <v>0.52692151711335011</v>
      </c>
      <c r="AC253">
        <v>1.8411</v>
      </c>
      <c r="AD253">
        <v>-1.8050999999999999</v>
      </c>
      <c r="AE253">
        <v>-1.1288</v>
      </c>
      <c r="AF253">
        <v>-1.845</v>
      </c>
      <c r="AG253">
        <v>6.7507000000000001</v>
      </c>
      <c r="AH253">
        <v>5.8051000000000004</v>
      </c>
      <c r="AI253">
        <v>6.1600000000000002E-2</v>
      </c>
      <c r="AJ253">
        <v>6.6500000000000004E-2</v>
      </c>
      <c r="AK253">
        <v>9.35E-2</v>
      </c>
      <c r="AM253" s="29">
        <f t="shared" si="82"/>
        <v>4.113392014857455</v>
      </c>
      <c r="AN253" s="29">
        <f t="shared" si="83"/>
        <v>5.9583920148574547</v>
      </c>
      <c r="AO253" s="29">
        <f t="shared" si="84"/>
        <v>4.1532920148574544</v>
      </c>
      <c r="AP253" s="29">
        <f t="shared" si="87"/>
        <v>4.1532920148574544</v>
      </c>
      <c r="AQ253" s="29">
        <f t="shared" si="88"/>
        <v>3.0244920148574543</v>
      </c>
      <c r="AT253">
        <v>2.1320000000000001</v>
      </c>
      <c r="AU253">
        <v>0.23699999999999999</v>
      </c>
      <c r="AV253">
        <v>0.59899999999999998</v>
      </c>
      <c r="AW253">
        <v>0</v>
      </c>
      <c r="AX253">
        <v>-1.69</v>
      </c>
      <c r="AY253">
        <v>-1.1599999999999999</v>
      </c>
      <c r="AZ253">
        <v>0</v>
      </c>
      <c r="BA253">
        <v>-2.4630000000000001</v>
      </c>
      <c r="BB253">
        <v>0.46179999999999999</v>
      </c>
      <c r="BC253">
        <v>0</v>
      </c>
      <c r="BD253">
        <v>0.19869999999999999</v>
      </c>
      <c r="BE253">
        <v>0.6</v>
      </c>
      <c r="BF253">
        <v>15</v>
      </c>
      <c r="BG253">
        <v>0</v>
      </c>
      <c r="BH253">
        <v>3</v>
      </c>
      <c r="BI253">
        <v>150</v>
      </c>
      <c r="BJ253">
        <v>0</v>
      </c>
      <c r="BK253">
        <v>9.1999999999999998E-3</v>
      </c>
      <c r="BL253">
        <v>-8.8000000000000005E-3</v>
      </c>
      <c r="BM253">
        <v>0</v>
      </c>
      <c r="BN253">
        <v>0</v>
      </c>
      <c r="BP253" s="30">
        <v>2000</v>
      </c>
      <c r="BS253" s="30" t="str">
        <f t="shared" si="89"/>
        <v>WRR0347_CFLscw(27w)</v>
      </c>
      <c r="BT253" s="31">
        <f t="shared" si="85"/>
        <v>94</v>
      </c>
      <c r="BU253" s="35">
        <f t="shared" si="90"/>
        <v>1.3239999999999998</v>
      </c>
      <c r="BV253" s="29">
        <f t="shared" si="91"/>
        <v>3.7869999999999999</v>
      </c>
      <c r="BW253" s="29">
        <f t="shared" si="92"/>
        <v>2.097</v>
      </c>
      <c r="BX253" s="29">
        <f t="shared" si="93"/>
        <v>0.93700000000000006</v>
      </c>
      <c r="BY253" s="29">
        <f t="shared" si="94"/>
        <v>0.93700000000000006</v>
      </c>
      <c r="BZ253" s="29"/>
      <c r="CA253" s="30" t="str">
        <f t="shared" si="95"/>
        <v>_CFLscw(27w)</v>
      </c>
      <c r="CB253" s="31">
        <f t="shared" si="107"/>
        <v>110</v>
      </c>
      <c r="CC253" s="35">
        <f t="shared" si="96"/>
        <v>1.3304</v>
      </c>
      <c r="CD253" s="29">
        <f t="shared" si="97"/>
        <v>3.7934000000000001</v>
      </c>
      <c r="CE253" s="29">
        <f t="shared" si="98"/>
        <v>2.1034000000000002</v>
      </c>
      <c r="CF253" s="29">
        <f t="shared" si="99"/>
        <v>0.94340000000000024</v>
      </c>
      <c r="CG253" s="29">
        <f t="shared" si="100"/>
        <v>0.94340000000000024</v>
      </c>
      <c r="CI253" s="30" t="str">
        <f t="shared" si="101"/>
        <v>WRR0347_CFLscw(27w)</v>
      </c>
      <c r="CJ253" s="31">
        <f t="shared" si="86"/>
        <v>94</v>
      </c>
      <c r="CK253" s="35">
        <f t="shared" si="102"/>
        <v>1.3239999999999998</v>
      </c>
      <c r="CL253" s="29">
        <f t="shared" si="103"/>
        <v>3.7869999999999999</v>
      </c>
      <c r="CM253" s="29">
        <f t="shared" si="104"/>
        <v>2.097</v>
      </c>
      <c r="CN253" s="29">
        <f t="shared" si="105"/>
        <v>0.93700000000000006</v>
      </c>
      <c r="CO253" s="29">
        <f t="shared" si="106"/>
        <v>0.93700000000000006</v>
      </c>
    </row>
    <row r="254" spans="1:93" hidden="1" x14ac:dyDescent="0.3">
      <c r="A254" t="s">
        <v>655</v>
      </c>
      <c r="B254" t="s">
        <v>96</v>
      </c>
      <c r="C254" t="s">
        <v>83</v>
      </c>
      <c r="D254" s="2" t="s">
        <v>84</v>
      </c>
      <c r="E254" s="2">
        <v>82</v>
      </c>
      <c r="F254" s="34">
        <v>9020</v>
      </c>
      <c r="G254" s="2" t="s">
        <v>106</v>
      </c>
      <c r="H254" s="2">
        <v>28</v>
      </c>
      <c r="I254" s="2">
        <v>1485</v>
      </c>
      <c r="J254" s="2">
        <v>1855</v>
      </c>
      <c r="K254" s="2" t="s">
        <v>656</v>
      </c>
      <c r="L254" s="2" t="s">
        <v>20</v>
      </c>
      <c r="M254" s="2">
        <v>28</v>
      </c>
      <c r="N254" s="2"/>
      <c r="O254" s="2"/>
      <c r="P254" s="2" t="s">
        <v>84</v>
      </c>
      <c r="Q254" s="2"/>
      <c r="R254" s="2"/>
      <c r="S254" s="2"/>
      <c r="T254" s="2" t="s">
        <v>86</v>
      </c>
      <c r="U254" t="s">
        <v>657</v>
      </c>
      <c r="V254" s="5" t="s">
        <v>88</v>
      </c>
      <c r="W254" t="s">
        <v>109</v>
      </c>
      <c r="X254">
        <v>1</v>
      </c>
      <c r="Z254">
        <v>3.0430000000000001</v>
      </c>
      <c r="AA254">
        <v>-0.14966150225589619</v>
      </c>
      <c r="AB254">
        <v>0.52692151711335011</v>
      </c>
      <c r="AC254">
        <v>1.8411</v>
      </c>
      <c r="AD254">
        <v>-1.8050999999999999</v>
      </c>
      <c r="AE254">
        <v>-1.1288</v>
      </c>
      <c r="AF254">
        <v>-1.845</v>
      </c>
      <c r="AG254">
        <v>6.7507000000000001</v>
      </c>
      <c r="AH254">
        <v>5.8051000000000004</v>
      </c>
      <c r="AI254">
        <v>6.1600000000000002E-2</v>
      </c>
      <c r="AJ254">
        <v>6.6500000000000004E-2</v>
      </c>
      <c r="AK254">
        <v>9.35E-2</v>
      </c>
      <c r="AM254" s="29">
        <f t="shared" si="82"/>
        <v>4.2733920148574542</v>
      </c>
      <c r="AN254" s="29">
        <f t="shared" si="83"/>
        <v>6.118392014857454</v>
      </c>
      <c r="AO254" s="29">
        <f t="shared" si="84"/>
        <v>4.3132920148574545</v>
      </c>
      <c r="AP254" s="29">
        <f t="shared" si="87"/>
        <v>4.3132920148574545</v>
      </c>
      <c r="AQ254" s="29">
        <f t="shared" si="88"/>
        <v>3.184492014857454</v>
      </c>
      <c r="AT254">
        <v>2.1320000000000001</v>
      </c>
      <c r="AU254">
        <v>0.23699999999999999</v>
      </c>
      <c r="AV254">
        <v>0.59899999999999998</v>
      </c>
      <c r="AW254">
        <v>0</v>
      </c>
      <c r="AX254">
        <v>-1.69</v>
      </c>
      <c r="AY254">
        <v>-1.1599999999999999</v>
      </c>
      <c r="AZ254">
        <v>0</v>
      </c>
      <c r="BA254">
        <v>-2.4630000000000001</v>
      </c>
      <c r="BB254">
        <v>0.46179999999999999</v>
      </c>
      <c r="BC254">
        <v>0</v>
      </c>
      <c r="BD254">
        <v>0.19869999999999999</v>
      </c>
      <c r="BE254">
        <v>0.6</v>
      </c>
      <c r="BF254">
        <v>15</v>
      </c>
      <c r="BG254">
        <v>0</v>
      </c>
      <c r="BH254">
        <v>3</v>
      </c>
      <c r="BI254">
        <v>150</v>
      </c>
      <c r="BJ254">
        <v>0</v>
      </c>
      <c r="BK254">
        <v>9.1999999999999998E-3</v>
      </c>
      <c r="BL254">
        <v>-8.8000000000000005E-3</v>
      </c>
      <c r="BM254">
        <v>0</v>
      </c>
      <c r="BN254">
        <v>0</v>
      </c>
      <c r="BP254" s="30">
        <v>2000</v>
      </c>
      <c r="BS254" s="30" t="str">
        <f t="shared" si="89"/>
        <v>WRR0347_CFLscw(28w)</v>
      </c>
      <c r="BT254" s="31">
        <f t="shared" si="85"/>
        <v>97</v>
      </c>
      <c r="BU254" s="35">
        <f t="shared" si="90"/>
        <v>1.3252000000000002</v>
      </c>
      <c r="BV254" s="29">
        <f t="shared" si="91"/>
        <v>3.7882000000000002</v>
      </c>
      <c r="BW254" s="29">
        <f t="shared" si="92"/>
        <v>2.0982000000000003</v>
      </c>
      <c r="BX254" s="29">
        <f t="shared" si="93"/>
        <v>0.93820000000000037</v>
      </c>
      <c r="BY254" s="29">
        <f t="shared" si="94"/>
        <v>0.93820000000000037</v>
      </c>
      <c r="BZ254" s="29"/>
      <c r="CA254" s="30" t="str">
        <f t="shared" si="95"/>
        <v>_CFLscw(28w)</v>
      </c>
      <c r="CB254" s="31">
        <f t="shared" si="107"/>
        <v>114</v>
      </c>
      <c r="CC254" s="35">
        <f t="shared" si="96"/>
        <v>1.3320000000000003</v>
      </c>
      <c r="CD254" s="29">
        <f t="shared" si="97"/>
        <v>3.7950000000000004</v>
      </c>
      <c r="CE254" s="29">
        <f t="shared" si="98"/>
        <v>2.1050000000000004</v>
      </c>
      <c r="CF254" s="29">
        <f t="shared" si="99"/>
        <v>0.94500000000000051</v>
      </c>
      <c r="CG254" s="29">
        <f t="shared" si="100"/>
        <v>0.94500000000000051</v>
      </c>
      <c r="CI254" s="30" t="str">
        <f t="shared" si="101"/>
        <v>WRR0347_CFLscw(28w)</v>
      </c>
      <c r="CJ254" s="31">
        <f t="shared" si="86"/>
        <v>97</v>
      </c>
      <c r="CK254" s="35">
        <f t="shared" si="102"/>
        <v>1.3252000000000002</v>
      </c>
      <c r="CL254" s="29">
        <f t="shared" si="103"/>
        <v>3.7882000000000002</v>
      </c>
      <c r="CM254" s="29">
        <f t="shared" si="104"/>
        <v>2.0982000000000003</v>
      </c>
      <c r="CN254" s="29">
        <f t="shared" si="105"/>
        <v>0.93820000000000037</v>
      </c>
      <c r="CO254" s="29">
        <f t="shared" si="106"/>
        <v>0.93820000000000037</v>
      </c>
    </row>
    <row r="255" spans="1:93" hidden="1" x14ac:dyDescent="0.3">
      <c r="A255" t="s">
        <v>658</v>
      </c>
      <c r="B255" t="s">
        <v>96</v>
      </c>
      <c r="C255" t="s">
        <v>83</v>
      </c>
      <c r="D255" s="2" t="s">
        <v>84</v>
      </c>
      <c r="E255" s="2">
        <v>82</v>
      </c>
      <c r="F255" s="34">
        <v>9020</v>
      </c>
      <c r="G255" s="2" t="s">
        <v>106</v>
      </c>
      <c r="H255" s="2">
        <v>29</v>
      </c>
      <c r="I255" s="2"/>
      <c r="J255" s="2"/>
      <c r="K255" s="2" t="s">
        <v>659</v>
      </c>
      <c r="L255" s="2" t="s">
        <v>20</v>
      </c>
      <c r="M255" s="2">
        <v>29</v>
      </c>
      <c r="N255" s="2"/>
      <c r="O255" s="2"/>
      <c r="P255" s="2" t="s">
        <v>84</v>
      </c>
      <c r="Q255" s="2"/>
      <c r="R255" s="2"/>
      <c r="S255" s="2"/>
      <c r="T255" s="2" t="s">
        <v>86</v>
      </c>
      <c r="U255" t="s">
        <v>660</v>
      </c>
      <c r="V255" s="5" t="s">
        <v>88</v>
      </c>
      <c r="W255" t="s">
        <v>109</v>
      </c>
      <c r="X255">
        <v>1</v>
      </c>
      <c r="Z255">
        <v>3.0430000000000001</v>
      </c>
      <c r="AA255">
        <v>-0.14966150225589619</v>
      </c>
      <c r="AB255">
        <v>0.52692151711335011</v>
      </c>
      <c r="AC255">
        <v>1.8411</v>
      </c>
      <c r="AD255">
        <v>-1.8050999999999999</v>
      </c>
      <c r="AE255">
        <v>-1.1288</v>
      </c>
      <c r="AF255">
        <v>-1.845</v>
      </c>
      <c r="AG255">
        <v>6.7507000000000001</v>
      </c>
      <c r="AH255">
        <v>5.8051000000000004</v>
      </c>
      <c r="AI255">
        <v>6.1600000000000002E-2</v>
      </c>
      <c r="AJ255">
        <v>6.6500000000000004E-2</v>
      </c>
      <c r="AK255">
        <v>9.35E-2</v>
      </c>
      <c r="AM255" s="29">
        <f t="shared" si="82"/>
        <v>4.4333920148574544</v>
      </c>
      <c r="AN255" s="29">
        <f t="shared" si="83"/>
        <v>6.2783920148574541</v>
      </c>
      <c r="AO255" s="29">
        <f t="shared" si="84"/>
        <v>4.4732920148574546</v>
      </c>
      <c r="AP255" s="29">
        <f t="shared" si="87"/>
        <v>4.4732920148574546</v>
      </c>
      <c r="AQ255" s="29">
        <f t="shared" si="88"/>
        <v>3.3444920148574546</v>
      </c>
      <c r="AT255">
        <v>2.1320000000000001</v>
      </c>
      <c r="AU255">
        <v>0.23699999999999999</v>
      </c>
      <c r="AV255">
        <v>0.59899999999999998</v>
      </c>
      <c r="AW255">
        <v>0</v>
      </c>
      <c r="AX255">
        <v>-1.69</v>
      </c>
      <c r="AY255">
        <v>-1.1599999999999999</v>
      </c>
      <c r="AZ255">
        <v>0</v>
      </c>
      <c r="BA255">
        <v>-2.4630000000000001</v>
      </c>
      <c r="BB255">
        <v>0.46179999999999999</v>
      </c>
      <c r="BC255">
        <v>0</v>
      </c>
      <c r="BD255">
        <v>0.19869999999999999</v>
      </c>
      <c r="BE255">
        <v>0.6</v>
      </c>
      <c r="BF255">
        <v>15</v>
      </c>
      <c r="BG255">
        <v>0</v>
      </c>
      <c r="BH255">
        <v>3</v>
      </c>
      <c r="BI255">
        <v>150</v>
      </c>
      <c r="BJ255">
        <v>0</v>
      </c>
      <c r="BK255">
        <v>9.1999999999999998E-3</v>
      </c>
      <c r="BL255">
        <v>-8.8000000000000005E-3</v>
      </c>
      <c r="BM255">
        <v>0</v>
      </c>
      <c r="BN255">
        <v>0</v>
      </c>
      <c r="BP255" s="30">
        <v>2000</v>
      </c>
      <c r="BS255" s="30" t="str">
        <f t="shared" si="89"/>
        <v>WRR0347_CFLscw(29w)</v>
      </c>
      <c r="BT255" s="31">
        <f t="shared" si="85"/>
        <v>101</v>
      </c>
      <c r="BU255" s="35">
        <f t="shared" si="90"/>
        <v>1.3268</v>
      </c>
      <c r="BV255" s="29">
        <f t="shared" si="91"/>
        <v>3.7898000000000001</v>
      </c>
      <c r="BW255" s="29">
        <f t="shared" si="92"/>
        <v>2.0998000000000001</v>
      </c>
      <c r="BX255" s="29">
        <f t="shared" si="93"/>
        <v>0.93980000000000019</v>
      </c>
      <c r="BY255" s="29">
        <f t="shared" si="94"/>
        <v>0.93980000000000019</v>
      </c>
      <c r="BZ255" s="29"/>
      <c r="CA255" s="30" t="str">
        <f t="shared" si="95"/>
        <v>_CFLscw(29w)</v>
      </c>
      <c r="CB255" s="31">
        <f t="shared" si="107"/>
        <v>118</v>
      </c>
      <c r="CC255" s="35">
        <f t="shared" si="96"/>
        <v>1.3335999999999997</v>
      </c>
      <c r="CD255" s="29">
        <f t="shared" si="97"/>
        <v>3.7965999999999998</v>
      </c>
      <c r="CE255" s="29">
        <f t="shared" si="98"/>
        <v>2.1065999999999998</v>
      </c>
      <c r="CF255" s="29">
        <f t="shared" si="99"/>
        <v>0.94659999999999989</v>
      </c>
      <c r="CG255" s="29">
        <f t="shared" si="100"/>
        <v>0.94659999999999989</v>
      </c>
      <c r="CI255" s="30" t="str">
        <f t="shared" si="101"/>
        <v>WRR0347_CFLscw(29w)</v>
      </c>
      <c r="CJ255" s="31">
        <f t="shared" si="86"/>
        <v>101</v>
      </c>
      <c r="CK255" s="35">
        <f t="shared" si="102"/>
        <v>1.3268</v>
      </c>
      <c r="CL255" s="29">
        <f t="shared" si="103"/>
        <v>3.7898000000000001</v>
      </c>
      <c r="CM255" s="29">
        <f t="shared" si="104"/>
        <v>2.0998000000000001</v>
      </c>
      <c r="CN255" s="29">
        <f t="shared" si="105"/>
        <v>0.93980000000000019</v>
      </c>
      <c r="CO255" s="29">
        <f t="shared" si="106"/>
        <v>0.93980000000000019</v>
      </c>
    </row>
    <row r="256" spans="1:93" hidden="1" x14ac:dyDescent="0.3">
      <c r="A256" t="s">
        <v>661</v>
      </c>
      <c r="B256" t="s">
        <v>96</v>
      </c>
      <c r="C256" t="s">
        <v>83</v>
      </c>
      <c r="D256" s="2" t="s">
        <v>84</v>
      </c>
      <c r="E256" s="2">
        <v>82</v>
      </c>
      <c r="F256" s="34">
        <v>9020</v>
      </c>
      <c r="G256" s="2" t="s">
        <v>106</v>
      </c>
      <c r="H256" s="2">
        <v>30</v>
      </c>
      <c r="I256" s="2"/>
      <c r="J256" s="2"/>
      <c r="K256" s="2" t="s">
        <v>662</v>
      </c>
      <c r="L256" s="2" t="s">
        <v>20</v>
      </c>
      <c r="M256" s="2">
        <v>30</v>
      </c>
      <c r="N256" s="2"/>
      <c r="O256" s="2"/>
      <c r="P256" s="2" t="s">
        <v>84</v>
      </c>
      <c r="Q256" s="2"/>
      <c r="R256" s="2"/>
      <c r="S256" s="2"/>
      <c r="T256" s="2" t="s">
        <v>86</v>
      </c>
      <c r="U256" t="s">
        <v>663</v>
      </c>
      <c r="V256" s="5" t="s">
        <v>88</v>
      </c>
      <c r="W256" t="s">
        <v>109</v>
      </c>
      <c r="X256">
        <v>1</v>
      </c>
      <c r="Z256">
        <v>3.0430000000000001</v>
      </c>
      <c r="AA256">
        <v>-0.14966150225589619</v>
      </c>
      <c r="AB256">
        <v>0.52692151711335011</v>
      </c>
      <c r="AC256">
        <v>1.8411</v>
      </c>
      <c r="AD256">
        <v>-1.8050999999999999</v>
      </c>
      <c r="AE256">
        <v>-1.1288</v>
      </c>
      <c r="AF256">
        <v>-1.845</v>
      </c>
      <c r="AG256">
        <v>6.7507000000000001</v>
      </c>
      <c r="AH256">
        <v>5.8051000000000004</v>
      </c>
      <c r="AI256">
        <v>6.1600000000000002E-2</v>
      </c>
      <c r="AJ256">
        <v>6.6500000000000004E-2</v>
      </c>
      <c r="AK256">
        <v>9.35E-2</v>
      </c>
      <c r="AM256" s="29">
        <f t="shared" si="82"/>
        <v>4.5933920148574554</v>
      </c>
      <c r="AN256" s="29">
        <f t="shared" si="83"/>
        <v>6.4383920148574552</v>
      </c>
      <c r="AO256" s="29">
        <f t="shared" si="84"/>
        <v>4.6332920148574548</v>
      </c>
      <c r="AP256" s="29">
        <f t="shared" si="87"/>
        <v>4.6332920148574548</v>
      </c>
      <c r="AQ256" s="29">
        <f t="shared" si="88"/>
        <v>3.5044920148574548</v>
      </c>
      <c r="AT256">
        <v>2.1320000000000001</v>
      </c>
      <c r="AU256">
        <v>0.23699999999999999</v>
      </c>
      <c r="AV256">
        <v>0.59899999999999998</v>
      </c>
      <c r="AW256">
        <v>0</v>
      </c>
      <c r="AX256">
        <v>-1.69</v>
      </c>
      <c r="AY256">
        <v>-1.1599999999999999</v>
      </c>
      <c r="AZ256">
        <v>0</v>
      </c>
      <c r="BA256">
        <v>-2.4630000000000001</v>
      </c>
      <c r="BB256">
        <v>0.46179999999999999</v>
      </c>
      <c r="BC256">
        <v>0</v>
      </c>
      <c r="BD256">
        <v>0.19869999999999999</v>
      </c>
      <c r="BE256">
        <v>0.6</v>
      </c>
      <c r="BF256">
        <v>15</v>
      </c>
      <c r="BG256">
        <v>0</v>
      </c>
      <c r="BH256">
        <v>3</v>
      </c>
      <c r="BI256">
        <v>150</v>
      </c>
      <c r="BJ256">
        <v>0</v>
      </c>
      <c r="BK256">
        <v>9.1999999999999998E-3</v>
      </c>
      <c r="BL256">
        <v>-8.8000000000000005E-3</v>
      </c>
      <c r="BM256">
        <v>0</v>
      </c>
      <c r="BN256">
        <v>0</v>
      </c>
      <c r="BP256" s="30">
        <v>2000</v>
      </c>
      <c r="BS256" s="30" t="str">
        <f t="shared" si="89"/>
        <v>WRR0347_CFLscw(30w)</v>
      </c>
      <c r="BT256" s="31">
        <f t="shared" si="85"/>
        <v>104</v>
      </c>
      <c r="BU256" s="35">
        <f t="shared" si="90"/>
        <v>1.3279999999999998</v>
      </c>
      <c r="BV256" s="29">
        <f t="shared" si="91"/>
        <v>3.7909999999999999</v>
      </c>
      <c r="BW256" s="29">
        <f t="shared" si="92"/>
        <v>2.101</v>
      </c>
      <c r="BX256" s="29">
        <f t="shared" si="93"/>
        <v>0.94100000000000006</v>
      </c>
      <c r="BY256" s="29">
        <f t="shared" si="94"/>
        <v>0.94100000000000006</v>
      </c>
      <c r="BZ256" s="29"/>
      <c r="CA256" s="30" t="str">
        <f t="shared" si="95"/>
        <v>_CFLscw(30w)</v>
      </c>
      <c r="CB256" s="31">
        <f t="shared" si="107"/>
        <v>122</v>
      </c>
      <c r="CC256" s="35">
        <f t="shared" si="96"/>
        <v>1.3351999999999999</v>
      </c>
      <c r="CD256" s="29">
        <f t="shared" si="97"/>
        <v>3.7982</v>
      </c>
      <c r="CE256" s="29">
        <f t="shared" si="98"/>
        <v>2.1082000000000001</v>
      </c>
      <c r="CF256" s="29">
        <f t="shared" si="99"/>
        <v>0.94820000000000015</v>
      </c>
      <c r="CG256" s="29">
        <f t="shared" si="100"/>
        <v>0.94820000000000015</v>
      </c>
      <c r="CI256" s="30" t="str">
        <f t="shared" si="101"/>
        <v>WRR0347_CFLscw(30w)</v>
      </c>
      <c r="CJ256" s="31">
        <f t="shared" si="86"/>
        <v>104</v>
      </c>
      <c r="CK256" s="35">
        <f t="shared" si="102"/>
        <v>1.3279999999999998</v>
      </c>
      <c r="CL256" s="29">
        <f t="shared" si="103"/>
        <v>3.7909999999999999</v>
      </c>
      <c r="CM256" s="29">
        <f t="shared" si="104"/>
        <v>2.101</v>
      </c>
      <c r="CN256" s="29">
        <f t="shared" si="105"/>
        <v>0.94100000000000006</v>
      </c>
      <c r="CO256" s="29">
        <f t="shared" si="106"/>
        <v>0.94100000000000006</v>
      </c>
    </row>
    <row r="257" spans="1:93" hidden="1" x14ac:dyDescent="0.3">
      <c r="A257" t="s">
        <v>664</v>
      </c>
      <c r="B257" t="s">
        <v>96</v>
      </c>
      <c r="C257" t="s">
        <v>83</v>
      </c>
      <c r="D257" s="2" t="s">
        <v>84</v>
      </c>
      <c r="E257" s="2">
        <v>82</v>
      </c>
      <c r="F257" s="34">
        <v>9020</v>
      </c>
      <c r="G257" s="2" t="s">
        <v>106</v>
      </c>
      <c r="H257" s="2">
        <v>31</v>
      </c>
      <c r="I257" s="2"/>
      <c r="J257" s="2"/>
      <c r="K257" s="2" t="s">
        <v>665</v>
      </c>
      <c r="L257" s="2" t="s">
        <v>20</v>
      </c>
      <c r="M257" s="2">
        <v>31</v>
      </c>
      <c r="N257" s="2"/>
      <c r="O257" s="2"/>
      <c r="P257" s="2" t="s">
        <v>84</v>
      </c>
      <c r="Q257" s="2"/>
      <c r="R257" s="2"/>
      <c r="S257" s="2"/>
      <c r="T257" s="2" t="s">
        <v>86</v>
      </c>
      <c r="U257" t="s">
        <v>666</v>
      </c>
      <c r="V257" s="5" t="s">
        <v>88</v>
      </c>
      <c r="W257" t="s">
        <v>109</v>
      </c>
      <c r="X257">
        <v>1</v>
      </c>
      <c r="Z257">
        <v>3.0430000000000001</v>
      </c>
      <c r="AA257">
        <v>-0.14966150225589619</v>
      </c>
      <c r="AB257">
        <v>0.52692151711335011</v>
      </c>
      <c r="AC257">
        <v>1.8411</v>
      </c>
      <c r="AD257">
        <v>-1.8050999999999999</v>
      </c>
      <c r="AE257">
        <v>-1.1288</v>
      </c>
      <c r="AF257">
        <v>-1.845</v>
      </c>
      <c r="AG257">
        <v>6.7507000000000001</v>
      </c>
      <c r="AH257">
        <v>5.8051000000000004</v>
      </c>
      <c r="AI257">
        <v>6.1600000000000002E-2</v>
      </c>
      <c r="AJ257">
        <v>6.6500000000000004E-2</v>
      </c>
      <c r="AK257">
        <v>9.35E-2</v>
      </c>
      <c r="AM257" s="29">
        <f t="shared" si="82"/>
        <v>4.7533920148574547</v>
      </c>
      <c r="AN257" s="29">
        <f t="shared" si="83"/>
        <v>6.5983920148574544</v>
      </c>
      <c r="AO257" s="29">
        <f t="shared" si="84"/>
        <v>4.7932920148574549</v>
      </c>
      <c r="AP257" s="29">
        <f t="shared" si="87"/>
        <v>4.7932920148574549</v>
      </c>
      <c r="AQ257" s="29">
        <f t="shared" si="88"/>
        <v>3.6644920148574545</v>
      </c>
      <c r="AT257">
        <v>2.1320000000000001</v>
      </c>
      <c r="AU257">
        <v>0.23699999999999999</v>
      </c>
      <c r="AV257">
        <v>0.59899999999999998</v>
      </c>
      <c r="AW257">
        <v>0</v>
      </c>
      <c r="AX257">
        <v>-1.69</v>
      </c>
      <c r="AY257">
        <v>-1.1599999999999999</v>
      </c>
      <c r="AZ257">
        <v>0</v>
      </c>
      <c r="BA257">
        <v>-2.4630000000000001</v>
      </c>
      <c r="BB257">
        <v>0.46179999999999999</v>
      </c>
      <c r="BC257">
        <v>0</v>
      </c>
      <c r="BD257">
        <v>0.19869999999999999</v>
      </c>
      <c r="BE257">
        <v>0.6</v>
      </c>
      <c r="BF257">
        <v>15</v>
      </c>
      <c r="BG257">
        <v>0</v>
      </c>
      <c r="BH257">
        <v>3</v>
      </c>
      <c r="BI257">
        <v>150</v>
      </c>
      <c r="BJ257">
        <v>0</v>
      </c>
      <c r="BK257">
        <v>9.1999999999999998E-3</v>
      </c>
      <c r="BL257">
        <v>-8.8000000000000005E-3</v>
      </c>
      <c r="BM257">
        <v>0</v>
      </c>
      <c r="BN257">
        <v>0</v>
      </c>
      <c r="BP257" s="30">
        <v>2000</v>
      </c>
      <c r="BS257" s="30" t="str">
        <f t="shared" si="89"/>
        <v>WRR0347_CFLscw(31w)</v>
      </c>
      <c r="BT257" s="31">
        <f t="shared" si="85"/>
        <v>108</v>
      </c>
      <c r="BU257" s="35">
        <f t="shared" si="90"/>
        <v>1.3296000000000001</v>
      </c>
      <c r="BV257" s="29">
        <f t="shared" si="91"/>
        <v>3.7926000000000002</v>
      </c>
      <c r="BW257" s="29">
        <f t="shared" si="92"/>
        <v>2.1026000000000002</v>
      </c>
      <c r="BX257" s="29">
        <f t="shared" si="93"/>
        <v>0.94260000000000033</v>
      </c>
      <c r="BY257" s="29">
        <f t="shared" si="94"/>
        <v>0.94260000000000033</v>
      </c>
      <c r="BZ257" s="29"/>
      <c r="CA257" s="30" t="str">
        <f t="shared" si="95"/>
        <v>_CFLscw(31w)</v>
      </c>
      <c r="CB257" s="31">
        <f t="shared" si="107"/>
        <v>126</v>
      </c>
      <c r="CC257" s="35">
        <f t="shared" si="96"/>
        <v>1.3367999999999998</v>
      </c>
      <c r="CD257" s="29">
        <f t="shared" si="97"/>
        <v>3.7997999999999998</v>
      </c>
      <c r="CE257" s="29">
        <f t="shared" si="98"/>
        <v>2.1097999999999999</v>
      </c>
      <c r="CF257" s="29">
        <f t="shared" si="99"/>
        <v>0.94979999999999998</v>
      </c>
      <c r="CG257" s="29">
        <f t="shared" si="100"/>
        <v>0.94979999999999998</v>
      </c>
      <c r="CI257" s="30" t="str">
        <f t="shared" si="101"/>
        <v>WRR0347_CFLscw(31w)</v>
      </c>
      <c r="CJ257" s="31">
        <f t="shared" si="86"/>
        <v>108</v>
      </c>
      <c r="CK257" s="35">
        <f t="shared" si="102"/>
        <v>1.3296000000000001</v>
      </c>
      <c r="CL257" s="29">
        <f t="shared" si="103"/>
        <v>3.7926000000000002</v>
      </c>
      <c r="CM257" s="29">
        <f t="shared" si="104"/>
        <v>2.1026000000000002</v>
      </c>
      <c r="CN257" s="29">
        <f t="shared" si="105"/>
        <v>0.94260000000000033</v>
      </c>
      <c r="CO257" s="29">
        <f t="shared" si="106"/>
        <v>0.94260000000000033</v>
      </c>
    </row>
    <row r="258" spans="1:93" hidden="1" x14ac:dyDescent="0.3">
      <c r="A258" t="s">
        <v>667</v>
      </c>
      <c r="B258" t="s">
        <v>96</v>
      </c>
      <c r="C258" t="s">
        <v>83</v>
      </c>
      <c r="D258" s="2" t="s">
        <v>84</v>
      </c>
      <c r="E258" s="2">
        <v>82</v>
      </c>
      <c r="F258" s="34">
        <v>9020</v>
      </c>
      <c r="G258" s="2" t="s">
        <v>106</v>
      </c>
      <c r="H258" s="2">
        <v>32</v>
      </c>
      <c r="I258" s="2"/>
      <c r="J258" s="2"/>
      <c r="K258" s="2" t="s">
        <v>668</v>
      </c>
      <c r="L258" s="2" t="s">
        <v>20</v>
      </c>
      <c r="M258" s="2">
        <v>32</v>
      </c>
      <c r="N258" s="2"/>
      <c r="O258" s="2"/>
      <c r="P258" s="2" t="s">
        <v>84</v>
      </c>
      <c r="Q258" s="2"/>
      <c r="R258" s="2"/>
      <c r="S258" s="2"/>
      <c r="T258" s="2" t="s">
        <v>86</v>
      </c>
      <c r="U258" t="s">
        <v>669</v>
      </c>
      <c r="V258" s="5" t="s">
        <v>88</v>
      </c>
      <c r="W258" t="s">
        <v>109</v>
      </c>
      <c r="X258">
        <v>1</v>
      </c>
      <c r="Z258">
        <v>3.0430000000000001</v>
      </c>
      <c r="AA258">
        <v>-0.14966150225589619</v>
      </c>
      <c r="AB258">
        <v>0.52692151711335011</v>
      </c>
      <c r="AC258">
        <v>1.8411</v>
      </c>
      <c r="AD258">
        <v>-1.8050999999999999</v>
      </c>
      <c r="AE258">
        <v>-1.1288</v>
      </c>
      <c r="AF258">
        <v>-1.845</v>
      </c>
      <c r="AG258">
        <v>6.7507000000000001</v>
      </c>
      <c r="AH258">
        <v>5.8051000000000004</v>
      </c>
      <c r="AI258">
        <v>6.1600000000000002E-2</v>
      </c>
      <c r="AJ258">
        <v>6.6500000000000004E-2</v>
      </c>
      <c r="AK258">
        <v>9.35E-2</v>
      </c>
      <c r="AM258" s="29">
        <f t="shared" si="82"/>
        <v>4.9133920148574539</v>
      </c>
      <c r="AN258" s="29">
        <f t="shared" si="83"/>
        <v>6.7583920148574537</v>
      </c>
      <c r="AO258" s="29">
        <f t="shared" si="84"/>
        <v>4.9532920148574542</v>
      </c>
      <c r="AP258" s="29">
        <f t="shared" si="87"/>
        <v>4.9532920148574542</v>
      </c>
      <c r="AQ258" s="29">
        <f t="shared" si="88"/>
        <v>3.8244920148574542</v>
      </c>
      <c r="AT258">
        <v>2.1320000000000001</v>
      </c>
      <c r="AU258">
        <v>0.23699999999999999</v>
      </c>
      <c r="AV258">
        <v>0.59899999999999998</v>
      </c>
      <c r="AW258">
        <v>0</v>
      </c>
      <c r="AX258">
        <v>-1.69</v>
      </c>
      <c r="AY258">
        <v>-1.1599999999999999</v>
      </c>
      <c r="AZ258">
        <v>0</v>
      </c>
      <c r="BA258">
        <v>-2.4630000000000001</v>
      </c>
      <c r="BB258">
        <v>0.46179999999999999</v>
      </c>
      <c r="BC258">
        <v>0</v>
      </c>
      <c r="BD258">
        <v>0.19869999999999999</v>
      </c>
      <c r="BE258">
        <v>0.6</v>
      </c>
      <c r="BF258">
        <v>15</v>
      </c>
      <c r="BG258">
        <v>0</v>
      </c>
      <c r="BH258">
        <v>3</v>
      </c>
      <c r="BI258">
        <v>150</v>
      </c>
      <c r="BJ258">
        <v>0</v>
      </c>
      <c r="BK258">
        <v>9.1999999999999998E-3</v>
      </c>
      <c r="BL258">
        <v>-8.8000000000000005E-3</v>
      </c>
      <c r="BM258">
        <v>0</v>
      </c>
      <c r="BN258">
        <v>0</v>
      </c>
      <c r="BP258" s="30">
        <v>2000</v>
      </c>
      <c r="BS258" s="30" t="str">
        <f t="shared" si="89"/>
        <v>WRR0347_CFLscw(32w)</v>
      </c>
      <c r="BT258" s="31">
        <f t="shared" si="85"/>
        <v>111</v>
      </c>
      <c r="BU258" s="35">
        <f t="shared" si="90"/>
        <v>1.3307999999999995</v>
      </c>
      <c r="BV258" s="29">
        <f t="shared" si="91"/>
        <v>3.7937999999999996</v>
      </c>
      <c r="BW258" s="29">
        <f t="shared" si="92"/>
        <v>2.1037999999999997</v>
      </c>
      <c r="BX258" s="29">
        <f t="shared" si="93"/>
        <v>0.94379999999999975</v>
      </c>
      <c r="BY258" s="29">
        <f t="shared" si="94"/>
        <v>0.94379999999999975</v>
      </c>
      <c r="BZ258" s="29"/>
      <c r="CA258" s="30" t="str">
        <f t="shared" si="95"/>
        <v>_CFLscw(32w)</v>
      </c>
      <c r="CB258" s="31">
        <f t="shared" si="107"/>
        <v>130</v>
      </c>
      <c r="CC258" s="35">
        <f t="shared" si="96"/>
        <v>1.3384</v>
      </c>
      <c r="CD258" s="29">
        <f t="shared" si="97"/>
        <v>3.8014000000000001</v>
      </c>
      <c r="CE258" s="29">
        <f t="shared" si="98"/>
        <v>2.1114000000000002</v>
      </c>
      <c r="CF258" s="29">
        <f t="shared" si="99"/>
        <v>0.95140000000000025</v>
      </c>
      <c r="CG258" s="29">
        <f t="shared" si="100"/>
        <v>0.95140000000000025</v>
      </c>
      <c r="CI258" s="30" t="str">
        <f t="shared" si="101"/>
        <v>WRR0347_CFLscw(32w)</v>
      </c>
      <c r="CJ258" s="31">
        <f t="shared" si="86"/>
        <v>111</v>
      </c>
      <c r="CK258" s="35">
        <f t="shared" si="102"/>
        <v>1.3307999999999995</v>
      </c>
      <c r="CL258" s="29">
        <f t="shared" si="103"/>
        <v>3.7937999999999996</v>
      </c>
      <c r="CM258" s="29">
        <f t="shared" si="104"/>
        <v>2.1037999999999997</v>
      </c>
      <c r="CN258" s="29">
        <f t="shared" si="105"/>
        <v>0.94379999999999975</v>
      </c>
      <c r="CO258" s="29">
        <f t="shared" si="106"/>
        <v>0.94379999999999975</v>
      </c>
    </row>
    <row r="259" spans="1:93" hidden="1" x14ac:dyDescent="0.3">
      <c r="A259" t="s">
        <v>670</v>
      </c>
      <c r="B259" t="s">
        <v>105</v>
      </c>
      <c r="C259" t="s">
        <v>83</v>
      </c>
      <c r="D259" s="2" t="s">
        <v>84</v>
      </c>
      <c r="E259" s="2"/>
      <c r="F259" s="34">
        <v>9020</v>
      </c>
      <c r="G259" s="2" t="s">
        <v>106</v>
      </c>
      <c r="H259" s="2">
        <v>33</v>
      </c>
      <c r="I259" s="2"/>
      <c r="J259" s="2"/>
      <c r="K259" s="2"/>
      <c r="L259" s="2" t="s">
        <v>20</v>
      </c>
      <c r="M259" s="2">
        <v>33</v>
      </c>
      <c r="N259" s="2"/>
      <c r="O259" s="2"/>
      <c r="P259" s="2" t="s">
        <v>84</v>
      </c>
      <c r="Q259" s="2"/>
      <c r="R259" s="2"/>
      <c r="S259" s="2"/>
      <c r="T259" s="2" t="s">
        <v>86</v>
      </c>
      <c r="U259" t="s">
        <v>671</v>
      </c>
      <c r="V259" s="5" t="s">
        <v>88</v>
      </c>
      <c r="W259" t="s">
        <v>109</v>
      </c>
      <c r="X259">
        <v>1</v>
      </c>
      <c r="Z259">
        <v>3.0430000000000001</v>
      </c>
      <c r="AA259">
        <v>-0.14966150225589619</v>
      </c>
      <c r="AB259">
        <v>0.52692151711335011</v>
      </c>
      <c r="AC259">
        <v>1.8411</v>
      </c>
      <c r="AD259">
        <v>-1.8050999999999999</v>
      </c>
      <c r="AE259">
        <v>-1.1288</v>
      </c>
      <c r="AF259">
        <v>-1.845</v>
      </c>
      <c r="AG259">
        <v>6.7507000000000001</v>
      </c>
      <c r="AH259">
        <v>5.8051000000000004</v>
      </c>
      <c r="AI259">
        <v>6.1600000000000002E-2</v>
      </c>
      <c r="AJ259">
        <v>6.6500000000000004E-2</v>
      </c>
      <c r="AK259">
        <v>9.35E-2</v>
      </c>
      <c r="AM259" s="29">
        <f t="shared" si="82"/>
        <v>5.0733920148574541</v>
      </c>
      <c r="AN259" s="29">
        <f t="shared" si="83"/>
        <v>6.9183920148574547</v>
      </c>
      <c r="AO259" s="29">
        <f t="shared" si="84"/>
        <v>5.1132920148574543</v>
      </c>
      <c r="AP259" s="29">
        <f t="shared" si="87"/>
        <v>5.1132920148574543</v>
      </c>
      <c r="AQ259" s="29">
        <f t="shared" si="88"/>
        <v>3.9844920148574543</v>
      </c>
      <c r="AT259">
        <v>2.1320000000000001</v>
      </c>
      <c r="AU259">
        <v>0.23699999999999999</v>
      </c>
      <c r="AV259">
        <v>0.59899999999999998</v>
      </c>
      <c r="AW259">
        <v>0</v>
      </c>
      <c r="AX259">
        <v>-1.69</v>
      </c>
      <c r="AY259">
        <v>-1.1599999999999999</v>
      </c>
      <c r="AZ259">
        <v>0</v>
      </c>
      <c r="BA259">
        <v>-2.4630000000000001</v>
      </c>
      <c r="BB259">
        <v>0.46179999999999999</v>
      </c>
      <c r="BC259">
        <v>0</v>
      </c>
      <c r="BD259">
        <v>0.19869999999999999</v>
      </c>
      <c r="BE259">
        <v>0.6</v>
      </c>
      <c r="BF259">
        <v>15</v>
      </c>
      <c r="BG259">
        <v>0</v>
      </c>
      <c r="BH259">
        <v>3</v>
      </c>
      <c r="BI259">
        <v>150</v>
      </c>
      <c r="BJ259">
        <v>0</v>
      </c>
      <c r="BK259">
        <v>9.1999999999999998E-3</v>
      </c>
      <c r="BL259">
        <v>-8.8000000000000005E-3</v>
      </c>
      <c r="BM259">
        <v>0</v>
      </c>
      <c r="BN259">
        <v>0</v>
      </c>
      <c r="BP259" s="30">
        <v>2000</v>
      </c>
      <c r="BS259" s="30" t="str">
        <f t="shared" si="89"/>
        <v>WRR0347_CFLscw(33w)</v>
      </c>
      <c r="BT259" s="31">
        <f t="shared" si="85"/>
        <v>115</v>
      </c>
      <c r="BU259" s="35">
        <f t="shared" si="90"/>
        <v>1.3324000000000003</v>
      </c>
      <c r="BV259" s="29">
        <f t="shared" si="91"/>
        <v>3.7954000000000003</v>
      </c>
      <c r="BW259" s="29">
        <f t="shared" si="92"/>
        <v>2.1054000000000004</v>
      </c>
      <c r="BX259" s="29">
        <f t="shared" si="93"/>
        <v>0.94540000000000046</v>
      </c>
      <c r="BY259" s="29">
        <f t="shared" si="94"/>
        <v>0.94540000000000046</v>
      </c>
      <c r="BZ259" s="29"/>
      <c r="CA259" s="30" t="str">
        <f t="shared" si="95"/>
        <v>_CFLscw(33w)</v>
      </c>
      <c r="CB259" s="31">
        <f t="shared" si="107"/>
        <v>134</v>
      </c>
      <c r="CC259" s="35">
        <f t="shared" si="96"/>
        <v>1.3400000000000003</v>
      </c>
      <c r="CD259" s="29">
        <f t="shared" si="97"/>
        <v>3.8030000000000004</v>
      </c>
      <c r="CE259" s="29">
        <f t="shared" si="98"/>
        <v>2.1130000000000004</v>
      </c>
      <c r="CF259" s="29">
        <f t="shared" si="99"/>
        <v>0.95300000000000051</v>
      </c>
      <c r="CG259" s="29">
        <f t="shared" si="100"/>
        <v>0.95300000000000051</v>
      </c>
      <c r="CI259" s="30" t="str">
        <f t="shared" si="101"/>
        <v>WRR0347_CFLscw(33w)</v>
      </c>
      <c r="CJ259" s="31">
        <f t="shared" si="86"/>
        <v>115</v>
      </c>
      <c r="CK259" s="35">
        <f t="shared" si="102"/>
        <v>1.3324000000000003</v>
      </c>
      <c r="CL259" s="29">
        <f t="shared" si="103"/>
        <v>3.7954000000000003</v>
      </c>
      <c r="CM259" s="29">
        <f t="shared" si="104"/>
        <v>2.1054000000000004</v>
      </c>
      <c r="CN259" s="29">
        <f t="shared" si="105"/>
        <v>0.94540000000000046</v>
      </c>
      <c r="CO259" s="29">
        <f t="shared" si="106"/>
        <v>0.94540000000000046</v>
      </c>
    </row>
    <row r="260" spans="1:93" hidden="1" x14ac:dyDescent="0.3">
      <c r="A260" t="s">
        <v>672</v>
      </c>
      <c r="B260" t="s">
        <v>105</v>
      </c>
      <c r="C260" t="s">
        <v>84</v>
      </c>
      <c r="D260" s="2" t="s">
        <v>84</v>
      </c>
      <c r="E260" s="2"/>
      <c r="F260" s="34">
        <v>9020</v>
      </c>
      <c r="G260" s="2" t="s">
        <v>106</v>
      </c>
      <c r="H260" s="2">
        <v>36</v>
      </c>
      <c r="I260" s="2"/>
      <c r="J260" s="2"/>
      <c r="K260" s="2"/>
      <c r="L260" s="2" t="s">
        <v>20</v>
      </c>
      <c r="M260" s="2">
        <v>36</v>
      </c>
      <c r="N260" s="2"/>
      <c r="O260" s="2"/>
      <c r="P260" s="2" t="s">
        <v>84</v>
      </c>
      <c r="Q260" s="2"/>
      <c r="R260" s="2"/>
      <c r="S260" s="2"/>
      <c r="T260" s="2" t="s">
        <v>86</v>
      </c>
      <c r="U260" t="s">
        <v>673</v>
      </c>
      <c r="V260" s="5" t="s">
        <v>88</v>
      </c>
      <c r="W260" t="s">
        <v>109</v>
      </c>
      <c r="X260">
        <v>1</v>
      </c>
      <c r="Z260">
        <v>3.0430000000000001</v>
      </c>
      <c r="AA260">
        <v>-0.14966150225589619</v>
      </c>
      <c r="AB260">
        <v>0.52692151711335011</v>
      </c>
      <c r="AC260">
        <v>1.8411</v>
      </c>
      <c r="AD260">
        <v>-1.8050999999999999</v>
      </c>
      <c r="AE260">
        <v>-1.1288</v>
      </c>
      <c r="AF260">
        <v>-1.845</v>
      </c>
      <c r="AG260">
        <v>6.7507000000000001</v>
      </c>
      <c r="AH260">
        <v>5.8051000000000004</v>
      </c>
      <c r="AI260">
        <v>6.1600000000000002E-2</v>
      </c>
      <c r="AJ260">
        <v>6.6500000000000004E-2</v>
      </c>
      <c r="AK260">
        <v>9.35E-2</v>
      </c>
      <c r="AM260" s="29">
        <f t="shared" si="82"/>
        <v>5.5533920148574545</v>
      </c>
      <c r="AN260" s="29">
        <f t="shared" si="83"/>
        <v>7.3983920148574542</v>
      </c>
      <c r="AO260" s="29">
        <f t="shared" si="84"/>
        <v>5.5932920148574539</v>
      </c>
      <c r="AP260" s="29">
        <f t="shared" si="87"/>
        <v>5.5932920148574539</v>
      </c>
      <c r="AQ260" s="29">
        <f t="shared" si="88"/>
        <v>4.4644920148574538</v>
      </c>
      <c r="AT260">
        <v>2.1320000000000001</v>
      </c>
      <c r="AU260">
        <v>0.23699999999999999</v>
      </c>
      <c r="AV260">
        <v>0.59899999999999998</v>
      </c>
      <c r="AW260">
        <v>0</v>
      </c>
      <c r="AX260">
        <v>-1.69</v>
      </c>
      <c r="AY260">
        <v>-1.1599999999999999</v>
      </c>
      <c r="AZ260">
        <v>0</v>
      </c>
      <c r="BA260">
        <v>-2.4630000000000001</v>
      </c>
      <c r="BB260">
        <v>0.46179999999999999</v>
      </c>
      <c r="BC260">
        <v>0</v>
      </c>
      <c r="BD260">
        <v>0.19869999999999999</v>
      </c>
      <c r="BE260">
        <v>0.6</v>
      </c>
      <c r="BF260">
        <v>15</v>
      </c>
      <c r="BG260">
        <v>0</v>
      </c>
      <c r="BH260">
        <v>3</v>
      </c>
      <c r="BI260">
        <v>150</v>
      </c>
      <c r="BJ260">
        <v>0</v>
      </c>
      <c r="BK260">
        <v>9.1999999999999998E-3</v>
      </c>
      <c r="BL260">
        <v>-8.8000000000000005E-3</v>
      </c>
      <c r="BM260">
        <v>0</v>
      </c>
      <c r="BN260">
        <v>0</v>
      </c>
      <c r="BP260" s="30">
        <v>2000</v>
      </c>
      <c r="BS260" s="30" t="str">
        <f t="shared" si="89"/>
        <v>WRR0347_CFLscw(36w)</v>
      </c>
      <c r="BT260" s="31">
        <f t="shared" si="85"/>
        <v>125</v>
      </c>
      <c r="BU260" s="35">
        <f t="shared" si="90"/>
        <v>1.3363999999999998</v>
      </c>
      <c r="BV260" s="29">
        <f t="shared" si="91"/>
        <v>3.7993999999999999</v>
      </c>
      <c r="BW260" s="29">
        <f t="shared" si="92"/>
        <v>2.1093999999999999</v>
      </c>
      <c r="BX260" s="29">
        <f t="shared" si="93"/>
        <v>0.94940000000000002</v>
      </c>
      <c r="BY260" s="29">
        <f t="shared" si="94"/>
        <v>0.94940000000000002</v>
      </c>
      <c r="BZ260" s="29"/>
      <c r="CA260" s="30" t="str">
        <f t="shared" si="95"/>
        <v>_CFLscw(36w)</v>
      </c>
      <c r="CB260" s="31">
        <f t="shared" si="107"/>
        <v>147</v>
      </c>
      <c r="CC260" s="35">
        <f t="shared" si="96"/>
        <v>1.3452000000000006</v>
      </c>
      <c r="CD260" s="29">
        <f t="shared" si="97"/>
        <v>3.8082000000000007</v>
      </c>
      <c r="CE260" s="29">
        <f t="shared" si="98"/>
        <v>2.1182000000000007</v>
      </c>
      <c r="CF260" s="29">
        <f t="shared" si="99"/>
        <v>0.95820000000000083</v>
      </c>
      <c r="CG260" s="29">
        <f t="shared" si="100"/>
        <v>0.95820000000000083</v>
      </c>
      <c r="CI260" s="30" t="str">
        <f t="shared" si="101"/>
        <v>WRR0347_CFLscw(36w)</v>
      </c>
      <c r="CJ260" s="31">
        <f t="shared" si="86"/>
        <v>125</v>
      </c>
      <c r="CK260" s="35">
        <f t="shared" si="102"/>
        <v>1.3363999999999998</v>
      </c>
      <c r="CL260" s="29">
        <f t="shared" si="103"/>
        <v>3.7993999999999999</v>
      </c>
      <c r="CM260" s="29">
        <f t="shared" si="104"/>
        <v>2.1093999999999999</v>
      </c>
      <c r="CN260" s="29">
        <f t="shared" si="105"/>
        <v>0.94940000000000002</v>
      </c>
      <c r="CO260" s="29">
        <f t="shared" si="106"/>
        <v>0.94940000000000002</v>
      </c>
    </row>
    <row r="261" spans="1:93" hidden="1" x14ac:dyDescent="0.3">
      <c r="A261" t="s">
        <v>674</v>
      </c>
      <c r="B261" t="s">
        <v>105</v>
      </c>
      <c r="C261" t="s">
        <v>84</v>
      </c>
      <c r="D261" s="2" t="s">
        <v>84</v>
      </c>
      <c r="E261" s="2"/>
      <c r="F261" s="34">
        <v>9020</v>
      </c>
      <c r="G261" s="2" t="s">
        <v>106</v>
      </c>
      <c r="H261" s="2">
        <v>38</v>
      </c>
      <c r="I261" s="2"/>
      <c r="J261" s="2"/>
      <c r="K261" s="2"/>
      <c r="L261" s="2" t="s">
        <v>20</v>
      </c>
      <c r="M261" s="2">
        <v>38</v>
      </c>
      <c r="N261" s="2"/>
      <c r="O261" s="2"/>
      <c r="P261" s="2" t="s">
        <v>84</v>
      </c>
      <c r="Q261" s="2"/>
      <c r="R261" s="2"/>
      <c r="S261" s="2"/>
      <c r="T261" s="2" t="s">
        <v>86</v>
      </c>
      <c r="U261" t="s">
        <v>675</v>
      </c>
      <c r="V261" s="5" t="s">
        <v>88</v>
      </c>
      <c r="W261" t="s">
        <v>109</v>
      </c>
      <c r="X261">
        <v>1</v>
      </c>
      <c r="Z261">
        <v>3.0430000000000001</v>
      </c>
      <c r="AA261">
        <v>-0.14966150225589619</v>
      </c>
      <c r="AB261">
        <v>0.52692151711335011</v>
      </c>
      <c r="AC261">
        <v>1.8411</v>
      </c>
      <c r="AD261">
        <v>-1.8050999999999999</v>
      </c>
      <c r="AE261">
        <v>-1.1288</v>
      </c>
      <c r="AF261">
        <v>-1.845</v>
      </c>
      <c r="AG261">
        <v>6.7507000000000001</v>
      </c>
      <c r="AH261">
        <v>5.8051000000000004</v>
      </c>
      <c r="AI261">
        <v>6.1600000000000002E-2</v>
      </c>
      <c r="AJ261">
        <v>6.6500000000000004E-2</v>
      </c>
      <c r="AK261">
        <v>9.35E-2</v>
      </c>
      <c r="AM261" s="29">
        <f t="shared" si="82"/>
        <v>5.8733920148574548</v>
      </c>
      <c r="AN261" s="29">
        <f t="shared" si="83"/>
        <v>7.7183920148574554</v>
      </c>
      <c r="AO261" s="29">
        <f t="shared" si="84"/>
        <v>5.913292014857455</v>
      </c>
      <c r="AP261" s="29">
        <f t="shared" si="87"/>
        <v>5.913292014857455</v>
      </c>
      <c r="AQ261" s="29">
        <f t="shared" si="88"/>
        <v>4.784492014857455</v>
      </c>
      <c r="AT261">
        <v>2.1320000000000001</v>
      </c>
      <c r="AU261">
        <v>0.23699999999999999</v>
      </c>
      <c r="AV261">
        <v>0.59899999999999998</v>
      </c>
      <c r="AW261">
        <v>0</v>
      </c>
      <c r="AX261">
        <v>-1.69</v>
      </c>
      <c r="AY261">
        <v>-1.1599999999999999</v>
      </c>
      <c r="AZ261">
        <v>0</v>
      </c>
      <c r="BA261">
        <v>-2.4630000000000001</v>
      </c>
      <c r="BB261">
        <v>0.46179999999999999</v>
      </c>
      <c r="BC261">
        <v>0</v>
      </c>
      <c r="BD261">
        <v>0.19869999999999999</v>
      </c>
      <c r="BE261">
        <v>0.6</v>
      </c>
      <c r="BF261">
        <v>15</v>
      </c>
      <c r="BG261">
        <v>0</v>
      </c>
      <c r="BH261">
        <v>3</v>
      </c>
      <c r="BI261">
        <v>150</v>
      </c>
      <c r="BJ261">
        <v>0</v>
      </c>
      <c r="BK261">
        <v>9.1999999999999998E-3</v>
      </c>
      <c r="BL261">
        <v>-8.8000000000000005E-3</v>
      </c>
      <c r="BM261">
        <v>0</v>
      </c>
      <c r="BN261">
        <v>0</v>
      </c>
      <c r="BP261" s="30">
        <v>2000</v>
      </c>
      <c r="BS261" s="30" t="str">
        <f t="shared" si="89"/>
        <v>WRR0347_CFLscw(38w)</v>
      </c>
      <c r="BT261" s="31">
        <f t="shared" si="85"/>
        <v>132</v>
      </c>
      <c r="BU261" s="35">
        <f t="shared" si="90"/>
        <v>1.3391999999999999</v>
      </c>
      <c r="BV261" s="29">
        <f t="shared" si="91"/>
        <v>3.8022</v>
      </c>
      <c r="BW261" s="29">
        <f t="shared" si="92"/>
        <v>2.1122000000000001</v>
      </c>
      <c r="BX261" s="29">
        <f t="shared" si="93"/>
        <v>0.95220000000000016</v>
      </c>
      <c r="BY261" s="29">
        <f t="shared" si="94"/>
        <v>0.95220000000000016</v>
      </c>
      <c r="BZ261" s="29"/>
      <c r="CA261" s="30" t="str">
        <f t="shared" si="95"/>
        <v>_CFLscw(38w)</v>
      </c>
      <c r="CB261" s="31">
        <f t="shared" si="107"/>
        <v>155</v>
      </c>
      <c r="CC261" s="35" t="str">
        <f t="shared" si="96"/>
        <v/>
      </c>
      <c r="CD261" s="29" t="str">
        <f t="shared" si="97"/>
        <v/>
      </c>
      <c r="CE261" s="29" t="str">
        <f t="shared" si="98"/>
        <v/>
      </c>
      <c r="CF261" s="29" t="str">
        <f t="shared" si="99"/>
        <v/>
      </c>
      <c r="CG261" s="29" t="str">
        <f t="shared" si="100"/>
        <v/>
      </c>
      <c r="CI261" s="30" t="str">
        <f t="shared" si="101"/>
        <v>WRR0347_CFLscw(38w)</v>
      </c>
      <c r="CJ261" s="31">
        <f t="shared" si="86"/>
        <v>132</v>
      </c>
      <c r="CK261" s="35">
        <f t="shared" si="102"/>
        <v>1.3391999999999999</v>
      </c>
      <c r="CL261" s="29">
        <f t="shared" si="103"/>
        <v>3.8022</v>
      </c>
      <c r="CM261" s="29">
        <f t="shared" si="104"/>
        <v>2.1122000000000001</v>
      </c>
      <c r="CN261" s="29">
        <f t="shared" si="105"/>
        <v>0.95220000000000016</v>
      </c>
      <c r="CO261" s="29">
        <f t="shared" si="106"/>
        <v>0.95220000000000016</v>
      </c>
    </row>
    <row r="262" spans="1:93" hidden="1" x14ac:dyDescent="0.3">
      <c r="A262" t="s">
        <v>676</v>
      </c>
      <c r="B262" t="s">
        <v>105</v>
      </c>
      <c r="C262" t="s">
        <v>84</v>
      </c>
      <c r="D262" s="2" t="s">
        <v>84</v>
      </c>
      <c r="E262" s="2"/>
      <c r="F262" s="34">
        <v>9020</v>
      </c>
      <c r="G262" s="2" t="s">
        <v>106</v>
      </c>
      <c r="H262" s="2">
        <v>39</v>
      </c>
      <c r="I262" s="2"/>
      <c r="J262" s="2"/>
      <c r="K262" s="2"/>
      <c r="L262" s="2" t="s">
        <v>20</v>
      </c>
      <c r="M262" s="2">
        <v>39</v>
      </c>
      <c r="N262" s="2"/>
      <c r="O262" s="2"/>
      <c r="P262" s="2" t="s">
        <v>84</v>
      </c>
      <c r="Q262" s="2"/>
      <c r="R262" s="2"/>
      <c r="S262" s="2"/>
      <c r="T262" s="2" t="s">
        <v>86</v>
      </c>
      <c r="U262" t="s">
        <v>677</v>
      </c>
      <c r="V262" s="5" t="s">
        <v>88</v>
      </c>
      <c r="W262" t="s">
        <v>109</v>
      </c>
      <c r="X262">
        <v>1</v>
      </c>
      <c r="Z262">
        <v>3.0430000000000001</v>
      </c>
      <c r="AA262">
        <v>-0.14966150225589619</v>
      </c>
      <c r="AB262">
        <v>0.52692151711335011</v>
      </c>
      <c r="AC262">
        <v>1.8411</v>
      </c>
      <c r="AD262">
        <v>-1.8050999999999999</v>
      </c>
      <c r="AE262">
        <v>-1.1288</v>
      </c>
      <c r="AF262">
        <v>-1.845</v>
      </c>
      <c r="AG262">
        <v>6.7507000000000001</v>
      </c>
      <c r="AH262">
        <v>5.8051000000000004</v>
      </c>
      <c r="AI262">
        <v>6.1600000000000002E-2</v>
      </c>
      <c r="AJ262">
        <v>6.6500000000000004E-2</v>
      </c>
      <c r="AK262">
        <v>9.35E-2</v>
      </c>
      <c r="AM262" s="29">
        <f t="shared" si="82"/>
        <v>6.0333920148574549</v>
      </c>
      <c r="AN262" s="29">
        <f t="shared" si="83"/>
        <v>7.8783920148574547</v>
      </c>
      <c r="AO262" s="29">
        <f t="shared" si="84"/>
        <v>6.0732920148574543</v>
      </c>
      <c r="AP262" s="29">
        <f t="shared" si="87"/>
        <v>6.0732920148574543</v>
      </c>
      <c r="AQ262" s="29">
        <f t="shared" si="88"/>
        <v>4.9444920148574543</v>
      </c>
      <c r="AT262">
        <v>2.1320000000000001</v>
      </c>
      <c r="AU262">
        <v>0.23699999999999999</v>
      </c>
      <c r="AV262">
        <v>0.59899999999999998</v>
      </c>
      <c r="AW262">
        <v>0</v>
      </c>
      <c r="AX262">
        <v>-1.69</v>
      </c>
      <c r="AY262">
        <v>-1.1599999999999999</v>
      </c>
      <c r="AZ262">
        <v>0</v>
      </c>
      <c r="BA262">
        <v>-2.4630000000000001</v>
      </c>
      <c r="BB262">
        <v>0.46179999999999999</v>
      </c>
      <c r="BC262">
        <v>0</v>
      </c>
      <c r="BD262">
        <v>0.19869999999999999</v>
      </c>
      <c r="BE262">
        <v>0.6</v>
      </c>
      <c r="BF262">
        <v>15</v>
      </c>
      <c r="BG262">
        <v>0</v>
      </c>
      <c r="BH262">
        <v>3</v>
      </c>
      <c r="BI262">
        <v>150</v>
      </c>
      <c r="BJ262">
        <v>0</v>
      </c>
      <c r="BK262">
        <v>9.1999999999999998E-3</v>
      </c>
      <c r="BL262">
        <v>-8.8000000000000005E-3</v>
      </c>
      <c r="BM262">
        <v>0</v>
      </c>
      <c r="BN262">
        <v>0</v>
      </c>
      <c r="BP262" s="30">
        <v>2000</v>
      </c>
      <c r="BS262" s="30" t="str">
        <f t="shared" si="89"/>
        <v>WRR0347_CFLscw(39w)</v>
      </c>
      <c r="BT262" s="31">
        <f t="shared" si="85"/>
        <v>135</v>
      </c>
      <c r="BU262" s="35">
        <f t="shared" si="90"/>
        <v>1.3404000000000003</v>
      </c>
      <c r="BV262" s="29">
        <f t="shared" si="91"/>
        <v>3.8034000000000003</v>
      </c>
      <c r="BW262" s="29">
        <f t="shared" si="92"/>
        <v>2.1134000000000004</v>
      </c>
      <c r="BX262" s="29">
        <f t="shared" si="93"/>
        <v>0.95340000000000047</v>
      </c>
      <c r="BY262" s="29">
        <f t="shared" si="94"/>
        <v>0.95340000000000047</v>
      </c>
      <c r="BZ262" s="29"/>
      <c r="CA262" s="30" t="str">
        <f t="shared" si="95"/>
        <v>_CFLscw(39w)</v>
      </c>
      <c r="CB262" s="31">
        <f t="shared" si="107"/>
        <v>159</v>
      </c>
      <c r="CC262" s="35" t="str">
        <f t="shared" si="96"/>
        <v/>
      </c>
      <c r="CD262" s="29" t="str">
        <f t="shared" si="97"/>
        <v/>
      </c>
      <c r="CE262" s="29" t="str">
        <f t="shared" si="98"/>
        <v/>
      </c>
      <c r="CF262" s="29" t="str">
        <f t="shared" si="99"/>
        <v/>
      </c>
      <c r="CG262" s="29" t="str">
        <f t="shared" si="100"/>
        <v/>
      </c>
      <c r="CI262" s="30" t="str">
        <f t="shared" si="101"/>
        <v>WRR0347_CFLscw(39w)</v>
      </c>
      <c r="CJ262" s="31">
        <f t="shared" si="86"/>
        <v>135</v>
      </c>
      <c r="CK262" s="35">
        <f t="shared" si="102"/>
        <v>1.3404000000000003</v>
      </c>
      <c r="CL262" s="29">
        <f t="shared" si="103"/>
        <v>3.8034000000000003</v>
      </c>
      <c r="CM262" s="29">
        <f t="shared" si="104"/>
        <v>2.1134000000000004</v>
      </c>
      <c r="CN262" s="29">
        <f t="shared" si="105"/>
        <v>0.95340000000000047</v>
      </c>
      <c r="CO262" s="29">
        <f t="shared" si="106"/>
        <v>0.95340000000000047</v>
      </c>
    </row>
    <row r="263" spans="1:93" hidden="1" x14ac:dyDescent="0.3">
      <c r="A263" t="s">
        <v>678</v>
      </c>
      <c r="B263" t="s">
        <v>96</v>
      </c>
      <c r="C263" t="s">
        <v>83</v>
      </c>
      <c r="D263" s="2" t="s">
        <v>84</v>
      </c>
      <c r="E263" s="2">
        <v>82</v>
      </c>
      <c r="F263" s="34">
        <v>9020</v>
      </c>
      <c r="G263" s="2" t="s">
        <v>106</v>
      </c>
      <c r="H263" s="2">
        <v>3</v>
      </c>
      <c r="I263" s="2"/>
      <c r="J263" s="2"/>
      <c r="K263" s="2" t="s">
        <v>679</v>
      </c>
      <c r="L263" s="2" t="s">
        <v>20</v>
      </c>
      <c r="M263" s="2">
        <v>3</v>
      </c>
      <c r="N263" s="2"/>
      <c r="O263" s="2"/>
      <c r="P263" s="2" t="s">
        <v>84</v>
      </c>
      <c r="Q263" s="2"/>
      <c r="R263" s="2"/>
      <c r="S263" s="2"/>
      <c r="T263" s="2" t="s">
        <v>86</v>
      </c>
      <c r="U263" t="s">
        <v>680</v>
      </c>
      <c r="V263" s="5" t="s">
        <v>88</v>
      </c>
      <c r="W263" t="s">
        <v>109</v>
      </c>
      <c r="X263">
        <v>1</v>
      </c>
      <c r="Z263">
        <v>3.0430000000000001</v>
      </c>
      <c r="AA263">
        <v>-0.14966150225589619</v>
      </c>
      <c r="AB263">
        <v>0.52692151711335011</v>
      </c>
      <c r="AC263">
        <v>1.8411</v>
      </c>
      <c r="AD263">
        <v>-1.8050999999999999</v>
      </c>
      <c r="AE263">
        <v>-1.1288</v>
      </c>
      <c r="AF263">
        <v>-1.845</v>
      </c>
      <c r="AG263">
        <v>6.7507000000000001</v>
      </c>
      <c r="AH263">
        <v>5.8051000000000004</v>
      </c>
      <c r="AI263">
        <v>6.1600000000000002E-2</v>
      </c>
      <c r="AJ263">
        <v>6.6500000000000004E-2</v>
      </c>
      <c r="AK263">
        <v>9.35E-2</v>
      </c>
      <c r="AM263" s="29">
        <f t="shared" si="82"/>
        <v>2.3303920148574546</v>
      </c>
      <c r="AN263" s="29">
        <f t="shared" si="83"/>
        <v>4.1753920148574544</v>
      </c>
      <c r="AO263" s="29">
        <f t="shared" si="84"/>
        <v>2.3702920148574544</v>
      </c>
      <c r="AP263" s="29">
        <f t="shared" si="87"/>
        <v>2.3702920148574544</v>
      </c>
      <c r="AQ263" s="29">
        <f t="shared" si="88"/>
        <v>1.2414920148574544</v>
      </c>
      <c r="AT263">
        <v>2.1320000000000001</v>
      </c>
      <c r="AU263">
        <v>0.23699999999999999</v>
      </c>
      <c r="AV263">
        <v>0.59899999999999998</v>
      </c>
      <c r="AW263">
        <v>0</v>
      </c>
      <c r="AX263">
        <v>-1.69</v>
      </c>
      <c r="AY263">
        <v>-1.1599999999999999</v>
      </c>
      <c r="AZ263">
        <v>0</v>
      </c>
      <c r="BA263">
        <v>-2.4630000000000001</v>
      </c>
      <c r="BB263">
        <v>0.46179999999999999</v>
      </c>
      <c r="BC263">
        <v>0</v>
      </c>
      <c r="BD263">
        <v>0.19869999999999999</v>
      </c>
      <c r="BE263">
        <v>0.6</v>
      </c>
      <c r="BF263">
        <v>15</v>
      </c>
      <c r="BG263">
        <v>0</v>
      </c>
      <c r="BH263">
        <v>3</v>
      </c>
      <c r="BI263">
        <v>150</v>
      </c>
      <c r="BJ263">
        <v>0</v>
      </c>
      <c r="BK263">
        <v>9.1999999999999998E-3</v>
      </c>
      <c r="BL263">
        <v>-8.8000000000000005E-3</v>
      </c>
      <c r="BM263">
        <v>0</v>
      </c>
      <c r="BN263">
        <v>0</v>
      </c>
      <c r="BP263" s="30">
        <v>2000</v>
      </c>
      <c r="BS263" s="30" t="str">
        <f t="shared" si="89"/>
        <v>WRR0347_CFLscw(3w)</v>
      </c>
      <c r="BT263" s="31">
        <f t="shared" si="85"/>
        <v>10</v>
      </c>
      <c r="BU263" s="35">
        <f t="shared" si="90"/>
        <v>0.90240000000000009</v>
      </c>
      <c r="BV263" s="29">
        <f t="shared" si="91"/>
        <v>3.3654000000000002</v>
      </c>
      <c r="BW263" s="29">
        <f t="shared" si="92"/>
        <v>1.6754000000000002</v>
      </c>
      <c r="BX263" s="29">
        <f t="shared" si="93"/>
        <v>0.5154000000000003</v>
      </c>
      <c r="BY263" s="29">
        <f t="shared" si="94"/>
        <v>0.5154000000000003</v>
      </c>
      <c r="BZ263" s="29"/>
      <c r="CA263" s="30" t="str">
        <f t="shared" si="95"/>
        <v>_CFLscw(3w)</v>
      </c>
      <c r="CB263" s="31">
        <f t="shared" si="107"/>
        <v>12</v>
      </c>
      <c r="CC263" s="35">
        <f t="shared" si="96"/>
        <v>0.90240000000000009</v>
      </c>
      <c r="CD263" s="29">
        <f t="shared" si="97"/>
        <v>3.3654000000000002</v>
      </c>
      <c r="CE263" s="29">
        <f t="shared" si="98"/>
        <v>1.6754000000000002</v>
      </c>
      <c r="CF263" s="29">
        <f t="shared" si="99"/>
        <v>0.5154000000000003</v>
      </c>
      <c r="CG263" s="29">
        <f t="shared" si="100"/>
        <v>0.5154000000000003</v>
      </c>
      <c r="CI263" s="30" t="str">
        <f t="shared" si="101"/>
        <v>WRR0347_CFLscw(3w)</v>
      </c>
      <c r="CJ263" s="31">
        <f t="shared" si="86"/>
        <v>10</v>
      </c>
      <c r="CK263" s="35">
        <f t="shared" si="102"/>
        <v>0.90240000000000009</v>
      </c>
      <c r="CL263" s="29">
        <f t="shared" si="103"/>
        <v>3.3654000000000002</v>
      </c>
      <c r="CM263" s="29">
        <f t="shared" si="104"/>
        <v>1.6754000000000002</v>
      </c>
      <c r="CN263" s="29">
        <f t="shared" si="105"/>
        <v>0.5154000000000003</v>
      </c>
      <c r="CO263" s="29">
        <f t="shared" si="106"/>
        <v>0.5154000000000003</v>
      </c>
    </row>
    <row r="264" spans="1:93" hidden="1" x14ac:dyDescent="0.3">
      <c r="A264" t="s">
        <v>681</v>
      </c>
      <c r="B264" t="s">
        <v>96</v>
      </c>
      <c r="C264" t="s">
        <v>83</v>
      </c>
      <c r="D264" s="2" t="s">
        <v>84</v>
      </c>
      <c r="E264" s="2">
        <v>82</v>
      </c>
      <c r="F264" s="34">
        <v>9020</v>
      </c>
      <c r="G264" s="2" t="s">
        <v>106</v>
      </c>
      <c r="H264" s="2">
        <v>40</v>
      </c>
      <c r="I264" s="2"/>
      <c r="J264" s="2"/>
      <c r="K264" s="2"/>
      <c r="L264" s="2" t="s">
        <v>20</v>
      </c>
      <c r="M264" s="2">
        <v>40</v>
      </c>
      <c r="N264" s="2"/>
      <c r="O264" s="2"/>
      <c r="P264" s="2" t="s">
        <v>84</v>
      </c>
      <c r="Q264" s="2"/>
      <c r="R264" s="2"/>
      <c r="S264" s="2"/>
      <c r="T264" s="2" t="s">
        <v>86</v>
      </c>
      <c r="U264" t="s">
        <v>682</v>
      </c>
      <c r="V264" s="5" t="s">
        <v>88</v>
      </c>
      <c r="W264" t="s">
        <v>109</v>
      </c>
      <c r="X264">
        <v>1</v>
      </c>
      <c r="Z264">
        <v>3.0430000000000001</v>
      </c>
      <c r="AA264">
        <v>-0.14966150225589619</v>
      </c>
      <c r="AB264">
        <v>0.52692151711335011</v>
      </c>
      <c r="AC264">
        <v>1.8411</v>
      </c>
      <c r="AD264">
        <v>-1.8050999999999999</v>
      </c>
      <c r="AE264">
        <v>-1.1288</v>
      </c>
      <c r="AF264">
        <v>-1.845</v>
      </c>
      <c r="AG264">
        <v>6.7507000000000001</v>
      </c>
      <c r="AH264">
        <v>5.8051000000000004</v>
      </c>
      <c r="AI264">
        <v>6.1600000000000002E-2</v>
      </c>
      <c r="AJ264">
        <v>6.6500000000000004E-2</v>
      </c>
      <c r="AK264">
        <v>9.35E-2</v>
      </c>
      <c r="AM264" s="29">
        <f t="shared" ref="AM264:AM290" si="108">IF($X264&gt;0,SUM(Z264,AA264,AB264,IF(C264="A",AC264,0),IF(Q264="Y",AG264,0),IF(OR(G264="Yes",G264="Cont"),AH264,0),F264/1000*AI264,H264*AJ264,IF(H264&gt;25,(H264-25)*AK264)+AF264),"")</f>
        <v>6.1933920148574542</v>
      </c>
      <c r="AN264" s="29">
        <f t="shared" ref="AN264:AN290" si="109">IF($X264&gt;0,SUM(Z264,AA264,AB264,IF(C264="A",AC264,0),IF(Q264="Y",AG264,0),IF(OR(G264="Yes",G264="Cont"),AH264,0),F264/1000*AI264,H264*AJ264,IF(H264&gt;25,(H264-25)*AK264)),"")</f>
        <v>8.0383920148574539</v>
      </c>
      <c r="AO264" s="29">
        <f t="shared" ref="AO264:AO290" si="110">IF($X264&gt;0,SUM(Z264,AA264,AB264,IF(C264="A",AC264,0),IF(Q264="Y",AG264,0),IF(OR(G271="Yes",G271="Cont"),AH264,0),F264/1000*AI264,H264*AJ264,IF(H264&gt;25,(H264-25)*AK264)+AD264),"")</f>
        <v>6.2332920148574544</v>
      </c>
      <c r="AP264" s="29">
        <f t="shared" si="87"/>
        <v>6.2332920148574544</v>
      </c>
      <c r="AQ264" s="29">
        <f t="shared" si="88"/>
        <v>5.1044920148574544</v>
      </c>
      <c r="AT264">
        <v>2.1320000000000001</v>
      </c>
      <c r="AU264">
        <v>0.23699999999999999</v>
      </c>
      <c r="AV264">
        <v>0.59899999999999998</v>
      </c>
      <c r="AW264">
        <v>0</v>
      </c>
      <c r="AX264">
        <v>-1.69</v>
      </c>
      <c r="AY264">
        <v>-1.1599999999999999</v>
      </c>
      <c r="AZ264">
        <v>0</v>
      </c>
      <c r="BA264">
        <v>-2.4630000000000001</v>
      </c>
      <c r="BB264">
        <v>0.46179999999999999</v>
      </c>
      <c r="BC264">
        <v>0</v>
      </c>
      <c r="BD264">
        <v>0.19869999999999999</v>
      </c>
      <c r="BE264">
        <v>0.6</v>
      </c>
      <c r="BF264">
        <v>15</v>
      </c>
      <c r="BG264">
        <v>0</v>
      </c>
      <c r="BH264">
        <v>3</v>
      </c>
      <c r="BI264">
        <v>150</v>
      </c>
      <c r="BJ264">
        <v>0</v>
      </c>
      <c r="BK264">
        <v>9.1999999999999998E-3</v>
      </c>
      <c r="BL264">
        <v>-8.8000000000000005E-3</v>
      </c>
      <c r="BM264">
        <v>0</v>
      </c>
      <c r="BN264">
        <v>0</v>
      </c>
      <c r="BP264" s="30">
        <v>2000</v>
      </c>
      <c r="BS264" s="30" t="str">
        <f t="shared" si="89"/>
        <v>WRR0347_CFLscw(40w)</v>
      </c>
      <c r="BT264" s="31">
        <f t="shared" si="85"/>
        <v>139</v>
      </c>
      <c r="BU264" s="35">
        <f t="shared" si="90"/>
        <v>1.3419999999999996</v>
      </c>
      <c r="BV264" s="29">
        <f t="shared" si="91"/>
        <v>3.8049999999999997</v>
      </c>
      <c r="BW264" s="29">
        <f t="shared" si="92"/>
        <v>2.1149999999999998</v>
      </c>
      <c r="BX264" s="29">
        <f t="shared" si="93"/>
        <v>0.95499999999999985</v>
      </c>
      <c r="BY264" s="29">
        <f t="shared" si="94"/>
        <v>0.95499999999999985</v>
      </c>
      <c r="BZ264" s="29"/>
      <c r="CA264" s="30" t="str">
        <f t="shared" si="95"/>
        <v>_CFLscw(40w)</v>
      </c>
      <c r="CB264" s="31">
        <f t="shared" si="107"/>
        <v>163</v>
      </c>
      <c r="CC264" s="35" t="str">
        <f t="shared" si="96"/>
        <v/>
      </c>
      <c r="CD264" s="29" t="str">
        <f t="shared" si="97"/>
        <v/>
      </c>
      <c r="CE264" s="29" t="str">
        <f t="shared" si="98"/>
        <v/>
      </c>
      <c r="CF264" s="29" t="str">
        <f t="shared" si="99"/>
        <v/>
      </c>
      <c r="CG264" s="29" t="str">
        <f t="shared" si="100"/>
        <v/>
      </c>
      <c r="CI264" s="30" t="str">
        <f t="shared" si="101"/>
        <v>WRR0347_CFLscw(40w)</v>
      </c>
      <c r="CJ264" s="31">
        <f t="shared" ref="CJ264:CJ290" si="111">IF(OR(X264=1,X264=3,X264=4),ROUND(M264*3.47,0),-1)</f>
        <v>139</v>
      </c>
      <c r="CK264" s="35">
        <f t="shared" si="102"/>
        <v>1.3419999999999996</v>
      </c>
      <c r="CL264" s="29">
        <f t="shared" si="103"/>
        <v>3.8049999999999997</v>
      </c>
      <c r="CM264" s="29">
        <f t="shared" si="104"/>
        <v>2.1149999999999998</v>
      </c>
      <c r="CN264" s="29">
        <f t="shared" si="105"/>
        <v>0.95499999999999985</v>
      </c>
      <c r="CO264" s="29">
        <f t="shared" si="106"/>
        <v>0.95499999999999985</v>
      </c>
    </row>
    <row r="265" spans="1:93" hidden="1" x14ac:dyDescent="0.3">
      <c r="A265" t="s">
        <v>683</v>
      </c>
      <c r="B265" t="s">
        <v>96</v>
      </c>
      <c r="C265" t="s">
        <v>83</v>
      </c>
      <c r="D265" s="2" t="s">
        <v>84</v>
      </c>
      <c r="E265" s="2">
        <v>82</v>
      </c>
      <c r="F265" s="34">
        <v>9020</v>
      </c>
      <c r="G265" s="2" t="s">
        <v>106</v>
      </c>
      <c r="H265" s="2">
        <v>42</v>
      </c>
      <c r="I265" s="2"/>
      <c r="J265" s="2"/>
      <c r="K265" s="2" t="s">
        <v>684</v>
      </c>
      <c r="L265" s="2" t="s">
        <v>20</v>
      </c>
      <c r="M265" s="2">
        <v>42</v>
      </c>
      <c r="N265" s="2"/>
      <c r="O265" s="2"/>
      <c r="P265" s="2" t="s">
        <v>84</v>
      </c>
      <c r="Q265" s="2"/>
      <c r="R265" s="2"/>
      <c r="S265" s="2"/>
      <c r="T265" s="2" t="s">
        <v>86</v>
      </c>
      <c r="U265" t="s">
        <v>685</v>
      </c>
      <c r="V265" s="5" t="s">
        <v>88</v>
      </c>
      <c r="W265" t="s">
        <v>109</v>
      </c>
      <c r="X265">
        <v>1</v>
      </c>
      <c r="Z265">
        <v>3.0430000000000001</v>
      </c>
      <c r="AA265">
        <v>-0.14966150225589619</v>
      </c>
      <c r="AB265">
        <v>0.52692151711335011</v>
      </c>
      <c r="AC265">
        <v>1.8411</v>
      </c>
      <c r="AD265">
        <v>-1.8050999999999999</v>
      </c>
      <c r="AE265">
        <v>-1.1288</v>
      </c>
      <c r="AF265">
        <v>-1.845</v>
      </c>
      <c r="AG265">
        <v>6.7507000000000001</v>
      </c>
      <c r="AH265">
        <v>5.8051000000000004</v>
      </c>
      <c r="AI265">
        <v>6.1600000000000002E-2</v>
      </c>
      <c r="AJ265">
        <v>6.6500000000000004E-2</v>
      </c>
      <c r="AK265">
        <v>9.35E-2</v>
      </c>
      <c r="AM265" s="29">
        <f t="shared" si="108"/>
        <v>6.5133920148574553</v>
      </c>
      <c r="AN265" s="29">
        <f t="shared" si="109"/>
        <v>8.3583920148574542</v>
      </c>
      <c r="AO265" s="29">
        <f t="shared" si="110"/>
        <v>6.5532920148574547</v>
      </c>
      <c r="AP265" s="29">
        <f t="shared" si="87"/>
        <v>6.5532920148574547</v>
      </c>
      <c r="AQ265" s="29">
        <f t="shared" si="88"/>
        <v>5.4244920148574547</v>
      </c>
      <c r="AT265">
        <v>2.1320000000000001</v>
      </c>
      <c r="AU265">
        <v>0.23699999999999999</v>
      </c>
      <c r="AV265">
        <v>0.59899999999999998</v>
      </c>
      <c r="AW265">
        <v>0</v>
      </c>
      <c r="AX265">
        <v>-1.69</v>
      </c>
      <c r="AY265">
        <v>-1.1599999999999999</v>
      </c>
      <c r="AZ265">
        <v>0</v>
      </c>
      <c r="BA265">
        <v>-2.4630000000000001</v>
      </c>
      <c r="BB265">
        <v>0.46179999999999999</v>
      </c>
      <c r="BC265">
        <v>0</v>
      </c>
      <c r="BD265">
        <v>0.19869999999999999</v>
      </c>
      <c r="BE265">
        <v>0.6</v>
      </c>
      <c r="BF265">
        <v>15</v>
      </c>
      <c r="BG265">
        <v>0</v>
      </c>
      <c r="BH265">
        <v>3</v>
      </c>
      <c r="BI265">
        <v>150</v>
      </c>
      <c r="BJ265">
        <v>0</v>
      </c>
      <c r="BK265">
        <v>9.1999999999999998E-3</v>
      </c>
      <c r="BL265">
        <v>-8.8000000000000005E-3</v>
      </c>
      <c r="BM265">
        <v>0</v>
      </c>
      <c r="BN265">
        <v>0</v>
      </c>
      <c r="BP265" s="30">
        <v>2000</v>
      </c>
      <c r="BS265" s="30" t="str">
        <f t="shared" si="89"/>
        <v>WRR0347_CFLscw(42w)</v>
      </c>
      <c r="BT265" s="31">
        <f t="shared" si="85"/>
        <v>146</v>
      </c>
      <c r="BU265" s="35">
        <f t="shared" si="90"/>
        <v>1.3447999999999998</v>
      </c>
      <c r="BV265" s="29">
        <f t="shared" si="91"/>
        <v>3.8077999999999999</v>
      </c>
      <c r="BW265" s="29">
        <f t="shared" si="92"/>
        <v>2.1177999999999999</v>
      </c>
      <c r="BX265" s="29">
        <f t="shared" si="93"/>
        <v>0.95779999999999998</v>
      </c>
      <c r="BY265" s="29">
        <f t="shared" si="94"/>
        <v>0.95779999999999998</v>
      </c>
      <c r="BZ265" s="29"/>
      <c r="CA265" s="30" t="str">
        <f t="shared" si="95"/>
        <v>_CFLscw(42w)</v>
      </c>
      <c r="CB265" s="31">
        <f t="shared" si="107"/>
        <v>171</v>
      </c>
      <c r="CC265" s="35" t="str">
        <f t="shared" si="96"/>
        <v/>
      </c>
      <c r="CD265" s="29" t="str">
        <f t="shared" si="97"/>
        <v/>
      </c>
      <c r="CE265" s="29" t="str">
        <f t="shared" si="98"/>
        <v/>
      </c>
      <c r="CF265" s="29" t="str">
        <f t="shared" si="99"/>
        <v/>
      </c>
      <c r="CG265" s="29" t="str">
        <f t="shared" si="100"/>
        <v/>
      </c>
      <c r="CI265" s="30" t="str">
        <f t="shared" si="101"/>
        <v>WRR0347_CFLscw(42w)</v>
      </c>
      <c r="CJ265" s="31">
        <f t="shared" si="111"/>
        <v>146</v>
      </c>
      <c r="CK265" s="35">
        <f t="shared" si="102"/>
        <v>1.3447999999999998</v>
      </c>
      <c r="CL265" s="29">
        <f t="shared" si="103"/>
        <v>3.8077999999999999</v>
      </c>
      <c r="CM265" s="29">
        <f t="shared" si="104"/>
        <v>2.1177999999999999</v>
      </c>
      <c r="CN265" s="29">
        <f t="shared" si="105"/>
        <v>0.95779999999999998</v>
      </c>
      <c r="CO265" s="29">
        <f t="shared" si="106"/>
        <v>0.95779999999999998</v>
      </c>
    </row>
    <row r="266" spans="1:93" hidden="1" x14ac:dyDescent="0.3">
      <c r="A266" t="s">
        <v>686</v>
      </c>
      <c r="B266" t="s">
        <v>105</v>
      </c>
      <c r="C266" t="s">
        <v>84</v>
      </c>
      <c r="D266" s="2" t="s">
        <v>84</v>
      </c>
      <c r="E266" s="2"/>
      <c r="F266" s="34">
        <v>9020</v>
      </c>
      <c r="G266" s="2" t="s">
        <v>106</v>
      </c>
      <c r="H266" s="2">
        <v>44</v>
      </c>
      <c r="I266" s="2"/>
      <c r="J266" s="2"/>
      <c r="K266" s="2"/>
      <c r="L266" s="2" t="s">
        <v>20</v>
      </c>
      <c r="M266" s="2">
        <v>44</v>
      </c>
      <c r="N266" s="2"/>
      <c r="O266" s="2"/>
      <c r="P266" s="2" t="s">
        <v>84</v>
      </c>
      <c r="Q266" s="2"/>
      <c r="R266" s="2"/>
      <c r="S266" s="2"/>
      <c r="T266" s="2" t="s">
        <v>86</v>
      </c>
      <c r="U266" t="s">
        <v>687</v>
      </c>
      <c r="V266" s="5" t="s">
        <v>88</v>
      </c>
      <c r="W266" t="s">
        <v>109</v>
      </c>
      <c r="X266">
        <v>1</v>
      </c>
      <c r="Z266">
        <v>3.0430000000000001</v>
      </c>
      <c r="AA266">
        <v>-0.14966150225589619</v>
      </c>
      <c r="AB266">
        <v>0.52692151711335011</v>
      </c>
      <c r="AC266">
        <v>1.8411</v>
      </c>
      <c r="AD266">
        <v>-1.8050999999999999</v>
      </c>
      <c r="AE266">
        <v>-1.1288</v>
      </c>
      <c r="AF266">
        <v>-1.845</v>
      </c>
      <c r="AG266">
        <v>6.7507000000000001</v>
      </c>
      <c r="AH266">
        <v>5.8051000000000004</v>
      </c>
      <c r="AI266">
        <v>6.1600000000000002E-2</v>
      </c>
      <c r="AJ266">
        <v>6.6500000000000004E-2</v>
      </c>
      <c r="AK266">
        <v>9.35E-2</v>
      </c>
      <c r="AM266" s="29">
        <f t="shared" si="108"/>
        <v>6.8333920148574538</v>
      </c>
      <c r="AN266" s="29">
        <f t="shared" si="109"/>
        <v>8.6783920148574545</v>
      </c>
      <c r="AO266" s="29">
        <f t="shared" si="110"/>
        <v>6.8732920148574541</v>
      </c>
      <c r="AP266" s="29">
        <f t="shared" si="87"/>
        <v>6.8732920148574541</v>
      </c>
      <c r="AQ266" s="29">
        <f t="shared" si="88"/>
        <v>5.7444920148574541</v>
      </c>
      <c r="AT266">
        <v>2.1320000000000001</v>
      </c>
      <c r="AU266">
        <v>0.23699999999999999</v>
      </c>
      <c r="AV266">
        <v>0.59899999999999998</v>
      </c>
      <c r="AW266">
        <v>0</v>
      </c>
      <c r="AX266">
        <v>-1.69</v>
      </c>
      <c r="AY266">
        <v>-1.1599999999999999</v>
      </c>
      <c r="AZ266">
        <v>0</v>
      </c>
      <c r="BA266">
        <v>-2.4630000000000001</v>
      </c>
      <c r="BB266">
        <v>0.46179999999999999</v>
      </c>
      <c r="BC266">
        <v>0</v>
      </c>
      <c r="BD266">
        <v>0.19869999999999999</v>
      </c>
      <c r="BE266">
        <v>0.6</v>
      </c>
      <c r="BF266">
        <v>15</v>
      </c>
      <c r="BG266">
        <v>0</v>
      </c>
      <c r="BH266">
        <v>3</v>
      </c>
      <c r="BI266">
        <v>150</v>
      </c>
      <c r="BJ266">
        <v>0</v>
      </c>
      <c r="BK266">
        <v>9.1999999999999998E-3</v>
      </c>
      <c r="BL266">
        <v>-8.8000000000000005E-3</v>
      </c>
      <c r="BM266">
        <v>0</v>
      </c>
      <c r="BN266">
        <v>0</v>
      </c>
      <c r="BP266" s="30">
        <v>2000</v>
      </c>
      <c r="BS266" s="30" t="str">
        <f t="shared" si="89"/>
        <v>WRR0347_CFLscw(44w)</v>
      </c>
      <c r="BT266" s="31">
        <f t="shared" si="85"/>
        <v>153</v>
      </c>
      <c r="BU266" s="35" t="str">
        <f t="shared" si="90"/>
        <v>OOS</v>
      </c>
      <c r="BV266" s="29" t="str">
        <f t="shared" si="91"/>
        <v>OOS</v>
      </c>
      <c r="BW266" s="29" t="str">
        <f t="shared" si="92"/>
        <v>OOS</v>
      </c>
      <c r="BX266" s="29" t="str">
        <f t="shared" si="93"/>
        <v>OOS</v>
      </c>
      <c r="BY266" s="29" t="str">
        <f t="shared" si="94"/>
        <v>OOS</v>
      </c>
      <c r="BZ266" s="29"/>
      <c r="CA266" s="30" t="str">
        <f t="shared" si="95"/>
        <v>_CFLscw(44w)</v>
      </c>
      <c r="CB266" s="31">
        <f t="shared" si="107"/>
        <v>179</v>
      </c>
      <c r="CC266" s="35" t="str">
        <f t="shared" si="96"/>
        <v/>
      </c>
      <c r="CD266" s="29" t="str">
        <f t="shared" si="97"/>
        <v/>
      </c>
      <c r="CE266" s="29" t="str">
        <f t="shared" si="98"/>
        <v/>
      </c>
      <c r="CF266" s="29" t="str">
        <f t="shared" si="99"/>
        <v/>
      </c>
      <c r="CG266" s="29" t="str">
        <f t="shared" si="100"/>
        <v/>
      </c>
      <c r="CI266" s="30" t="str">
        <f t="shared" si="101"/>
        <v>WRR0347_CFLscw(44w)</v>
      </c>
      <c r="CJ266" s="31">
        <f t="shared" si="111"/>
        <v>153</v>
      </c>
      <c r="CK266" s="35" t="str">
        <f t="shared" si="102"/>
        <v/>
      </c>
      <c r="CL266" s="29" t="str">
        <f t="shared" si="103"/>
        <v/>
      </c>
      <c r="CM266" s="29" t="str">
        <f t="shared" si="104"/>
        <v/>
      </c>
      <c r="CN266" s="29" t="str">
        <f t="shared" si="105"/>
        <v/>
      </c>
      <c r="CO266" s="29" t="str">
        <f t="shared" si="106"/>
        <v/>
      </c>
    </row>
    <row r="267" spans="1:93" x14ac:dyDescent="0.3">
      <c r="A267" t="s">
        <v>688</v>
      </c>
      <c r="B267" t="s">
        <v>105</v>
      </c>
      <c r="C267" t="s">
        <v>84</v>
      </c>
      <c r="D267" s="2" t="s">
        <v>84</v>
      </c>
      <c r="E267" s="2"/>
      <c r="F267" s="34">
        <v>9020</v>
      </c>
      <c r="G267" s="2" t="s">
        <v>106</v>
      </c>
      <c r="H267" s="2">
        <v>45</v>
      </c>
      <c r="I267" s="2"/>
      <c r="J267" s="2"/>
      <c r="K267" s="2"/>
      <c r="L267" s="2" t="s">
        <v>20</v>
      </c>
      <c r="M267" s="2">
        <v>45</v>
      </c>
      <c r="N267" s="2"/>
      <c r="O267" s="2"/>
      <c r="P267" s="2" t="s">
        <v>84</v>
      </c>
      <c r="Q267" s="2"/>
      <c r="R267" s="2"/>
      <c r="S267" s="2"/>
      <c r="T267" s="2" t="s">
        <v>86</v>
      </c>
      <c r="U267" t="s">
        <v>689</v>
      </c>
      <c r="V267" s="5" t="s">
        <v>88</v>
      </c>
      <c r="W267" t="s">
        <v>109</v>
      </c>
      <c r="X267">
        <v>1</v>
      </c>
      <c r="Z267">
        <v>3.0430000000000001</v>
      </c>
      <c r="AA267">
        <v>-0.14966150225589619</v>
      </c>
      <c r="AB267">
        <v>0.52692151711335011</v>
      </c>
      <c r="AC267">
        <v>1.8411</v>
      </c>
      <c r="AD267">
        <v>-1.8050999999999999</v>
      </c>
      <c r="AE267">
        <v>-1.1288</v>
      </c>
      <c r="AF267">
        <v>-1.845</v>
      </c>
      <c r="AG267">
        <v>6.7507000000000001</v>
      </c>
      <c r="AH267">
        <v>5.8051000000000004</v>
      </c>
      <c r="AI267">
        <v>6.1600000000000002E-2</v>
      </c>
      <c r="AJ267">
        <v>6.6500000000000004E-2</v>
      </c>
      <c r="AK267">
        <v>9.35E-2</v>
      </c>
      <c r="AM267" s="29">
        <f t="shared" si="108"/>
        <v>6.9933920148574549</v>
      </c>
      <c r="AN267" s="29">
        <f t="shared" si="109"/>
        <v>8.8383920148574546</v>
      </c>
      <c r="AO267" s="29">
        <f t="shared" si="110"/>
        <v>7.0332920148574551</v>
      </c>
      <c r="AP267" s="29">
        <f t="shared" si="87"/>
        <v>7.0332920148574551</v>
      </c>
      <c r="AQ267" s="29">
        <f t="shared" si="88"/>
        <v>5.9044920148574551</v>
      </c>
      <c r="AT267">
        <v>2.1320000000000001</v>
      </c>
      <c r="AU267">
        <v>0.23699999999999999</v>
      </c>
      <c r="AV267">
        <v>0.59899999999999998</v>
      </c>
      <c r="AW267">
        <v>0</v>
      </c>
      <c r="AX267">
        <v>-1.69</v>
      </c>
      <c r="AY267">
        <v>-1.1599999999999999</v>
      </c>
      <c r="AZ267">
        <v>0</v>
      </c>
      <c r="BA267">
        <v>-2.4630000000000001</v>
      </c>
      <c r="BB267">
        <v>0.46179999999999999</v>
      </c>
      <c r="BC267">
        <v>0</v>
      </c>
      <c r="BD267">
        <v>0.19869999999999999</v>
      </c>
      <c r="BE267">
        <v>0.6</v>
      </c>
      <c r="BF267">
        <v>15</v>
      </c>
      <c r="BG267">
        <v>0</v>
      </c>
      <c r="BH267">
        <v>3</v>
      </c>
      <c r="BI267">
        <v>150</v>
      </c>
      <c r="BJ267">
        <v>0</v>
      </c>
      <c r="BK267">
        <v>9.1999999999999998E-3</v>
      </c>
      <c r="BL267">
        <v>-8.8000000000000005E-3</v>
      </c>
      <c r="BM267">
        <v>0</v>
      </c>
      <c r="BN267">
        <v>0</v>
      </c>
      <c r="BP267" s="30">
        <v>2000</v>
      </c>
      <c r="BS267" s="30" t="str">
        <f t="shared" si="89"/>
        <v>WRR0347_CFLscw(45w)</v>
      </c>
      <c r="BT267" s="31">
        <v>150</v>
      </c>
      <c r="BU267" s="35">
        <f t="shared" si="90"/>
        <v>1.3464</v>
      </c>
      <c r="BV267" s="29">
        <f t="shared" si="91"/>
        <v>3.8094000000000001</v>
      </c>
      <c r="BW267" s="29">
        <f t="shared" si="92"/>
        <v>2.1194000000000002</v>
      </c>
      <c r="BX267" s="29">
        <f t="shared" si="93"/>
        <v>0.95940000000000025</v>
      </c>
      <c r="BY267" s="29">
        <f t="shared" si="94"/>
        <v>0.95940000000000025</v>
      </c>
      <c r="BZ267" s="29"/>
      <c r="CA267" s="30" t="str">
        <f t="shared" si="95"/>
        <v>_CFLscw(45w)</v>
      </c>
      <c r="CB267" s="31">
        <f t="shared" si="107"/>
        <v>183</v>
      </c>
      <c r="CC267" s="35" t="str">
        <f t="shared" si="96"/>
        <v/>
      </c>
      <c r="CD267" s="29" t="str">
        <f t="shared" si="97"/>
        <v/>
      </c>
      <c r="CE267" s="29" t="str">
        <f t="shared" si="98"/>
        <v/>
      </c>
      <c r="CF267" s="29" t="str">
        <f t="shared" si="99"/>
        <v/>
      </c>
      <c r="CG267" s="29" t="str">
        <f t="shared" si="100"/>
        <v/>
      </c>
      <c r="CI267" s="30" t="str">
        <f t="shared" si="101"/>
        <v>WRR0347_CFLscw(45w)</v>
      </c>
      <c r="CJ267" s="31">
        <f t="shared" si="111"/>
        <v>156</v>
      </c>
      <c r="CK267" s="35" t="str">
        <f t="shared" si="102"/>
        <v/>
      </c>
      <c r="CL267" s="29" t="str">
        <f t="shared" si="103"/>
        <v/>
      </c>
      <c r="CM267" s="29" t="str">
        <f t="shared" si="104"/>
        <v/>
      </c>
      <c r="CN267" s="29" t="str">
        <f t="shared" si="105"/>
        <v/>
      </c>
      <c r="CO267" s="29" t="str">
        <f t="shared" si="106"/>
        <v/>
      </c>
    </row>
    <row r="268" spans="1:93" hidden="1" x14ac:dyDescent="0.3">
      <c r="A268" t="s">
        <v>690</v>
      </c>
      <c r="B268" t="s">
        <v>105</v>
      </c>
      <c r="C268" t="s">
        <v>84</v>
      </c>
      <c r="D268" s="2" t="s">
        <v>84</v>
      </c>
      <c r="E268" s="2"/>
      <c r="F268" s="34">
        <v>9020</v>
      </c>
      <c r="G268" s="2" t="s">
        <v>106</v>
      </c>
      <c r="H268" s="2">
        <v>48</v>
      </c>
      <c r="I268" s="2"/>
      <c r="J268" s="2"/>
      <c r="K268" s="2"/>
      <c r="L268" s="2" t="s">
        <v>20</v>
      </c>
      <c r="M268" s="2">
        <v>48</v>
      </c>
      <c r="N268" s="2"/>
      <c r="O268" s="2"/>
      <c r="P268" s="2" t="s">
        <v>84</v>
      </c>
      <c r="Q268" s="2"/>
      <c r="R268" s="2"/>
      <c r="S268" s="2"/>
      <c r="T268" s="2" t="s">
        <v>86</v>
      </c>
      <c r="U268" t="s">
        <v>691</v>
      </c>
      <c r="V268" s="5" t="s">
        <v>88</v>
      </c>
      <c r="W268" t="s">
        <v>109</v>
      </c>
      <c r="X268">
        <v>1</v>
      </c>
      <c r="Z268">
        <v>3.0430000000000001</v>
      </c>
      <c r="AA268">
        <v>-0.14966150225589619</v>
      </c>
      <c r="AB268">
        <v>0.52692151711335011</v>
      </c>
      <c r="AC268">
        <v>1.8411</v>
      </c>
      <c r="AD268">
        <v>-1.8050999999999999</v>
      </c>
      <c r="AE268">
        <v>-1.1288</v>
      </c>
      <c r="AF268">
        <v>-1.845</v>
      </c>
      <c r="AG268">
        <v>6.7507000000000001</v>
      </c>
      <c r="AH268">
        <v>5.8051000000000004</v>
      </c>
      <c r="AI268">
        <v>6.1600000000000002E-2</v>
      </c>
      <c r="AJ268">
        <v>6.6500000000000004E-2</v>
      </c>
      <c r="AK268">
        <v>9.35E-2</v>
      </c>
      <c r="AM268" s="29">
        <f t="shared" si="108"/>
        <v>7.4733920148574544</v>
      </c>
      <c r="AN268" s="29">
        <f t="shared" si="109"/>
        <v>9.3183920148574551</v>
      </c>
      <c r="AO268" s="29">
        <f t="shared" si="110"/>
        <v>7.5132920148574538</v>
      </c>
      <c r="AP268" s="29">
        <f t="shared" si="87"/>
        <v>7.5132920148574538</v>
      </c>
      <c r="AQ268" s="29">
        <f t="shared" si="88"/>
        <v>6.3844920148574538</v>
      </c>
      <c r="AT268">
        <v>2.1320000000000001</v>
      </c>
      <c r="AU268">
        <v>0.23699999999999999</v>
      </c>
      <c r="AV268">
        <v>0.59899999999999998</v>
      </c>
      <c r="AW268">
        <v>0</v>
      </c>
      <c r="AX268">
        <v>-1.69</v>
      </c>
      <c r="AY268">
        <v>-1.1599999999999999</v>
      </c>
      <c r="AZ268">
        <v>0</v>
      </c>
      <c r="BA268">
        <v>-2.4630000000000001</v>
      </c>
      <c r="BB268">
        <v>0.46179999999999999</v>
      </c>
      <c r="BC268">
        <v>0</v>
      </c>
      <c r="BD268">
        <v>0.19869999999999999</v>
      </c>
      <c r="BE268">
        <v>0.6</v>
      </c>
      <c r="BF268">
        <v>15</v>
      </c>
      <c r="BG268">
        <v>0</v>
      </c>
      <c r="BH268">
        <v>3</v>
      </c>
      <c r="BI268">
        <v>150</v>
      </c>
      <c r="BJ268">
        <v>0</v>
      </c>
      <c r="BK268">
        <v>9.1999999999999998E-3</v>
      </c>
      <c r="BL268">
        <v>-8.8000000000000005E-3</v>
      </c>
      <c r="BM268">
        <v>0</v>
      </c>
      <c r="BN268">
        <v>0</v>
      </c>
      <c r="BP268" s="30">
        <v>2000</v>
      </c>
      <c r="BS268" s="30" t="str">
        <f t="shared" si="89"/>
        <v>WRR0347_CFLscw(48w)</v>
      </c>
      <c r="BT268" s="31">
        <f>IF(X268=2,ROUND(M268*$BX$4,0),IF(OR(X268=1,X268=3,X268=4),ROUND(M268*$BX$5,0),-1))</f>
        <v>167</v>
      </c>
      <c r="BU268" s="35" t="str">
        <f t="shared" si="90"/>
        <v>OOS</v>
      </c>
      <c r="BV268" s="29" t="str">
        <f t="shared" si="91"/>
        <v>OOS</v>
      </c>
      <c r="BW268" s="29" t="str">
        <f t="shared" si="92"/>
        <v>OOS</v>
      </c>
      <c r="BX268" s="29" t="str">
        <f t="shared" si="93"/>
        <v>OOS</v>
      </c>
      <c r="BY268" s="29" t="str">
        <f t="shared" si="94"/>
        <v>OOS</v>
      </c>
      <c r="BZ268" s="29"/>
      <c r="CA268" s="30" t="str">
        <f t="shared" si="95"/>
        <v>_CFLscw(48w)</v>
      </c>
      <c r="CB268" s="31">
        <f t="shared" si="107"/>
        <v>195</v>
      </c>
      <c r="CC268" s="35" t="str">
        <f t="shared" si="96"/>
        <v/>
      </c>
      <c r="CD268" s="29" t="str">
        <f t="shared" si="97"/>
        <v/>
      </c>
      <c r="CE268" s="29" t="str">
        <f t="shared" si="98"/>
        <v/>
      </c>
      <c r="CF268" s="29" t="str">
        <f t="shared" si="99"/>
        <v/>
      </c>
      <c r="CG268" s="29" t="str">
        <f t="shared" si="100"/>
        <v/>
      </c>
      <c r="CI268" s="30" t="str">
        <f t="shared" si="101"/>
        <v>WRR0347_CFLscw(48w)</v>
      </c>
      <c r="CJ268" s="31">
        <f t="shared" si="111"/>
        <v>167</v>
      </c>
      <c r="CK268" s="35" t="str">
        <f t="shared" si="102"/>
        <v/>
      </c>
      <c r="CL268" s="29" t="str">
        <f t="shared" si="103"/>
        <v/>
      </c>
      <c r="CM268" s="29" t="str">
        <f t="shared" si="104"/>
        <v/>
      </c>
      <c r="CN268" s="29" t="str">
        <f t="shared" si="105"/>
        <v/>
      </c>
      <c r="CO268" s="29" t="str">
        <f t="shared" si="106"/>
        <v/>
      </c>
    </row>
    <row r="269" spans="1:93" hidden="1" x14ac:dyDescent="0.3">
      <c r="A269" t="s">
        <v>692</v>
      </c>
      <c r="B269" t="s">
        <v>96</v>
      </c>
      <c r="C269" t="s">
        <v>83</v>
      </c>
      <c r="D269" s="2" t="s">
        <v>84</v>
      </c>
      <c r="E269" s="2">
        <v>82</v>
      </c>
      <c r="F269" s="34">
        <v>9020</v>
      </c>
      <c r="G269" s="2" t="s">
        <v>106</v>
      </c>
      <c r="H269" s="2">
        <v>4</v>
      </c>
      <c r="I269" s="2"/>
      <c r="J269" s="2"/>
      <c r="K269" s="2" t="s">
        <v>693</v>
      </c>
      <c r="L269" s="2" t="s">
        <v>20</v>
      </c>
      <c r="M269" s="2">
        <v>4</v>
      </c>
      <c r="N269" s="2"/>
      <c r="O269" s="2"/>
      <c r="P269" s="2" t="s">
        <v>84</v>
      </c>
      <c r="Q269" s="2"/>
      <c r="R269" s="2"/>
      <c r="S269" s="2"/>
      <c r="T269" s="2" t="s">
        <v>86</v>
      </c>
      <c r="U269" t="s">
        <v>694</v>
      </c>
      <c r="V269" s="5" t="s">
        <v>88</v>
      </c>
      <c r="W269" t="s">
        <v>109</v>
      </c>
      <c r="X269">
        <v>1</v>
      </c>
      <c r="Z269">
        <v>3.0430000000000001</v>
      </c>
      <c r="AA269">
        <v>-0.14966150225589619</v>
      </c>
      <c r="AB269">
        <v>0.52692151711335011</v>
      </c>
      <c r="AC269">
        <v>1.8411</v>
      </c>
      <c r="AD269">
        <v>-1.8050999999999999</v>
      </c>
      <c r="AE269">
        <v>-1.1288</v>
      </c>
      <c r="AF269">
        <v>-1.845</v>
      </c>
      <c r="AG269">
        <v>6.7507000000000001</v>
      </c>
      <c r="AH269">
        <v>5.8051000000000004</v>
      </c>
      <c r="AI269">
        <v>6.1600000000000002E-2</v>
      </c>
      <c r="AJ269">
        <v>6.6500000000000004E-2</v>
      </c>
      <c r="AK269">
        <v>9.35E-2</v>
      </c>
      <c r="AM269" s="29">
        <f t="shared" si="108"/>
        <v>2.3968920148574542</v>
      </c>
      <c r="AN269" s="29">
        <f t="shared" si="109"/>
        <v>4.2418920148574539</v>
      </c>
      <c r="AO269" s="29">
        <f t="shared" si="110"/>
        <v>2.436792014857454</v>
      </c>
      <c r="AP269" s="29">
        <f t="shared" si="87"/>
        <v>2.436792014857454</v>
      </c>
      <c r="AQ269" s="29">
        <f t="shared" si="88"/>
        <v>1.307992014857454</v>
      </c>
      <c r="AT269">
        <v>2.1320000000000001</v>
      </c>
      <c r="AU269">
        <v>0.23699999999999999</v>
      </c>
      <c r="AV269">
        <v>0.59899999999999998</v>
      </c>
      <c r="AW269">
        <v>0</v>
      </c>
      <c r="AX269">
        <v>-1.69</v>
      </c>
      <c r="AY269">
        <v>-1.1599999999999999</v>
      </c>
      <c r="AZ269">
        <v>0</v>
      </c>
      <c r="BA269">
        <v>-2.4630000000000001</v>
      </c>
      <c r="BB269">
        <v>0.46179999999999999</v>
      </c>
      <c r="BC269">
        <v>0</v>
      </c>
      <c r="BD269">
        <v>0.19869999999999999</v>
      </c>
      <c r="BE269">
        <v>0.6</v>
      </c>
      <c r="BF269">
        <v>15</v>
      </c>
      <c r="BG269">
        <v>0</v>
      </c>
      <c r="BH269">
        <v>3</v>
      </c>
      <c r="BI269">
        <v>150</v>
      </c>
      <c r="BJ269">
        <v>0</v>
      </c>
      <c r="BK269">
        <v>9.1999999999999998E-3</v>
      </c>
      <c r="BL269">
        <v>-8.8000000000000005E-3</v>
      </c>
      <c r="BM269">
        <v>0</v>
      </c>
      <c r="BN269">
        <v>0</v>
      </c>
      <c r="BP269" s="30">
        <v>2000</v>
      </c>
      <c r="BS269" s="30" t="str">
        <f t="shared" si="89"/>
        <v>WRR0347_CFLscw(4w)</v>
      </c>
      <c r="BT269" s="31">
        <f>IF(X269=2,ROUND(M269*$BX$4,0),IF(OR(X269=1,X269=3,X269=4),ROUND(M269*$BX$5,0),-1))</f>
        <v>14</v>
      </c>
      <c r="BU269" s="35">
        <f t="shared" si="90"/>
        <v>0.90240000000000009</v>
      </c>
      <c r="BV269" s="29">
        <f t="shared" si="91"/>
        <v>3.3654000000000002</v>
      </c>
      <c r="BW269" s="29">
        <f t="shared" si="92"/>
        <v>1.6754000000000002</v>
      </c>
      <c r="BX269" s="29">
        <f t="shared" si="93"/>
        <v>0.5154000000000003</v>
      </c>
      <c r="BY269" s="29">
        <f t="shared" si="94"/>
        <v>0.5154000000000003</v>
      </c>
      <c r="BZ269" s="29"/>
      <c r="CA269" s="30" t="str">
        <f t="shared" si="95"/>
        <v>_CFLscw(4w)</v>
      </c>
      <c r="CB269" s="31">
        <f t="shared" si="107"/>
        <v>16</v>
      </c>
      <c r="CC269" s="35">
        <f t="shared" si="96"/>
        <v>0.90240000000000009</v>
      </c>
      <c r="CD269" s="29">
        <f t="shared" si="97"/>
        <v>3.3654000000000002</v>
      </c>
      <c r="CE269" s="29">
        <f t="shared" si="98"/>
        <v>1.6754000000000002</v>
      </c>
      <c r="CF269" s="29">
        <f t="shared" si="99"/>
        <v>0.5154000000000003</v>
      </c>
      <c r="CG269" s="29">
        <f t="shared" si="100"/>
        <v>0.5154000000000003</v>
      </c>
      <c r="CI269" s="30" t="str">
        <f t="shared" si="101"/>
        <v>WRR0347_CFLscw(4w)</v>
      </c>
      <c r="CJ269" s="31">
        <f t="shared" si="111"/>
        <v>14</v>
      </c>
      <c r="CK269" s="35">
        <f t="shared" si="102"/>
        <v>0.90240000000000009</v>
      </c>
      <c r="CL269" s="29">
        <f t="shared" si="103"/>
        <v>3.3654000000000002</v>
      </c>
      <c r="CM269" s="29">
        <f t="shared" si="104"/>
        <v>1.6754000000000002</v>
      </c>
      <c r="CN269" s="29">
        <f t="shared" si="105"/>
        <v>0.5154000000000003</v>
      </c>
      <c r="CO269" s="29">
        <f t="shared" si="106"/>
        <v>0.5154000000000003</v>
      </c>
    </row>
    <row r="270" spans="1:93" hidden="1" x14ac:dyDescent="0.3">
      <c r="A270" t="s">
        <v>695</v>
      </c>
      <c r="B270" t="s">
        <v>105</v>
      </c>
      <c r="C270" t="s">
        <v>84</v>
      </c>
      <c r="D270" s="2" t="s">
        <v>84</v>
      </c>
      <c r="E270" s="2"/>
      <c r="F270" s="34">
        <v>9020</v>
      </c>
      <c r="G270" s="2" t="s">
        <v>106</v>
      </c>
      <c r="H270" s="2">
        <v>50</v>
      </c>
      <c r="I270" s="2"/>
      <c r="J270" s="2"/>
      <c r="K270" s="2"/>
      <c r="L270" s="2" t="s">
        <v>20</v>
      </c>
      <c r="M270" s="2">
        <v>50</v>
      </c>
      <c r="N270" s="2"/>
      <c r="O270" s="2"/>
      <c r="P270" s="2" t="s">
        <v>84</v>
      </c>
      <c r="Q270" s="2"/>
      <c r="R270" s="2"/>
      <c r="S270" s="2"/>
      <c r="T270" s="2" t="s">
        <v>86</v>
      </c>
      <c r="U270" t="s">
        <v>696</v>
      </c>
      <c r="V270" s="5" t="s">
        <v>88</v>
      </c>
      <c r="W270" t="s">
        <v>109</v>
      </c>
      <c r="X270">
        <v>1</v>
      </c>
      <c r="Z270">
        <v>3.0430000000000001</v>
      </c>
      <c r="AA270">
        <v>-0.14966150225589619</v>
      </c>
      <c r="AB270">
        <v>0.52692151711335011</v>
      </c>
      <c r="AC270">
        <v>1.8411</v>
      </c>
      <c r="AD270">
        <v>-1.8050999999999999</v>
      </c>
      <c r="AE270">
        <v>-1.1288</v>
      </c>
      <c r="AF270">
        <v>-1.845</v>
      </c>
      <c r="AG270">
        <v>6.7507000000000001</v>
      </c>
      <c r="AH270">
        <v>5.8051000000000004</v>
      </c>
      <c r="AI270">
        <v>6.1600000000000002E-2</v>
      </c>
      <c r="AJ270">
        <v>6.6500000000000004E-2</v>
      </c>
      <c r="AK270">
        <v>9.35E-2</v>
      </c>
      <c r="AM270" s="29">
        <f t="shared" si="108"/>
        <v>7.7933920148574547</v>
      </c>
      <c r="AN270" s="29">
        <f t="shared" si="109"/>
        <v>9.6383920148574553</v>
      </c>
      <c r="AO270" s="29">
        <f t="shared" si="110"/>
        <v>7.833292014857455</v>
      </c>
      <c r="AP270" s="29">
        <f t="shared" si="87"/>
        <v>7.833292014857455</v>
      </c>
      <c r="AQ270" s="29">
        <f t="shared" si="88"/>
        <v>6.7044920148574549</v>
      </c>
      <c r="AT270">
        <v>2.1320000000000001</v>
      </c>
      <c r="AU270">
        <v>0.23699999999999999</v>
      </c>
      <c r="AV270">
        <v>0.59899999999999998</v>
      </c>
      <c r="AW270">
        <v>0</v>
      </c>
      <c r="AX270">
        <v>-1.69</v>
      </c>
      <c r="AY270">
        <v>-1.1599999999999999</v>
      </c>
      <c r="AZ270">
        <v>0</v>
      </c>
      <c r="BA270">
        <v>-2.4630000000000001</v>
      </c>
      <c r="BB270">
        <v>0.46179999999999999</v>
      </c>
      <c r="BC270">
        <v>0</v>
      </c>
      <c r="BD270">
        <v>0.19869999999999999</v>
      </c>
      <c r="BE270">
        <v>0.6</v>
      </c>
      <c r="BF270">
        <v>15</v>
      </c>
      <c r="BG270">
        <v>0</v>
      </c>
      <c r="BH270">
        <v>3</v>
      </c>
      <c r="BI270">
        <v>150</v>
      </c>
      <c r="BJ270">
        <v>0</v>
      </c>
      <c r="BK270">
        <v>9.1999999999999998E-3</v>
      </c>
      <c r="BL270">
        <v>-8.8000000000000005E-3</v>
      </c>
      <c r="BM270">
        <v>0</v>
      </c>
      <c r="BN270">
        <v>0</v>
      </c>
      <c r="BP270" s="30">
        <v>2000</v>
      </c>
      <c r="BS270" s="30" t="str">
        <f t="shared" si="89"/>
        <v>WRR0347_CFLscw(50w)</v>
      </c>
      <c r="BT270" s="31">
        <f>IF(X270=2,ROUND(M270*$BX$4,0),IF(OR(X270=1,X270=3,X270=4),ROUND(M270*$BX$5,0),-1))</f>
        <v>174</v>
      </c>
      <c r="BU270" s="35" t="str">
        <f t="shared" si="90"/>
        <v>OOS</v>
      </c>
      <c r="BV270" s="29" t="str">
        <f t="shared" si="91"/>
        <v>OOS</v>
      </c>
      <c r="BW270" s="29" t="str">
        <f t="shared" si="92"/>
        <v>OOS</v>
      </c>
      <c r="BX270" s="29" t="str">
        <f t="shared" si="93"/>
        <v>OOS</v>
      </c>
      <c r="BY270" s="29" t="str">
        <f t="shared" si="94"/>
        <v>OOS</v>
      </c>
      <c r="BZ270" s="29"/>
      <c r="CA270" s="30" t="str">
        <f t="shared" si="95"/>
        <v>_CFLscw(50w)</v>
      </c>
      <c r="CB270" s="31">
        <f t="shared" si="107"/>
        <v>204</v>
      </c>
      <c r="CC270" s="35" t="str">
        <f t="shared" si="96"/>
        <v/>
      </c>
      <c r="CD270" s="29" t="str">
        <f t="shared" si="97"/>
        <v/>
      </c>
      <c r="CE270" s="29" t="str">
        <f t="shared" si="98"/>
        <v/>
      </c>
      <c r="CF270" s="29" t="str">
        <f t="shared" si="99"/>
        <v/>
      </c>
      <c r="CG270" s="29" t="str">
        <f t="shared" si="100"/>
        <v/>
      </c>
      <c r="CI270" s="30" t="str">
        <f t="shared" si="101"/>
        <v>WRR0347_CFLscw(50w)</v>
      </c>
      <c r="CJ270" s="31">
        <f t="shared" si="111"/>
        <v>174</v>
      </c>
      <c r="CK270" s="35" t="str">
        <f t="shared" si="102"/>
        <v/>
      </c>
      <c r="CL270" s="29" t="str">
        <f t="shared" si="103"/>
        <v/>
      </c>
      <c r="CM270" s="29" t="str">
        <f t="shared" si="104"/>
        <v/>
      </c>
      <c r="CN270" s="29" t="str">
        <f t="shared" si="105"/>
        <v/>
      </c>
      <c r="CO270" s="29" t="str">
        <f t="shared" si="106"/>
        <v/>
      </c>
    </row>
    <row r="271" spans="1:93" hidden="1" x14ac:dyDescent="0.3">
      <c r="A271" t="s">
        <v>697</v>
      </c>
      <c r="B271" t="s">
        <v>105</v>
      </c>
      <c r="C271" t="s">
        <v>84</v>
      </c>
      <c r="D271" s="2" t="s">
        <v>84</v>
      </c>
      <c r="E271" s="2"/>
      <c r="F271" s="34">
        <v>9020</v>
      </c>
      <c r="G271" s="2" t="s">
        <v>106</v>
      </c>
      <c r="H271" s="2">
        <v>52</v>
      </c>
      <c r="I271" s="2"/>
      <c r="J271" s="2"/>
      <c r="K271" s="2"/>
      <c r="L271" s="2" t="s">
        <v>20</v>
      </c>
      <c r="M271" s="2">
        <v>52</v>
      </c>
      <c r="N271" s="2"/>
      <c r="O271" s="2"/>
      <c r="P271" s="2" t="s">
        <v>84</v>
      </c>
      <c r="Q271" s="2"/>
      <c r="R271" s="2"/>
      <c r="S271" s="2"/>
      <c r="T271" s="2" t="s">
        <v>86</v>
      </c>
      <c r="U271" t="s">
        <v>698</v>
      </c>
      <c r="V271" s="5" t="s">
        <v>88</v>
      </c>
      <c r="W271" t="s">
        <v>109</v>
      </c>
      <c r="X271">
        <v>1</v>
      </c>
      <c r="Z271">
        <v>3.0430000000000001</v>
      </c>
      <c r="AA271">
        <v>-0.14966150225589619</v>
      </c>
      <c r="AB271">
        <v>0.52692151711335011</v>
      </c>
      <c r="AC271">
        <v>1.8411</v>
      </c>
      <c r="AD271">
        <v>-1.8050999999999999</v>
      </c>
      <c r="AE271">
        <v>-1.1288</v>
      </c>
      <c r="AF271">
        <v>-1.845</v>
      </c>
      <c r="AG271">
        <v>6.7507000000000001</v>
      </c>
      <c r="AH271">
        <v>5.8051000000000004</v>
      </c>
      <c r="AI271">
        <v>6.1600000000000002E-2</v>
      </c>
      <c r="AJ271">
        <v>6.6500000000000004E-2</v>
      </c>
      <c r="AK271">
        <v>9.35E-2</v>
      </c>
      <c r="AM271" s="29">
        <f t="shared" si="108"/>
        <v>8.113392014857455</v>
      </c>
      <c r="AN271" s="29">
        <f t="shared" si="109"/>
        <v>9.9583920148574538</v>
      </c>
      <c r="AO271" s="29">
        <f t="shared" si="110"/>
        <v>8.1532920148574544</v>
      </c>
      <c r="AP271" s="29">
        <f t="shared" ref="AP271:AP290" si="112">IF($X271&gt;0,SUM(Z271,AA271,AB271,IF(C271="A",AC271,0),IF(Q271="Y",AG271,0),IF(OR(G278="Yes",G278="Cont"),AH271,0),F271/1000*AI271,H271*AJ271,IF(H271&gt;25,(H271-25)*AK271)+AD271),"")</f>
        <v>8.1532920148574544</v>
      </c>
      <c r="AQ271" s="29">
        <f t="shared" ref="AQ271:AQ290" si="113">IF($X271&gt;0,SUM(Z271,AA271,AB271,IF(C271="A",AC271,0),IF(Q271="Y",AG271,0),IF(OR(G278="Yes",G278="Cont"),AH271,0),F271/1000*AI271,H271*AJ271,IF(H271&gt;25,(H271-25)*AK271)+AD271+AE271),"")</f>
        <v>7.0244920148574543</v>
      </c>
      <c r="AT271">
        <v>2.1320000000000001</v>
      </c>
      <c r="AU271">
        <v>0.23699999999999999</v>
      </c>
      <c r="AV271">
        <v>0.59899999999999998</v>
      </c>
      <c r="AW271">
        <v>0</v>
      </c>
      <c r="AX271">
        <v>-1.69</v>
      </c>
      <c r="AY271">
        <v>-1.1599999999999999</v>
      </c>
      <c r="AZ271">
        <v>0</v>
      </c>
      <c r="BA271">
        <v>-2.4630000000000001</v>
      </c>
      <c r="BB271">
        <v>0.46179999999999999</v>
      </c>
      <c r="BC271">
        <v>0</v>
      </c>
      <c r="BD271">
        <v>0.19869999999999999</v>
      </c>
      <c r="BE271">
        <v>0.6</v>
      </c>
      <c r="BF271">
        <v>15</v>
      </c>
      <c r="BG271">
        <v>0</v>
      </c>
      <c r="BH271">
        <v>3</v>
      </c>
      <c r="BI271">
        <v>150</v>
      </c>
      <c r="BJ271">
        <v>0</v>
      </c>
      <c r="BK271">
        <v>9.1999999999999998E-3</v>
      </c>
      <c r="BL271">
        <v>-8.8000000000000005E-3</v>
      </c>
      <c r="BM271">
        <v>0</v>
      </c>
      <c r="BN271">
        <v>0</v>
      </c>
      <c r="BP271" s="30">
        <v>2000</v>
      </c>
      <c r="BS271" s="30" t="str">
        <f t="shared" ref="BS271:BS290" si="114">IF(BT271&gt;0,IF(X271=2,$BW$4,$BW$5)&amp;"_"&amp;$A271,"")</f>
        <v>WRR0347_CFLscw(52w)</v>
      </c>
      <c r="BT271" s="31">
        <f>IF(X271=2,ROUND(M271*$BX$4,0),IF(OR(X271=1,X271=3,X271=4),ROUND(M271*$BX$5,0),-1))</f>
        <v>180</v>
      </c>
      <c r="BU271" s="35" t="str">
        <f t="shared" ref="BU271:BU290" si="115">IF(AND(BT271&gt;=BH271,BT271&lt;=BI271),SUM($AT271,$AU271,$AV271,IF($Q271="Y",$BB271,0),$BP271/1000*$BD271,BT271*$BG271,IF(BT271&gt;30,(BT271-30)*$BK271,0),IF(BT271&gt;75,(BT271-75)*$BL271,0),IF(BT271&lt;35,$BM271,0),$BA271),"OOS")</f>
        <v>OOS</v>
      </c>
      <c r="BV271" s="29" t="str">
        <f t="shared" ref="BV271:BV290" si="116">IF(AND(BT271&gt;=BH271,BT271&lt;=BI271),SUM($AT271,$AU271,$AV271,IF($Q271="Y",$BB271,0),$BP271/1000*$BD271,BT271*$BG271,IF(BT271&gt;30,(BT271-30)*$BK271,0),IF(BT271&gt;75,(BT271-75)*$BL271,0),IF(BT271&lt;35,$BM271,0)),"OOS")</f>
        <v>OOS</v>
      </c>
      <c r="BW271" s="29" t="str">
        <f t="shared" ref="BW271:BW290" si="117">IF(AND(BT271&gt;=BH271,BT271&lt;=BI271),SUM($AT271,$AU271,$AV271,IF($Q271="Y",$BB271,0),$BP271/1000*$BD271,BT271*$BG271,IF(BT271&gt;30,(BT271-30)*$BK271,0),IF(BT271&gt;75,(BT271-75)*$BL271,0),IF(BT271&lt;35,$BM271,0),$AX271),"OOS")</f>
        <v>OOS</v>
      </c>
      <c r="BX271" s="29" t="str">
        <f t="shared" ref="BX271:BX290" si="118">IF(AND(BT271&gt;=BH271,BT271&lt;=BI271),SUM($AT271,$AU271,$AV271,IF($Q271="Y",$BB271,0),$BP271/1000*$BD271,BT271*$BG271,IF(BT271&gt;30,(BT271-30)*$BK271,0),IF(BT271&gt;75,(BT271-75)*$BL271,0),IF(BT271&lt;35,$BM271,0),$AX271,$AY271),"OOS")</f>
        <v>OOS</v>
      </c>
      <c r="BY271" s="29" t="str">
        <f t="shared" ref="BY271:BY290" si="119">IF(AND(BT271&gt;=BH271,BT271&lt;=BI271),SUM($AT271,$AU271,$AV271,IF($Q271="Y",$BB271,0),$BP271/1000*$BD271,BT271*$BG271,IF(BT271&gt;30,(BT271-30)*$BK271,0),IF(BT271&gt;75,(BT271-75)*$BL271,0),IF(BT271&lt;35,$BM271,0),$AX271,$AY271),"OOS")</f>
        <v>OOS</v>
      </c>
      <c r="BZ271" s="29"/>
      <c r="CA271" s="30" t="str">
        <f t="shared" ref="CA271:CA290" si="120">IF(CB271&gt;0,CD$5&amp;"_"&amp;$A271,"")</f>
        <v>_CFLscw(52w)</v>
      </c>
      <c r="CB271" s="31">
        <f t="shared" si="107"/>
        <v>212</v>
      </c>
      <c r="CC271" s="35" t="str">
        <f t="shared" ref="CC271:CC290" si="121">IF(AND(CB271&gt;=BH271,CB271&lt;=BI271),SUM($AT271,$AU271,$AV271,IF($Q271="Y",$BB271,0),$BP271/1000*$BD271,CB271*$BG271,IF(CB271&gt;30,(CB271-30)*$BK271,0),IF(CB271&gt;75,(CB271-75)*$BL271,0),IF(CB271&lt;35,$BM271,0),$BA271),"")</f>
        <v/>
      </c>
      <c r="CD271" s="29" t="str">
        <f t="shared" ref="CD271:CD290" si="122">IF(AND(CB271&gt;=BH271,CB271&lt;=BI271),SUM($AT271,$AU271,$AV271,IF($Q271="Y",$BB271,0),$BP271/1000*$BD271,CB271*$BG271,IF(CB271&gt;30,(CB271-30)*$BK271,0),IF(CB271&gt;75,(CB271-75)*$BL271,0),IF(CB271&lt;35,$BM271,0)),"")</f>
        <v/>
      </c>
      <c r="CE271" s="29" t="str">
        <f t="shared" ref="CE271:CE290" si="123">IF(AND(CB271&gt;=BH271,CB271&lt;=BI271),SUM($AT271,$AU271,$AV271,IF($Q271="Y",$BB271,0),$BP271/1000*$BD271,CB271*$BG271,IF(CB271&gt;30,(CB271-30)*$BK271,0),IF(CB271&gt;75,(CB271-75)*$BL271,0),IF(CB271&lt;35,$BM271,0),$AX271),"")</f>
        <v/>
      </c>
      <c r="CF271" s="29" t="str">
        <f t="shared" ref="CF271:CF290" si="124">IF(AND(CB271&gt;=BH271,CB271&lt;=BI271),SUM($AT271,$AU271,$AV271,IF($Q271="Y",$BB271,0),$BP271/1000*$BD271,CB271*$BG271,IF(CB271&gt;30,(CB271-30)*$BK271,0),IF(CB271&gt;75,(CB271-75)*$BL271,0),IF(CB271&lt;35,$BM271,0),$AX271,$AY271),"")</f>
        <v/>
      </c>
      <c r="CG271" s="29" t="str">
        <f t="shared" ref="CG271:CG290" si="125">IF(AND(CB271&gt;=BH271,CB271&lt;=BI271),SUM($AT271,$AU271,$AV271,IF($Q271="Y",$BB271,0),$BP271/1000*$BD271,CB271*$BG271,IF(CB271&gt;30,(CB271-30)*$BK271,0),IF(CB271&gt;75,(CB271-75)*$BL271,0),IF(CB271&lt;35,$BM271,0),$AX271,$AY271),"")</f>
        <v/>
      </c>
      <c r="CI271" s="30" t="str">
        <f t="shared" ref="CI271:CI290" si="126">IF(CJ271&gt;0,BW$5&amp;"_"&amp;$A271,"")</f>
        <v>WRR0347_CFLscw(52w)</v>
      </c>
      <c r="CJ271" s="31">
        <f t="shared" si="111"/>
        <v>180</v>
      </c>
      <c r="CK271" s="35" t="str">
        <f t="shared" ref="CK271:CK290" si="127">IF(AND(CJ271&gt;=BH271,CJ271&lt;=BI271),SUM($AT271,$AU271,$AV271,IF($Q271="Y",$BB271,0),$BP271/1000*$BD271,CJ271*$BG271,IF(CJ271&gt;30,(CJ271-30)*$BK271,0),IF(CJ271&gt;75,(CJ271-75)*$BL271,0),IF(CJ271&lt;35,$BM271,0),$BA271),"")</f>
        <v/>
      </c>
      <c r="CL271" s="29" t="str">
        <f t="shared" ref="CL271:CL290" si="128">IF(AND(CJ271&gt;=BH271,CJ271&lt;=BI271),SUM($AT271,$AU271,$AV271,IF($Q271="Y",$BB271,0),$BP271/1000*$BD271,CJ271*$BG271,IF(CJ271&gt;30,(CJ271-30)*$BK271,0),IF(CJ271&gt;75,(CJ271-75)*$BL271,0),IF(CJ271&lt;35,$BM271,0)),"")</f>
        <v/>
      </c>
      <c r="CM271" s="29" t="str">
        <f t="shared" ref="CM271:CM290" si="129">IF(AND(CJ271&gt;=BH271,CJ271&lt;=BI271),SUM($AT271,$AU271,$AV271,IF($Q271="Y",$BB271,0),$BP271/1000*$BD271,CJ271*$BG271,IF(CJ271&gt;30,(CJ271-30)*$BK271,0),IF(CJ271&gt;75,(CJ271-75)*$BL271,0),IF(CJ271&lt;35,$BM271,0),$AX271),"")</f>
        <v/>
      </c>
      <c r="CN271" s="29" t="str">
        <f t="shared" ref="CN271:CN290" si="130">IF(AND(CJ271&gt;=BH271,CJ271&lt;=BI271),SUM($AT271,$AU271,$AV271,IF($Q271="Y",$BB271,0),$BP271/1000*$BD271,CJ271*$BG271,IF(CJ271&gt;30,(CJ271-30)*$BK271,0),IF(CJ271&gt;75,(CJ271-75)*$BL271,0),IF(CJ271&lt;35,$BM271,0),$AX271,$AY271),"")</f>
        <v/>
      </c>
      <c r="CO271" s="29" t="str">
        <f t="shared" ref="CO271:CO290" si="131">IF(AND(CJ271&gt;=BH271,CJ271&lt;=BI271),SUM($AT271,$AU271,$AV271,IF($Q271="Y",$BB271,0),$BP271/1000*$BD271,CJ271*$BG271,IF(CJ271&gt;30,(CJ271-30)*$BK271,0),IF(CJ271&gt;75,(CJ271-75)*$BL271,0),IF(CJ271&lt;35,$BM271,0),$AX271,$AY271),"")</f>
        <v/>
      </c>
    </row>
    <row r="272" spans="1:93" s="37" customFormat="1" hidden="1" x14ac:dyDescent="0.3">
      <c r="A272" s="37" t="s">
        <v>699</v>
      </c>
      <c r="B272" s="37" t="s">
        <v>96</v>
      </c>
      <c r="C272" s="37" t="s">
        <v>83</v>
      </c>
      <c r="D272" s="38" t="s">
        <v>84</v>
      </c>
      <c r="E272" s="38">
        <v>82</v>
      </c>
      <c r="F272" s="39">
        <v>9020</v>
      </c>
      <c r="G272" s="38" t="s">
        <v>106</v>
      </c>
      <c r="H272" s="38">
        <v>55</v>
      </c>
      <c r="I272" s="38"/>
      <c r="J272" s="38"/>
      <c r="K272" s="38" t="s">
        <v>700</v>
      </c>
      <c r="L272" s="38" t="s">
        <v>20</v>
      </c>
      <c r="M272" s="38">
        <v>55</v>
      </c>
      <c r="N272" s="38"/>
      <c r="O272" s="38"/>
      <c r="P272" s="38" t="s">
        <v>84</v>
      </c>
      <c r="Q272" s="38"/>
      <c r="R272" s="38"/>
      <c r="S272" s="38"/>
      <c r="T272" s="38" t="s">
        <v>86</v>
      </c>
      <c r="U272" s="37" t="s">
        <v>701</v>
      </c>
      <c r="V272" s="40" t="s">
        <v>88</v>
      </c>
      <c r="W272" s="37" t="s">
        <v>109</v>
      </c>
      <c r="X272" s="37">
        <v>1</v>
      </c>
      <c r="Z272" s="37">
        <v>3.0430000000000001</v>
      </c>
      <c r="AA272" s="37">
        <v>-0.14966150225589619</v>
      </c>
      <c r="AB272" s="37">
        <v>0.52692151711335011</v>
      </c>
      <c r="AC272" s="37">
        <v>1.8411</v>
      </c>
      <c r="AD272" s="37">
        <v>-1.8050999999999999</v>
      </c>
      <c r="AE272" s="37">
        <v>-1.1288</v>
      </c>
      <c r="AF272" s="37">
        <v>-1.845</v>
      </c>
      <c r="AG272" s="37">
        <v>6.7507000000000001</v>
      </c>
      <c r="AH272" s="37">
        <v>5.8051000000000004</v>
      </c>
      <c r="AI272" s="37">
        <v>6.1600000000000002E-2</v>
      </c>
      <c r="AJ272" s="37">
        <v>6.6500000000000004E-2</v>
      </c>
      <c r="AK272" s="37">
        <v>9.35E-2</v>
      </c>
      <c r="AM272" s="41">
        <f t="shared" si="108"/>
        <v>8.5933920148574554</v>
      </c>
      <c r="AN272" s="41">
        <f t="shared" si="109"/>
        <v>10.438392014857454</v>
      </c>
      <c r="AO272" s="41">
        <f t="shared" si="110"/>
        <v>8.6332920148574548</v>
      </c>
      <c r="AP272" s="41">
        <f t="shared" si="112"/>
        <v>8.6332920148574548</v>
      </c>
      <c r="AQ272" s="41">
        <f t="shared" si="113"/>
        <v>7.5044920148574548</v>
      </c>
      <c r="AT272" s="37">
        <v>2.1320000000000001</v>
      </c>
      <c r="AU272" s="37">
        <v>0.23699999999999999</v>
      </c>
      <c r="AV272" s="37">
        <v>0.59899999999999998</v>
      </c>
      <c r="AW272" s="37">
        <v>0</v>
      </c>
      <c r="AX272" s="37">
        <v>-1.69</v>
      </c>
      <c r="AY272" s="37">
        <v>-1.1599999999999999</v>
      </c>
      <c r="AZ272" s="37">
        <v>0</v>
      </c>
      <c r="BA272" s="37">
        <v>-2.4630000000000001</v>
      </c>
      <c r="BB272" s="37">
        <v>0.46179999999999999</v>
      </c>
      <c r="BC272" s="37">
        <v>0</v>
      </c>
      <c r="BD272" s="37">
        <v>0.19869999999999999</v>
      </c>
      <c r="BE272" s="37">
        <v>0.6</v>
      </c>
      <c r="BF272" s="37">
        <v>15</v>
      </c>
      <c r="BG272" s="37">
        <v>0</v>
      </c>
      <c r="BH272" s="37">
        <v>3</v>
      </c>
      <c r="BI272" s="37">
        <v>150</v>
      </c>
      <c r="BJ272" s="37">
        <v>0</v>
      </c>
      <c r="BK272" s="37">
        <v>9.1999999999999998E-3</v>
      </c>
      <c r="BL272" s="37">
        <v>-8.8000000000000005E-3</v>
      </c>
      <c r="BM272" s="37">
        <v>0</v>
      </c>
      <c r="BN272" s="37">
        <v>0</v>
      </c>
      <c r="BP272" s="42">
        <v>2000</v>
      </c>
      <c r="BS272" s="42" t="str">
        <f t="shared" si="114"/>
        <v>WRR0347_CFLscw(55w)</v>
      </c>
      <c r="BT272" s="43">
        <v>150</v>
      </c>
      <c r="BU272" s="44">
        <f t="shared" si="115"/>
        <v>1.3464</v>
      </c>
      <c r="BV272" s="41">
        <f t="shared" si="116"/>
        <v>3.8094000000000001</v>
      </c>
      <c r="BW272" s="41">
        <f t="shared" si="117"/>
        <v>2.1194000000000002</v>
      </c>
      <c r="BX272" s="41">
        <f t="shared" si="118"/>
        <v>0.95940000000000025</v>
      </c>
      <c r="BY272" s="41">
        <f t="shared" si="119"/>
        <v>0.95940000000000025</v>
      </c>
      <c r="BZ272" s="41"/>
      <c r="CA272" s="42" t="str">
        <f t="shared" si="120"/>
        <v>_CFLscw(55w)</v>
      </c>
      <c r="CB272" s="45">
        <f t="shared" si="107"/>
        <v>224</v>
      </c>
      <c r="CC272" s="44" t="str">
        <f t="shared" si="121"/>
        <v/>
      </c>
      <c r="CD272" s="41" t="str">
        <f t="shared" si="122"/>
        <v/>
      </c>
      <c r="CE272" s="41" t="str">
        <f t="shared" si="123"/>
        <v/>
      </c>
      <c r="CF272" s="41" t="str">
        <f t="shared" si="124"/>
        <v/>
      </c>
      <c r="CG272" s="41" t="str">
        <f t="shared" si="125"/>
        <v/>
      </c>
      <c r="CI272" s="42" t="str">
        <f t="shared" si="126"/>
        <v>WRR0347_CFLscw(55w)</v>
      </c>
      <c r="CJ272" s="45">
        <f t="shared" si="111"/>
        <v>191</v>
      </c>
      <c r="CK272" s="44" t="str">
        <f t="shared" si="127"/>
        <v/>
      </c>
      <c r="CL272" s="41" t="str">
        <f t="shared" si="128"/>
        <v/>
      </c>
      <c r="CM272" s="41" t="str">
        <f t="shared" si="129"/>
        <v/>
      </c>
      <c r="CN272" s="41" t="str">
        <f t="shared" si="130"/>
        <v/>
      </c>
      <c r="CO272" s="41" t="str">
        <f t="shared" si="131"/>
        <v/>
      </c>
    </row>
    <row r="273" spans="1:93" hidden="1" x14ac:dyDescent="0.3">
      <c r="A273" t="s">
        <v>702</v>
      </c>
      <c r="B273" t="s">
        <v>96</v>
      </c>
      <c r="C273" t="s">
        <v>83</v>
      </c>
      <c r="D273" s="2" t="s">
        <v>84</v>
      </c>
      <c r="E273" s="2">
        <v>82</v>
      </c>
      <c r="F273" s="34">
        <v>9020</v>
      </c>
      <c r="G273" s="2" t="s">
        <v>106</v>
      </c>
      <c r="H273" s="2">
        <v>5</v>
      </c>
      <c r="I273" s="2"/>
      <c r="J273" s="2"/>
      <c r="K273" s="2" t="s">
        <v>703</v>
      </c>
      <c r="L273" s="2" t="s">
        <v>20</v>
      </c>
      <c r="M273" s="2">
        <v>5</v>
      </c>
      <c r="N273" s="2"/>
      <c r="O273" s="2"/>
      <c r="P273" s="2" t="s">
        <v>84</v>
      </c>
      <c r="Q273" s="2"/>
      <c r="R273" s="2"/>
      <c r="S273" s="2"/>
      <c r="T273" s="2" t="s">
        <v>86</v>
      </c>
      <c r="U273" t="s">
        <v>704</v>
      </c>
      <c r="V273" s="5" t="s">
        <v>88</v>
      </c>
      <c r="W273" t="s">
        <v>109</v>
      </c>
      <c r="X273">
        <v>1</v>
      </c>
      <c r="Z273">
        <v>3.0430000000000001</v>
      </c>
      <c r="AA273">
        <v>-0.14966150225589619</v>
      </c>
      <c r="AB273">
        <v>0.52692151711335011</v>
      </c>
      <c r="AC273">
        <v>1.8411</v>
      </c>
      <c r="AD273">
        <v>-1.8050999999999999</v>
      </c>
      <c r="AE273">
        <v>-1.1288</v>
      </c>
      <c r="AF273">
        <v>-1.845</v>
      </c>
      <c r="AG273">
        <v>6.7507000000000001</v>
      </c>
      <c r="AH273">
        <v>5.8051000000000004</v>
      </c>
      <c r="AI273">
        <v>6.1600000000000002E-2</v>
      </c>
      <c r="AJ273">
        <v>6.6500000000000004E-2</v>
      </c>
      <c r="AK273">
        <v>9.35E-2</v>
      </c>
      <c r="AM273" s="29">
        <f t="shared" si="108"/>
        <v>2.4633920148574546</v>
      </c>
      <c r="AN273" s="29">
        <f t="shared" si="109"/>
        <v>4.3083920148574544</v>
      </c>
      <c r="AO273" s="29">
        <f t="shared" si="110"/>
        <v>2.5032920148574545</v>
      </c>
      <c r="AP273" s="29">
        <f t="shared" si="112"/>
        <v>2.5032920148574545</v>
      </c>
      <c r="AQ273" s="29">
        <f t="shared" si="113"/>
        <v>1.3744920148574544</v>
      </c>
      <c r="AT273">
        <v>2.1320000000000001</v>
      </c>
      <c r="AU273">
        <v>0.23699999999999999</v>
      </c>
      <c r="AV273">
        <v>0.59899999999999998</v>
      </c>
      <c r="AW273">
        <v>0</v>
      </c>
      <c r="AX273">
        <v>-1.69</v>
      </c>
      <c r="AY273">
        <v>-1.1599999999999999</v>
      </c>
      <c r="AZ273">
        <v>0</v>
      </c>
      <c r="BA273">
        <v>-2.4630000000000001</v>
      </c>
      <c r="BB273">
        <v>0.46179999999999999</v>
      </c>
      <c r="BC273">
        <v>0</v>
      </c>
      <c r="BD273">
        <v>0.19869999999999999</v>
      </c>
      <c r="BE273">
        <v>0.6</v>
      </c>
      <c r="BF273">
        <v>15</v>
      </c>
      <c r="BG273">
        <v>0</v>
      </c>
      <c r="BH273">
        <v>3</v>
      </c>
      <c r="BI273">
        <v>150</v>
      </c>
      <c r="BJ273">
        <v>0</v>
      </c>
      <c r="BK273">
        <v>9.1999999999999998E-3</v>
      </c>
      <c r="BL273">
        <v>-8.8000000000000005E-3</v>
      </c>
      <c r="BM273">
        <v>0</v>
      </c>
      <c r="BN273">
        <v>0</v>
      </c>
      <c r="BP273" s="30">
        <v>2000</v>
      </c>
      <c r="BS273" s="30" t="str">
        <f t="shared" si="114"/>
        <v>WRR0347_CFLscw(5w)</v>
      </c>
      <c r="BT273" s="31">
        <f t="shared" ref="BT273:BT290" si="132">IF(X273=2,ROUND(M273*$BX$4,0),IF(OR(X273=1,X273=3,X273=4),ROUND(M273*$BX$5,0),-1))</f>
        <v>17</v>
      </c>
      <c r="BU273" s="35">
        <f t="shared" si="115"/>
        <v>0.90240000000000009</v>
      </c>
      <c r="BV273" s="29">
        <f t="shared" si="116"/>
        <v>3.3654000000000002</v>
      </c>
      <c r="BW273" s="29">
        <f t="shared" si="117"/>
        <v>1.6754000000000002</v>
      </c>
      <c r="BX273" s="29">
        <f t="shared" si="118"/>
        <v>0.5154000000000003</v>
      </c>
      <c r="BY273" s="29">
        <f t="shared" si="119"/>
        <v>0.5154000000000003</v>
      </c>
      <c r="BZ273" s="29"/>
      <c r="CA273" s="30" t="str">
        <f t="shared" si="120"/>
        <v>_CFLscw(5w)</v>
      </c>
      <c r="CB273" s="31">
        <f t="shared" si="107"/>
        <v>20</v>
      </c>
      <c r="CC273" s="35">
        <f t="shared" si="121"/>
        <v>0.90240000000000009</v>
      </c>
      <c r="CD273" s="29">
        <f t="shared" si="122"/>
        <v>3.3654000000000002</v>
      </c>
      <c r="CE273" s="29">
        <f t="shared" si="123"/>
        <v>1.6754000000000002</v>
      </c>
      <c r="CF273" s="29">
        <f t="shared" si="124"/>
        <v>0.5154000000000003</v>
      </c>
      <c r="CG273" s="29">
        <f t="shared" si="125"/>
        <v>0.5154000000000003</v>
      </c>
      <c r="CI273" s="30" t="str">
        <f t="shared" si="126"/>
        <v>WRR0347_CFLscw(5w)</v>
      </c>
      <c r="CJ273" s="31">
        <f t="shared" si="111"/>
        <v>17</v>
      </c>
      <c r="CK273" s="35">
        <f t="shared" si="127"/>
        <v>0.90240000000000009</v>
      </c>
      <c r="CL273" s="29">
        <f t="shared" si="128"/>
        <v>3.3654000000000002</v>
      </c>
      <c r="CM273" s="29">
        <f t="shared" si="129"/>
        <v>1.6754000000000002</v>
      </c>
      <c r="CN273" s="29">
        <f t="shared" si="130"/>
        <v>0.5154000000000003</v>
      </c>
      <c r="CO273" s="29">
        <f t="shared" si="131"/>
        <v>0.5154000000000003</v>
      </c>
    </row>
    <row r="274" spans="1:93" hidden="1" x14ac:dyDescent="0.3">
      <c r="A274" t="s">
        <v>705</v>
      </c>
      <c r="B274" t="s">
        <v>96</v>
      </c>
      <c r="C274" t="s">
        <v>83</v>
      </c>
      <c r="D274" s="2" t="s">
        <v>84</v>
      </c>
      <c r="E274" s="2">
        <v>82</v>
      </c>
      <c r="F274" s="34">
        <v>9020</v>
      </c>
      <c r="G274" s="2" t="s">
        <v>106</v>
      </c>
      <c r="H274" s="2">
        <v>60</v>
      </c>
      <c r="I274" s="2"/>
      <c r="J274" s="2"/>
      <c r="K274" s="2" t="s">
        <v>706</v>
      </c>
      <c r="L274" s="2" t="s">
        <v>20</v>
      </c>
      <c r="M274" s="2">
        <v>60</v>
      </c>
      <c r="N274" s="2"/>
      <c r="O274" s="2"/>
      <c r="P274" s="2" t="s">
        <v>84</v>
      </c>
      <c r="Q274" s="2"/>
      <c r="R274" s="2"/>
      <c r="S274" s="2"/>
      <c r="T274" s="2" t="s">
        <v>86</v>
      </c>
      <c r="U274" t="s">
        <v>707</v>
      </c>
      <c r="V274" s="5" t="s">
        <v>88</v>
      </c>
      <c r="W274" t="s">
        <v>89</v>
      </c>
      <c r="X274">
        <v>0</v>
      </c>
      <c r="Z274" t="s">
        <v>88</v>
      </c>
      <c r="AA274" t="s">
        <v>88</v>
      </c>
      <c r="AB274" t="s">
        <v>88</v>
      </c>
      <c r="AC274" t="s">
        <v>88</v>
      </c>
      <c r="AD274" t="s">
        <v>88</v>
      </c>
      <c r="AE274" t="s">
        <v>88</v>
      </c>
      <c r="AF274" t="s">
        <v>88</v>
      </c>
      <c r="AG274" t="s">
        <v>88</v>
      </c>
      <c r="AH274" t="s">
        <v>88</v>
      </c>
      <c r="AI274" t="s">
        <v>88</v>
      </c>
      <c r="AJ274" t="s">
        <v>88</v>
      </c>
      <c r="AK274" t="s">
        <v>88</v>
      </c>
      <c r="AM274" s="29" t="str">
        <f t="shared" si="108"/>
        <v/>
      </c>
      <c r="AN274" s="29" t="str">
        <f t="shared" si="109"/>
        <v/>
      </c>
      <c r="AO274" s="29" t="str">
        <f t="shared" si="110"/>
        <v/>
      </c>
      <c r="AP274" s="29" t="str">
        <f t="shared" si="112"/>
        <v/>
      </c>
      <c r="AQ274" s="29" t="str">
        <f t="shared" si="113"/>
        <v/>
      </c>
      <c r="AT274" t="s">
        <v>88</v>
      </c>
      <c r="AU274" t="s">
        <v>88</v>
      </c>
      <c r="AV274" t="s">
        <v>88</v>
      </c>
      <c r="AW274" t="s">
        <v>88</v>
      </c>
      <c r="AX274" t="s">
        <v>88</v>
      </c>
      <c r="AY274" t="s">
        <v>88</v>
      </c>
      <c r="AZ274" t="s">
        <v>88</v>
      </c>
      <c r="BA274" t="s">
        <v>88</v>
      </c>
      <c r="BB274" t="s">
        <v>88</v>
      </c>
      <c r="BC274" t="s">
        <v>88</v>
      </c>
      <c r="BD274" t="s">
        <v>88</v>
      </c>
      <c r="BE274" t="s">
        <v>88</v>
      </c>
      <c r="BF274" t="s">
        <v>88</v>
      </c>
      <c r="BG274" t="s">
        <v>88</v>
      </c>
      <c r="BH274" t="s">
        <v>88</v>
      </c>
      <c r="BI274" t="s">
        <v>88</v>
      </c>
      <c r="BJ274" t="s">
        <v>88</v>
      </c>
      <c r="BK274" t="s">
        <v>88</v>
      </c>
      <c r="BL274" t="s">
        <v>88</v>
      </c>
      <c r="BM274" t="s">
        <v>88</v>
      </c>
      <c r="BN274" t="s">
        <v>88</v>
      </c>
      <c r="BP274" s="30">
        <v>2000</v>
      </c>
      <c r="BS274" s="30" t="str">
        <f t="shared" si="114"/>
        <v/>
      </c>
      <c r="BT274" s="31">
        <f t="shared" si="132"/>
        <v>-1</v>
      </c>
      <c r="BU274" s="35" t="str">
        <f t="shared" si="115"/>
        <v>OOS</v>
      </c>
      <c r="BV274" s="29" t="str">
        <f t="shared" si="116"/>
        <v>OOS</v>
      </c>
      <c r="BW274" s="29" t="str">
        <f t="shared" si="117"/>
        <v>OOS</v>
      </c>
      <c r="BX274" s="29" t="str">
        <f t="shared" si="118"/>
        <v>OOS</v>
      </c>
      <c r="BY274" s="29" t="str">
        <f t="shared" si="119"/>
        <v>OOS</v>
      </c>
      <c r="BZ274" s="29"/>
      <c r="CA274" s="30" t="str">
        <f t="shared" si="120"/>
        <v/>
      </c>
      <c r="CB274" s="31">
        <f t="shared" si="107"/>
        <v>-1</v>
      </c>
      <c r="CC274" s="35" t="str">
        <f t="shared" si="121"/>
        <v/>
      </c>
      <c r="CD274" s="29" t="str">
        <f t="shared" si="122"/>
        <v/>
      </c>
      <c r="CE274" s="29" t="str">
        <f t="shared" si="123"/>
        <v/>
      </c>
      <c r="CF274" s="29" t="str">
        <f t="shared" si="124"/>
        <v/>
      </c>
      <c r="CG274" s="29" t="str">
        <f t="shared" si="125"/>
        <v/>
      </c>
      <c r="CI274" s="30" t="str">
        <f t="shared" si="126"/>
        <v/>
      </c>
      <c r="CJ274" s="31">
        <f t="shared" si="111"/>
        <v>-1</v>
      </c>
      <c r="CK274" s="35" t="str">
        <f t="shared" si="127"/>
        <v/>
      </c>
      <c r="CL274" s="29" t="str">
        <f t="shared" si="128"/>
        <v/>
      </c>
      <c r="CM274" s="29" t="str">
        <f t="shared" si="129"/>
        <v/>
      </c>
      <c r="CN274" s="29" t="str">
        <f t="shared" si="130"/>
        <v/>
      </c>
      <c r="CO274" s="29" t="str">
        <f t="shared" si="131"/>
        <v/>
      </c>
    </row>
    <row r="275" spans="1:93" hidden="1" x14ac:dyDescent="0.3">
      <c r="A275" t="s">
        <v>708</v>
      </c>
      <c r="B275" t="s">
        <v>105</v>
      </c>
      <c r="C275" t="s">
        <v>84</v>
      </c>
      <c r="D275" s="2" t="s">
        <v>84</v>
      </c>
      <c r="E275" s="2"/>
      <c r="F275" s="34">
        <v>9020</v>
      </c>
      <c r="G275" s="2" t="s">
        <v>106</v>
      </c>
      <c r="H275" s="2">
        <v>64</v>
      </c>
      <c r="I275" s="2"/>
      <c r="J275" s="2"/>
      <c r="K275" s="2"/>
      <c r="L275" s="2" t="s">
        <v>20</v>
      </c>
      <c r="M275" s="2">
        <v>64</v>
      </c>
      <c r="N275" s="2"/>
      <c r="O275" s="2"/>
      <c r="P275" s="2" t="s">
        <v>84</v>
      </c>
      <c r="Q275" s="2"/>
      <c r="R275" s="46"/>
      <c r="S275" s="2"/>
      <c r="T275" s="2" t="s">
        <v>86</v>
      </c>
      <c r="U275" t="s">
        <v>709</v>
      </c>
      <c r="V275" s="5" t="s">
        <v>88</v>
      </c>
      <c r="W275" t="s">
        <v>89</v>
      </c>
      <c r="X275">
        <v>0</v>
      </c>
      <c r="Z275" t="s">
        <v>88</v>
      </c>
      <c r="AA275" t="s">
        <v>88</v>
      </c>
      <c r="AB275" t="s">
        <v>88</v>
      </c>
      <c r="AC275" t="s">
        <v>88</v>
      </c>
      <c r="AD275" t="s">
        <v>88</v>
      </c>
      <c r="AE275" t="s">
        <v>88</v>
      </c>
      <c r="AF275" t="s">
        <v>88</v>
      </c>
      <c r="AG275" t="s">
        <v>88</v>
      </c>
      <c r="AH275" t="s">
        <v>88</v>
      </c>
      <c r="AI275" t="s">
        <v>88</v>
      </c>
      <c r="AJ275" t="s">
        <v>88</v>
      </c>
      <c r="AK275" t="s">
        <v>88</v>
      </c>
      <c r="AM275" s="29" t="str">
        <f t="shared" si="108"/>
        <v/>
      </c>
      <c r="AN275" s="29" t="str">
        <f t="shared" si="109"/>
        <v/>
      </c>
      <c r="AO275" s="29" t="str">
        <f t="shared" si="110"/>
        <v/>
      </c>
      <c r="AP275" s="29" t="str">
        <f t="shared" si="112"/>
        <v/>
      </c>
      <c r="AQ275" s="29" t="str">
        <f t="shared" si="113"/>
        <v/>
      </c>
      <c r="AT275" t="s">
        <v>88</v>
      </c>
      <c r="AU275" t="s">
        <v>88</v>
      </c>
      <c r="AV275" t="s">
        <v>88</v>
      </c>
      <c r="AW275" t="s">
        <v>88</v>
      </c>
      <c r="AX275" t="s">
        <v>88</v>
      </c>
      <c r="AY275" t="s">
        <v>88</v>
      </c>
      <c r="AZ275" t="s">
        <v>88</v>
      </c>
      <c r="BA275" t="s">
        <v>88</v>
      </c>
      <c r="BB275" t="s">
        <v>88</v>
      </c>
      <c r="BC275" t="s">
        <v>88</v>
      </c>
      <c r="BD275" t="s">
        <v>88</v>
      </c>
      <c r="BE275" t="s">
        <v>88</v>
      </c>
      <c r="BF275" t="s">
        <v>88</v>
      </c>
      <c r="BG275" t="s">
        <v>88</v>
      </c>
      <c r="BH275" t="s">
        <v>88</v>
      </c>
      <c r="BI275" t="s">
        <v>88</v>
      </c>
      <c r="BJ275" t="s">
        <v>88</v>
      </c>
      <c r="BK275" t="s">
        <v>88</v>
      </c>
      <c r="BL275" t="s">
        <v>88</v>
      </c>
      <c r="BM275" t="s">
        <v>88</v>
      </c>
      <c r="BN275" t="s">
        <v>88</v>
      </c>
      <c r="BP275" s="30">
        <v>2000</v>
      </c>
      <c r="BS275" s="30" t="str">
        <f t="shared" si="114"/>
        <v/>
      </c>
      <c r="BT275" s="31">
        <f t="shared" si="132"/>
        <v>-1</v>
      </c>
      <c r="BU275" s="35" t="str">
        <f t="shared" si="115"/>
        <v>OOS</v>
      </c>
      <c r="BV275" s="29" t="str">
        <f t="shared" si="116"/>
        <v>OOS</v>
      </c>
      <c r="BW275" s="29" t="str">
        <f t="shared" si="117"/>
        <v>OOS</v>
      </c>
      <c r="BX275" s="29" t="str">
        <f t="shared" si="118"/>
        <v>OOS</v>
      </c>
      <c r="BY275" s="29" t="str">
        <f t="shared" si="119"/>
        <v>OOS</v>
      </c>
      <c r="BZ275" s="29"/>
      <c r="CA275" s="30" t="str">
        <f t="shared" si="120"/>
        <v/>
      </c>
      <c r="CB275" s="31">
        <f t="shared" si="107"/>
        <v>-1</v>
      </c>
      <c r="CC275" s="35" t="str">
        <f t="shared" si="121"/>
        <v/>
      </c>
      <c r="CD275" s="29" t="str">
        <f t="shared" si="122"/>
        <v/>
      </c>
      <c r="CE275" s="29" t="str">
        <f t="shared" si="123"/>
        <v/>
      </c>
      <c r="CF275" s="29" t="str">
        <f t="shared" si="124"/>
        <v/>
      </c>
      <c r="CG275" s="29" t="str">
        <f t="shared" si="125"/>
        <v/>
      </c>
      <c r="CI275" s="30" t="str">
        <f t="shared" si="126"/>
        <v/>
      </c>
      <c r="CJ275" s="31">
        <f t="shared" si="111"/>
        <v>-1</v>
      </c>
      <c r="CK275" s="35" t="str">
        <f t="shared" si="127"/>
        <v/>
      </c>
      <c r="CL275" s="29" t="str">
        <f t="shared" si="128"/>
        <v/>
      </c>
      <c r="CM275" s="29" t="str">
        <f t="shared" si="129"/>
        <v/>
      </c>
      <c r="CN275" s="29" t="str">
        <f t="shared" si="130"/>
        <v/>
      </c>
      <c r="CO275" s="29" t="str">
        <f t="shared" si="131"/>
        <v/>
      </c>
    </row>
    <row r="276" spans="1:93" hidden="1" x14ac:dyDescent="0.3">
      <c r="A276" t="s">
        <v>710</v>
      </c>
      <c r="B276" t="s">
        <v>105</v>
      </c>
      <c r="C276" t="s">
        <v>84</v>
      </c>
      <c r="D276" s="2" t="s">
        <v>84</v>
      </c>
      <c r="E276" s="2"/>
      <c r="F276" s="34">
        <v>9020</v>
      </c>
      <c r="G276" s="2" t="s">
        <v>106</v>
      </c>
      <c r="H276" s="2">
        <v>65</v>
      </c>
      <c r="I276" s="2"/>
      <c r="J276" s="2"/>
      <c r="K276" s="2"/>
      <c r="L276" s="2" t="s">
        <v>20</v>
      </c>
      <c r="M276" s="2">
        <v>65</v>
      </c>
      <c r="N276" s="2"/>
      <c r="O276" s="2"/>
      <c r="P276" s="2" t="s">
        <v>84</v>
      </c>
      <c r="Q276" s="2"/>
      <c r="R276" s="2">
        <f>4.09*0.6+0.4</f>
        <v>2.8539999999999996</v>
      </c>
      <c r="S276" s="2"/>
      <c r="T276" s="2" t="s">
        <v>86</v>
      </c>
      <c r="U276" t="s">
        <v>711</v>
      </c>
      <c r="V276" s="5" t="s">
        <v>88</v>
      </c>
      <c r="W276" t="s">
        <v>89</v>
      </c>
      <c r="X276">
        <v>0</v>
      </c>
      <c r="Z276" t="s">
        <v>88</v>
      </c>
      <c r="AA276" t="s">
        <v>88</v>
      </c>
      <c r="AB276" t="s">
        <v>88</v>
      </c>
      <c r="AC276" t="s">
        <v>88</v>
      </c>
      <c r="AD276" t="s">
        <v>88</v>
      </c>
      <c r="AE276" t="s">
        <v>88</v>
      </c>
      <c r="AF276" t="s">
        <v>88</v>
      </c>
      <c r="AG276" t="s">
        <v>88</v>
      </c>
      <c r="AH276" t="s">
        <v>88</v>
      </c>
      <c r="AI276" t="s">
        <v>88</v>
      </c>
      <c r="AJ276" t="s">
        <v>88</v>
      </c>
      <c r="AK276" t="s">
        <v>88</v>
      </c>
      <c r="AM276" s="29" t="str">
        <f t="shared" si="108"/>
        <v/>
      </c>
      <c r="AN276" s="29" t="str">
        <f t="shared" si="109"/>
        <v/>
      </c>
      <c r="AO276" s="29" t="str">
        <f t="shared" si="110"/>
        <v/>
      </c>
      <c r="AP276" s="29" t="str">
        <f t="shared" si="112"/>
        <v/>
      </c>
      <c r="AQ276" s="29" t="str">
        <f t="shared" si="113"/>
        <v/>
      </c>
      <c r="AT276" t="s">
        <v>88</v>
      </c>
      <c r="AU276" t="s">
        <v>88</v>
      </c>
      <c r="AV276" t="s">
        <v>88</v>
      </c>
      <c r="AW276" t="s">
        <v>88</v>
      </c>
      <c r="AX276" t="s">
        <v>88</v>
      </c>
      <c r="AY276" t="s">
        <v>88</v>
      </c>
      <c r="AZ276" t="s">
        <v>88</v>
      </c>
      <c r="BA276" t="s">
        <v>88</v>
      </c>
      <c r="BB276" t="s">
        <v>88</v>
      </c>
      <c r="BC276" t="s">
        <v>88</v>
      </c>
      <c r="BD276" t="s">
        <v>88</v>
      </c>
      <c r="BE276" t="s">
        <v>88</v>
      </c>
      <c r="BF276" t="s">
        <v>88</v>
      </c>
      <c r="BG276" t="s">
        <v>88</v>
      </c>
      <c r="BH276" t="s">
        <v>88</v>
      </c>
      <c r="BI276" t="s">
        <v>88</v>
      </c>
      <c r="BJ276" t="s">
        <v>88</v>
      </c>
      <c r="BK276" t="s">
        <v>88</v>
      </c>
      <c r="BL276" t="s">
        <v>88</v>
      </c>
      <c r="BM276" t="s">
        <v>88</v>
      </c>
      <c r="BN276" t="s">
        <v>88</v>
      </c>
      <c r="BP276" s="30">
        <v>2000</v>
      </c>
      <c r="BS276" s="30" t="str">
        <f t="shared" si="114"/>
        <v/>
      </c>
      <c r="BT276" s="31">
        <f t="shared" si="132"/>
        <v>-1</v>
      </c>
      <c r="BU276" s="35" t="str">
        <f t="shared" si="115"/>
        <v>OOS</v>
      </c>
      <c r="BV276" s="29" t="str">
        <f t="shared" si="116"/>
        <v>OOS</v>
      </c>
      <c r="BW276" s="29" t="str">
        <f t="shared" si="117"/>
        <v>OOS</v>
      </c>
      <c r="BX276" s="29" t="str">
        <f t="shared" si="118"/>
        <v>OOS</v>
      </c>
      <c r="BY276" s="29" t="str">
        <f t="shared" si="119"/>
        <v>OOS</v>
      </c>
      <c r="BZ276" s="29"/>
      <c r="CA276" s="30" t="str">
        <f t="shared" si="120"/>
        <v/>
      </c>
      <c r="CB276" s="31">
        <f t="shared" si="107"/>
        <v>-1</v>
      </c>
      <c r="CC276" s="35" t="str">
        <f t="shared" si="121"/>
        <v/>
      </c>
      <c r="CD276" s="29" t="str">
        <f t="shared" si="122"/>
        <v/>
      </c>
      <c r="CE276" s="29" t="str">
        <f t="shared" si="123"/>
        <v/>
      </c>
      <c r="CF276" s="29" t="str">
        <f t="shared" si="124"/>
        <v/>
      </c>
      <c r="CG276" s="29" t="str">
        <f t="shared" si="125"/>
        <v/>
      </c>
      <c r="CI276" s="30" t="str">
        <f t="shared" si="126"/>
        <v/>
      </c>
      <c r="CJ276" s="31">
        <f t="shared" si="111"/>
        <v>-1</v>
      </c>
      <c r="CK276" s="35" t="str">
        <f t="shared" si="127"/>
        <v/>
      </c>
      <c r="CL276" s="29" t="str">
        <f t="shared" si="128"/>
        <v/>
      </c>
      <c r="CM276" s="29" t="str">
        <f t="shared" si="129"/>
        <v/>
      </c>
      <c r="CN276" s="29" t="str">
        <f t="shared" si="130"/>
        <v/>
      </c>
      <c r="CO276" s="29" t="str">
        <f t="shared" si="131"/>
        <v/>
      </c>
    </row>
    <row r="277" spans="1:93" hidden="1" x14ac:dyDescent="0.3">
      <c r="A277" t="s">
        <v>712</v>
      </c>
      <c r="B277" t="s">
        <v>105</v>
      </c>
      <c r="C277" t="s">
        <v>83</v>
      </c>
      <c r="D277" s="2" t="s">
        <v>84</v>
      </c>
      <c r="E277" s="2"/>
      <c r="F277" s="34">
        <v>9020</v>
      </c>
      <c r="G277" s="2" t="s">
        <v>106</v>
      </c>
      <c r="H277" s="2">
        <v>68</v>
      </c>
      <c r="I277" s="2"/>
      <c r="J277" s="2"/>
      <c r="K277" s="2"/>
      <c r="L277" s="2" t="s">
        <v>20</v>
      </c>
      <c r="M277" s="2">
        <v>68</v>
      </c>
      <c r="N277" s="2"/>
      <c r="O277" s="2"/>
      <c r="P277" s="2" t="s">
        <v>84</v>
      </c>
      <c r="Q277" s="2"/>
      <c r="R277" s="2"/>
      <c r="S277" s="2"/>
      <c r="T277" s="2" t="s">
        <v>86</v>
      </c>
      <c r="U277" t="s">
        <v>713</v>
      </c>
      <c r="V277" s="5" t="s">
        <v>88</v>
      </c>
      <c r="W277" t="s">
        <v>109</v>
      </c>
      <c r="X277">
        <v>1</v>
      </c>
      <c r="Z277">
        <v>3.0430000000000001</v>
      </c>
      <c r="AA277">
        <v>-0.14966150225589619</v>
      </c>
      <c r="AB277">
        <v>0.52692151711335011</v>
      </c>
      <c r="AC277">
        <v>1.8411</v>
      </c>
      <c r="AD277">
        <v>-1.8050999999999999</v>
      </c>
      <c r="AE277">
        <v>-1.1288</v>
      </c>
      <c r="AF277">
        <v>-1.845</v>
      </c>
      <c r="AG277">
        <v>6.7507000000000001</v>
      </c>
      <c r="AH277">
        <v>5.8051000000000004</v>
      </c>
      <c r="AI277">
        <v>6.1600000000000002E-2</v>
      </c>
      <c r="AJ277">
        <v>6.6500000000000004E-2</v>
      </c>
      <c r="AK277">
        <v>9.35E-2</v>
      </c>
      <c r="AM277" s="29">
        <f t="shared" si="108"/>
        <v>10.673392014857455</v>
      </c>
      <c r="AN277" s="29">
        <f t="shared" si="109"/>
        <v>12.518392014857454</v>
      </c>
      <c r="AO277" s="29">
        <f t="shared" si="110"/>
        <v>10.713292014857455</v>
      </c>
      <c r="AP277" s="29">
        <f t="shared" si="112"/>
        <v>10.713292014857455</v>
      </c>
      <c r="AQ277" s="29">
        <f t="shared" si="113"/>
        <v>9.5844920148574548</v>
      </c>
      <c r="AT277">
        <v>2.1320000000000001</v>
      </c>
      <c r="AU277">
        <v>0.23699999999999999</v>
      </c>
      <c r="AV277">
        <v>0.59899999999999998</v>
      </c>
      <c r="AW277">
        <v>0</v>
      </c>
      <c r="AX277">
        <v>-1.69</v>
      </c>
      <c r="AY277">
        <v>-1.1599999999999999</v>
      </c>
      <c r="AZ277">
        <v>0</v>
      </c>
      <c r="BA277">
        <v>-2.4630000000000001</v>
      </c>
      <c r="BB277">
        <v>0.46179999999999999</v>
      </c>
      <c r="BC277">
        <v>0</v>
      </c>
      <c r="BD277">
        <v>0.19869999999999999</v>
      </c>
      <c r="BE277">
        <v>0.6</v>
      </c>
      <c r="BF277">
        <v>15</v>
      </c>
      <c r="BG277">
        <v>0</v>
      </c>
      <c r="BH277">
        <v>3</v>
      </c>
      <c r="BI277">
        <v>150</v>
      </c>
      <c r="BJ277">
        <v>0</v>
      </c>
      <c r="BK277">
        <v>9.1999999999999998E-3</v>
      </c>
      <c r="BL277">
        <v>-8.8000000000000005E-3</v>
      </c>
      <c r="BM277">
        <v>0</v>
      </c>
      <c r="BN277">
        <v>0</v>
      </c>
      <c r="BP277" s="30">
        <v>2000</v>
      </c>
      <c r="BS277" s="30" t="str">
        <f t="shared" si="114"/>
        <v>WRR0347_CFLscw(68w)</v>
      </c>
      <c r="BT277" s="31">
        <f t="shared" si="132"/>
        <v>236</v>
      </c>
      <c r="BU277" s="35" t="str">
        <f t="shared" si="115"/>
        <v>OOS</v>
      </c>
      <c r="BV277" s="29" t="str">
        <f t="shared" si="116"/>
        <v>OOS</v>
      </c>
      <c r="BW277" s="29" t="str">
        <f t="shared" si="117"/>
        <v>OOS</v>
      </c>
      <c r="BX277" s="29" t="str">
        <f t="shared" si="118"/>
        <v>OOS</v>
      </c>
      <c r="BY277" s="29" t="str">
        <f t="shared" si="119"/>
        <v>OOS</v>
      </c>
      <c r="BZ277" s="29"/>
      <c r="CA277" s="30" t="str">
        <f t="shared" si="120"/>
        <v>_CFLscw(68w)</v>
      </c>
      <c r="CB277" s="31">
        <f t="shared" si="107"/>
        <v>277</v>
      </c>
      <c r="CC277" s="35" t="str">
        <f t="shared" si="121"/>
        <v/>
      </c>
      <c r="CD277" s="29" t="str">
        <f t="shared" si="122"/>
        <v/>
      </c>
      <c r="CE277" s="29" t="str">
        <f t="shared" si="123"/>
        <v/>
      </c>
      <c r="CF277" s="29" t="str">
        <f t="shared" si="124"/>
        <v/>
      </c>
      <c r="CG277" s="29" t="str">
        <f t="shared" si="125"/>
        <v/>
      </c>
      <c r="CI277" s="30" t="str">
        <f t="shared" si="126"/>
        <v>WRR0347_CFLscw(68w)</v>
      </c>
      <c r="CJ277" s="31">
        <f t="shared" si="111"/>
        <v>236</v>
      </c>
      <c r="CK277" s="35" t="str">
        <f t="shared" si="127"/>
        <v/>
      </c>
      <c r="CL277" s="29" t="str">
        <f t="shared" si="128"/>
        <v/>
      </c>
      <c r="CM277" s="29" t="str">
        <f t="shared" si="129"/>
        <v/>
      </c>
      <c r="CN277" s="29" t="str">
        <f t="shared" si="130"/>
        <v/>
      </c>
      <c r="CO277" s="29" t="str">
        <f t="shared" si="131"/>
        <v/>
      </c>
    </row>
    <row r="278" spans="1:93" hidden="1" x14ac:dyDescent="0.3">
      <c r="A278" t="s">
        <v>714</v>
      </c>
      <c r="B278" t="s">
        <v>105</v>
      </c>
      <c r="C278" t="s">
        <v>83</v>
      </c>
      <c r="D278" s="2" t="s">
        <v>84</v>
      </c>
      <c r="E278" s="2"/>
      <c r="F278" s="34">
        <v>9020</v>
      </c>
      <c r="G278" s="2" t="s">
        <v>106</v>
      </c>
      <c r="H278" s="2">
        <v>69</v>
      </c>
      <c r="I278" s="2"/>
      <c r="J278" s="2"/>
      <c r="K278" s="2"/>
      <c r="L278" s="2" t="s">
        <v>20</v>
      </c>
      <c r="M278" s="2">
        <v>69</v>
      </c>
      <c r="N278" s="2"/>
      <c r="O278" s="2"/>
      <c r="P278" s="2" t="s">
        <v>84</v>
      </c>
      <c r="Q278" s="2"/>
      <c r="R278" s="2"/>
      <c r="S278" s="2"/>
      <c r="T278" s="2" t="s">
        <v>86</v>
      </c>
      <c r="U278" t="s">
        <v>715</v>
      </c>
      <c r="V278" s="5" t="s">
        <v>88</v>
      </c>
      <c r="W278" t="s">
        <v>109</v>
      </c>
      <c r="X278">
        <v>1</v>
      </c>
      <c r="Z278">
        <v>3.0430000000000001</v>
      </c>
      <c r="AA278">
        <v>-0.14966150225589619</v>
      </c>
      <c r="AB278">
        <v>0.52692151711335011</v>
      </c>
      <c r="AC278">
        <v>1.8411</v>
      </c>
      <c r="AD278">
        <v>-1.8050999999999999</v>
      </c>
      <c r="AE278">
        <v>-1.1288</v>
      </c>
      <c r="AF278">
        <v>-1.845</v>
      </c>
      <c r="AG278">
        <v>6.7507000000000001</v>
      </c>
      <c r="AH278">
        <v>5.8051000000000004</v>
      </c>
      <c r="AI278">
        <v>6.1600000000000002E-2</v>
      </c>
      <c r="AJ278">
        <v>6.6500000000000004E-2</v>
      </c>
      <c r="AK278">
        <v>9.35E-2</v>
      </c>
      <c r="AM278" s="29">
        <f t="shared" si="108"/>
        <v>10.833392014857454</v>
      </c>
      <c r="AN278" s="29">
        <f t="shared" si="109"/>
        <v>12.678392014857454</v>
      </c>
      <c r="AO278" s="29">
        <f t="shared" si="110"/>
        <v>10.873292014857453</v>
      </c>
      <c r="AP278" s="29">
        <f t="shared" si="112"/>
        <v>10.873292014857453</v>
      </c>
      <c r="AQ278" s="29">
        <f t="shared" si="113"/>
        <v>9.7444920148574532</v>
      </c>
      <c r="AT278">
        <v>2.1320000000000001</v>
      </c>
      <c r="AU278">
        <v>0.23699999999999999</v>
      </c>
      <c r="AV278">
        <v>0.59899999999999998</v>
      </c>
      <c r="AW278">
        <v>0</v>
      </c>
      <c r="AX278">
        <v>-1.69</v>
      </c>
      <c r="AY278">
        <v>-1.1599999999999999</v>
      </c>
      <c r="AZ278">
        <v>0</v>
      </c>
      <c r="BA278">
        <v>-2.4630000000000001</v>
      </c>
      <c r="BB278">
        <v>0.46179999999999999</v>
      </c>
      <c r="BC278">
        <v>0</v>
      </c>
      <c r="BD278">
        <v>0.19869999999999999</v>
      </c>
      <c r="BE278">
        <v>0.6</v>
      </c>
      <c r="BF278">
        <v>15</v>
      </c>
      <c r="BG278">
        <v>0</v>
      </c>
      <c r="BH278">
        <v>3</v>
      </c>
      <c r="BI278">
        <v>150</v>
      </c>
      <c r="BJ278">
        <v>0</v>
      </c>
      <c r="BK278">
        <v>9.1999999999999998E-3</v>
      </c>
      <c r="BL278">
        <v>-8.8000000000000005E-3</v>
      </c>
      <c r="BM278">
        <v>0</v>
      </c>
      <c r="BN278">
        <v>0</v>
      </c>
      <c r="BP278" s="30">
        <v>2000</v>
      </c>
      <c r="BS278" s="30" t="str">
        <f t="shared" si="114"/>
        <v>WRR0347_CFLscw(69w)</v>
      </c>
      <c r="BT278" s="31">
        <f t="shared" si="132"/>
        <v>239</v>
      </c>
      <c r="BU278" s="35" t="str">
        <f t="shared" si="115"/>
        <v>OOS</v>
      </c>
      <c r="BV278" s="29" t="str">
        <f t="shared" si="116"/>
        <v>OOS</v>
      </c>
      <c r="BW278" s="29" t="str">
        <f t="shared" si="117"/>
        <v>OOS</v>
      </c>
      <c r="BX278" s="29" t="str">
        <f t="shared" si="118"/>
        <v>OOS</v>
      </c>
      <c r="BY278" s="29" t="str">
        <f t="shared" si="119"/>
        <v>OOS</v>
      </c>
      <c r="BZ278" s="29"/>
      <c r="CA278" s="30" t="str">
        <f t="shared" si="120"/>
        <v>_CFLscw(69w)</v>
      </c>
      <c r="CB278" s="31">
        <f t="shared" si="107"/>
        <v>281</v>
      </c>
      <c r="CC278" s="35" t="str">
        <f t="shared" si="121"/>
        <v/>
      </c>
      <c r="CD278" s="29" t="str">
        <f t="shared" si="122"/>
        <v/>
      </c>
      <c r="CE278" s="29" t="str">
        <f t="shared" si="123"/>
        <v/>
      </c>
      <c r="CF278" s="29" t="str">
        <f t="shared" si="124"/>
        <v/>
      </c>
      <c r="CG278" s="29" t="str">
        <f t="shared" si="125"/>
        <v/>
      </c>
      <c r="CI278" s="30" t="str">
        <f t="shared" si="126"/>
        <v>WRR0347_CFLscw(69w)</v>
      </c>
      <c r="CJ278" s="31">
        <f t="shared" si="111"/>
        <v>239</v>
      </c>
      <c r="CK278" s="35" t="str">
        <f t="shared" si="127"/>
        <v/>
      </c>
      <c r="CL278" s="29" t="str">
        <f t="shared" si="128"/>
        <v/>
      </c>
      <c r="CM278" s="29" t="str">
        <f t="shared" si="129"/>
        <v/>
      </c>
      <c r="CN278" s="29" t="str">
        <f t="shared" si="130"/>
        <v/>
      </c>
      <c r="CO278" s="29" t="str">
        <f t="shared" si="131"/>
        <v/>
      </c>
    </row>
    <row r="279" spans="1:93" hidden="1" x14ac:dyDescent="0.3">
      <c r="A279" t="s">
        <v>716</v>
      </c>
      <c r="B279" t="s">
        <v>96</v>
      </c>
      <c r="C279" t="s">
        <v>83</v>
      </c>
      <c r="D279" s="2" t="s">
        <v>84</v>
      </c>
      <c r="E279" s="2">
        <v>82</v>
      </c>
      <c r="F279" s="34">
        <v>9020</v>
      </c>
      <c r="G279" s="2" t="s">
        <v>106</v>
      </c>
      <c r="H279" s="2">
        <v>6</v>
      </c>
      <c r="I279" s="2"/>
      <c r="J279" s="2"/>
      <c r="K279" s="2" t="s">
        <v>717</v>
      </c>
      <c r="L279" s="2" t="s">
        <v>20</v>
      </c>
      <c r="M279" s="2">
        <v>6</v>
      </c>
      <c r="N279" s="2"/>
      <c r="O279" s="2"/>
      <c r="P279" s="2" t="s">
        <v>84</v>
      </c>
      <c r="Q279" s="2"/>
      <c r="R279" s="2"/>
      <c r="S279" s="2"/>
      <c r="T279" s="2" t="s">
        <v>86</v>
      </c>
      <c r="U279" t="s">
        <v>718</v>
      </c>
      <c r="V279" s="5" t="s">
        <v>88</v>
      </c>
      <c r="W279" t="s">
        <v>109</v>
      </c>
      <c r="X279">
        <v>1</v>
      </c>
      <c r="Z279">
        <v>3.0430000000000001</v>
      </c>
      <c r="AA279">
        <v>-0.14966150225589619</v>
      </c>
      <c r="AB279">
        <v>0.52692151711335011</v>
      </c>
      <c r="AC279">
        <v>1.8411</v>
      </c>
      <c r="AD279">
        <v>-1.8050999999999999</v>
      </c>
      <c r="AE279">
        <v>-1.1288</v>
      </c>
      <c r="AF279">
        <v>-1.845</v>
      </c>
      <c r="AG279">
        <v>6.7507000000000001</v>
      </c>
      <c r="AH279">
        <v>5.8051000000000004</v>
      </c>
      <c r="AI279">
        <v>6.1600000000000002E-2</v>
      </c>
      <c r="AJ279">
        <v>6.6500000000000004E-2</v>
      </c>
      <c r="AK279">
        <v>9.35E-2</v>
      </c>
      <c r="AM279" s="29">
        <f t="shared" si="108"/>
        <v>2.5298920148574551</v>
      </c>
      <c r="AN279" s="29">
        <f t="shared" si="109"/>
        <v>4.3748920148574548</v>
      </c>
      <c r="AO279" s="29">
        <f t="shared" si="110"/>
        <v>2.5697920148574549</v>
      </c>
      <c r="AP279" s="29">
        <f t="shared" si="112"/>
        <v>2.5697920148574549</v>
      </c>
      <c r="AQ279" s="29">
        <f t="shared" si="113"/>
        <v>1.4409920148574549</v>
      </c>
      <c r="AT279">
        <v>2.1320000000000001</v>
      </c>
      <c r="AU279">
        <v>0.23699999999999999</v>
      </c>
      <c r="AV279">
        <v>0.59899999999999998</v>
      </c>
      <c r="AW279">
        <v>0</v>
      </c>
      <c r="AX279">
        <v>-1.69</v>
      </c>
      <c r="AY279">
        <v>-1.1599999999999999</v>
      </c>
      <c r="AZ279">
        <v>0</v>
      </c>
      <c r="BA279">
        <v>-2.4630000000000001</v>
      </c>
      <c r="BB279">
        <v>0.46179999999999999</v>
      </c>
      <c r="BC279">
        <v>0</v>
      </c>
      <c r="BD279">
        <v>0.19869999999999999</v>
      </c>
      <c r="BE279">
        <v>0.6</v>
      </c>
      <c r="BF279">
        <v>15</v>
      </c>
      <c r="BG279">
        <v>0</v>
      </c>
      <c r="BH279">
        <v>3</v>
      </c>
      <c r="BI279">
        <v>150</v>
      </c>
      <c r="BJ279">
        <v>0</v>
      </c>
      <c r="BK279">
        <v>9.1999999999999998E-3</v>
      </c>
      <c r="BL279">
        <v>-8.8000000000000005E-3</v>
      </c>
      <c r="BM279">
        <v>0</v>
      </c>
      <c r="BN279">
        <v>0</v>
      </c>
      <c r="BP279" s="30">
        <v>2000</v>
      </c>
      <c r="BS279" s="30" t="str">
        <f t="shared" si="114"/>
        <v>WRR0347_CFLscw(6w)</v>
      </c>
      <c r="BT279" s="31">
        <f t="shared" si="132"/>
        <v>21</v>
      </c>
      <c r="BU279" s="35">
        <f t="shared" si="115"/>
        <v>0.90240000000000009</v>
      </c>
      <c r="BV279" s="29">
        <f t="shared" si="116"/>
        <v>3.3654000000000002</v>
      </c>
      <c r="BW279" s="29">
        <f t="shared" si="117"/>
        <v>1.6754000000000002</v>
      </c>
      <c r="BX279" s="29">
        <f t="shared" si="118"/>
        <v>0.5154000000000003</v>
      </c>
      <c r="BY279" s="29">
        <f t="shared" si="119"/>
        <v>0.5154000000000003</v>
      </c>
      <c r="BZ279" s="29"/>
      <c r="CA279" s="30" t="str">
        <f t="shared" si="120"/>
        <v>_CFLscw(6w)</v>
      </c>
      <c r="CB279" s="31">
        <f t="shared" si="107"/>
        <v>24</v>
      </c>
      <c r="CC279" s="35">
        <f t="shared" si="121"/>
        <v>0.90240000000000009</v>
      </c>
      <c r="CD279" s="29">
        <f t="shared" si="122"/>
        <v>3.3654000000000002</v>
      </c>
      <c r="CE279" s="29">
        <f t="shared" si="123"/>
        <v>1.6754000000000002</v>
      </c>
      <c r="CF279" s="29">
        <f t="shared" si="124"/>
        <v>0.5154000000000003</v>
      </c>
      <c r="CG279" s="29">
        <f t="shared" si="125"/>
        <v>0.5154000000000003</v>
      </c>
      <c r="CI279" s="30" t="str">
        <f t="shared" si="126"/>
        <v>WRR0347_CFLscw(6w)</v>
      </c>
      <c r="CJ279" s="31">
        <f t="shared" si="111"/>
        <v>21</v>
      </c>
      <c r="CK279" s="35">
        <f t="shared" si="127"/>
        <v>0.90240000000000009</v>
      </c>
      <c r="CL279" s="29">
        <f t="shared" si="128"/>
        <v>3.3654000000000002</v>
      </c>
      <c r="CM279" s="29">
        <f t="shared" si="129"/>
        <v>1.6754000000000002</v>
      </c>
      <c r="CN279" s="29">
        <f t="shared" si="130"/>
        <v>0.5154000000000003</v>
      </c>
      <c r="CO279" s="29">
        <f t="shared" si="131"/>
        <v>0.5154000000000003</v>
      </c>
    </row>
    <row r="280" spans="1:93" hidden="1" x14ac:dyDescent="0.3">
      <c r="A280" t="s">
        <v>719</v>
      </c>
      <c r="B280" t="s">
        <v>105</v>
      </c>
      <c r="C280" t="s">
        <v>84</v>
      </c>
      <c r="D280" s="2" t="s">
        <v>84</v>
      </c>
      <c r="E280" s="2"/>
      <c r="F280" s="34">
        <v>9020</v>
      </c>
      <c r="G280" s="2" t="s">
        <v>106</v>
      </c>
      <c r="H280" s="2">
        <v>70</v>
      </c>
      <c r="I280" s="2"/>
      <c r="J280" s="2"/>
      <c r="K280" s="2"/>
      <c r="L280" s="2" t="s">
        <v>20</v>
      </c>
      <c r="M280" s="2">
        <v>70</v>
      </c>
      <c r="N280" s="2"/>
      <c r="O280" s="2"/>
      <c r="P280" s="2" t="s">
        <v>84</v>
      </c>
      <c r="Q280" s="2"/>
      <c r="R280" s="2"/>
      <c r="S280" s="2"/>
      <c r="T280" s="2" t="s">
        <v>86</v>
      </c>
      <c r="U280" t="s">
        <v>720</v>
      </c>
      <c r="V280" s="5" t="s">
        <v>88</v>
      </c>
      <c r="W280" t="s">
        <v>89</v>
      </c>
      <c r="X280">
        <v>0</v>
      </c>
      <c r="Z280" t="s">
        <v>88</v>
      </c>
      <c r="AA280" t="s">
        <v>88</v>
      </c>
      <c r="AB280" t="s">
        <v>88</v>
      </c>
      <c r="AC280" t="s">
        <v>88</v>
      </c>
      <c r="AD280" t="s">
        <v>88</v>
      </c>
      <c r="AE280" t="s">
        <v>88</v>
      </c>
      <c r="AF280" t="s">
        <v>88</v>
      </c>
      <c r="AG280" t="s">
        <v>88</v>
      </c>
      <c r="AH280" t="s">
        <v>88</v>
      </c>
      <c r="AI280" t="s">
        <v>88</v>
      </c>
      <c r="AJ280" t="s">
        <v>88</v>
      </c>
      <c r="AK280" t="s">
        <v>88</v>
      </c>
      <c r="AM280" s="29" t="str">
        <f t="shared" si="108"/>
        <v/>
      </c>
      <c r="AN280" s="29" t="str">
        <f t="shared" si="109"/>
        <v/>
      </c>
      <c r="AO280" s="29" t="str">
        <f t="shared" si="110"/>
        <v/>
      </c>
      <c r="AP280" s="29" t="str">
        <f t="shared" si="112"/>
        <v/>
      </c>
      <c r="AQ280" s="29" t="str">
        <f t="shared" si="113"/>
        <v/>
      </c>
      <c r="AT280" t="s">
        <v>88</v>
      </c>
      <c r="AU280" t="s">
        <v>88</v>
      </c>
      <c r="AV280" t="s">
        <v>88</v>
      </c>
      <c r="AW280" t="s">
        <v>88</v>
      </c>
      <c r="AX280" t="s">
        <v>88</v>
      </c>
      <c r="AY280" t="s">
        <v>88</v>
      </c>
      <c r="AZ280" t="s">
        <v>88</v>
      </c>
      <c r="BA280" t="s">
        <v>88</v>
      </c>
      <c r="BB280" t="s">
        <v>88</v>
      </c>
      <c r="BC280" t="s">
        <v>88</v>
      </c>
      <c r="BD280" t="s">
        <v>88</v>
      </c>
      <c r="BE280" t="s">
        <v>88</v>
      </c>
      <c r="BF280" t="s">
        <v>88</v>
      </c>
      <c r="BG280" t="s">
        <v>88</v>
      </c>
      <c r="BH280" t="s">
        <v>88</v>
      </c>
      <c r="BI280" t="s">
        <v>88</v>
      </c>
      <c r="BJ280" t="s">
        <v>88</v>
      </c>
      <c r="BK280" t="s">
        <v>88</v>
      </c>
      <c r="BL280" t="s">
        <v>88</v>
      </c>
      <c r="BM280" t="s">
        <v>88</v>
      </c>
      <c r="BN280" t="s">
        <v>88</v>
      </c>
      <c r="BP280" s="30">
        <v>2000</v>
      </c>
      <c r="BS280" s="30" t="str">
        <f t="shared" si="114"/>
        <v/>
      </c>
      <c r="BT280" s="31">
        <f t="shared" si="132"/>
        <v>-1</v>
      </c>
      <c r="BU280" s="35" t="str">
        <f t="shared" si="115"/>
        <v>OOS</v>
      </c>
      <c r="BV280" s="29" t="str">
        <f t="shared" si="116"/>
        <v>OOS</v>
      </c>
      <c r="BW280" s="29" t="str">
        <f t="shared" si="117"/>
        <v>OOS</v>
      </c>
      <c r="BX280" s="29" t="str">
        <f t="shared" si="118"/>
        <v>OOS</v>
      </c>
      <c r="BY280" s="29" t="str">
        <f t="shared" si="119"/>
        <v>OOS</v>
      </c>
      <c r="BZ280" s="29"/>
      <c r="CA280" s="30" t="str">
        <f t="shared" si="120"/>
        <v/>
      </c>
      <c r="CB280" s="31">
        <f t="shared" si="107"/>
        <v>-1</v>
      </c>
      <c r="CC280" s="35" t="str">
        <f t="shared" si="121"/>
        <v/>
      </c>
      <c r="CD280" s="29" t="str">
        <f t="shared" si="122"/>
        <v/>
      </c>
      <c r="CE280" s="29" t="str">
        <f t="shared" si="123"/>
        <v/>
      </c>
      <c r="CF280" s="29" t="str">
        <f t="shared" si="124"/>
        <v/>
      </c>
      <c r="CG280" s="29" t="str">
        <f t="shared" si="125"/>
        <v/>
      </c>
      <c r="CI280" s="30" t="str">
        <f t="shared" si="126"/>
        <v/>
      </c>
      <c r="CJ280" s="31">
        <f t="shared" si="111"/>
        <v>-1</v>
      </c>
      <c r="CK280" s="35" t="str">
        <f t="shared" si="127"/>
        <v/>
      </c>
      <c r="CL280" s="29" t="str">
        <f t="shared" si="128"/>
        <v/>
      </c>
      <c r="CM280" s="29" t="str">
        <f t="shared" si="129"/>
        <v/>
      </c>
      <c r="CN280" s="29" t="str">
        <f t="shared" si="130"/>
        <v/>
      </c>
      <c r="CO280" s="29" t="str">
        <f t="shared" si="131"/>
        <v/>
      </c>
    </row>
    <row r="281" spans="1:93" hidden="1" x14ac:dyDescent="0.3">
      <c r="A281" t="s">
        <v>721</v>
      </c>
      <c r="B281" t="s">
        <v>105</v>
      </c>
      <c r="C281" t="s">
        <v>84</v>
      </c>
      <c r="D281" s="2" t="s">
        <v>84</v>
      </c>
      <c r="E281" s="2"/>
      <c r="F281" s="34">
        <v>9020</v>
      </c>
      <c r="G281" s="2" t="s">
        <v>106</v>
      </c>
      <c r="H281" s="2">
        <v>72</v>
      </c>
      <c r="I281" s="2"/>
      <c r="J281" s="2"/>
      <c r="K281" s="2"/>
      <c r="L281" s="2" t="s">
        <v>20</v>
      </c>
      <c r="M281" s="2">
        <v>72</v>
      </c>
      <c r="N281" s="2"/>
      <c r="O281" s="2"/>
      <c r="P281" s="2" t="s">
        <v>84</v>
      </c>
      <c r="Q281" s="2"/>
      <c r="R281" s="2"/>
      <c r="S281" s="2"/>
      <c r="T281" s="2" t="s">
        <v>86</v>
      </c>
      <c r="U281" t="s">
        <v>722</v>
      </c>
      <c r="V281" s="5" t="s">
        <v>88</v>
      </c>
      <c r="W281" t="s">
        <v>89</v>
      </c>
      <c r="X281">
        <v>0</v>
      </c>
      <c r="Z281" t="s">
        <v>88</v>
      </c>
      <c r="AA281" t="s">
        <v>88</v>
      </c>
      <c r="AB281" t="s">
        <v>88</v>
      </c>
      <c r="AC281" t="s">
        <v>88</v>
      </c>
      <c r="AD281" t="s">
        <v>88</v>
      </c>
      <c r="AE281" t="s">
        <v>88</v>
      </c>
      <c r="AF281" t="s">
        <v>88</v>
      </c>
      <c r="AG281" t="s">
        <v>88</v>
      </c>
      <c r="AH281" t="s">
        <v>88</v>
      </c>
      <c r="AI281" t="s">
        <v>88</v>
      </c>
      <c r="AJ281" t="s">
        <v>88</v>
      </c>
      <c r="AK281" t="s">
        <v>88</v>
      </c>
      <c r="AM281" s="29" t="str">
        <f t="shared" si="108"/>
        <v/>
      </c>
      <c r="AN281" s="29" t="str">
        <f t="shared" si="109"/>
        <v/>
      </c>
      <c r="AO281" s="29" t="str">
        <f t="shared" si="110"/>
        <v/>
      </c>
      <c r="AP281" s="29" t="str">
        <f t="shared" si="112"/>
        <v/>
      </c>
      <c r="AQ281" s="29" t="str">
        <f t="shared" si="113"/>
        <v/>
      </c>
      <c r="AT281" t="s">
        <v>88</v>
      </c>
      <c r="AU281" t="s">
        <v>88</v>
      </c>
      <c r="AV281" t="s">
        <v>88</v>
      </c>
      <c r="AW281" t="s">
        <v>88</v>
      </c>
      <c r="AX281" t="s">
        <v>88</v>
      </c>
      <c r="AY281" t="s">
        <v>88</v>
      </c>
      <c r="AZ281" t="s">
        <v>88</v>
      </c>
      <c r="BA281" t="s">
        <v>88</v>
      </c>
      <c r="BB281" t="s">
        <v>88</v>
      </c>
      <c r="BC281" t="s">
        <v>88</v>
      </c>
      <c r="BD281" t="s">
        <v>88</v>
      </c>
      <c r="BE281" t="s">
        <v>88</v>
      </c>
      <c r="BF281" t="s">
        <v>88</v>
      </c>
      <c r="BG281" t="s">
        <v>88</v>
      </c>
      <c r="BH281" t="s">
        <v>88</v>
      </c>
      <c r="BI281" t="s">
        <v>88</v>
      </c>
      <c r="BJ281" t="s">
        <v>88</v>
      </c>
      <c r="BK281" t="s">
        <v>88</v>
      </c>
      <c r="BL281" t="s">
        <v>88</v>
      </c>
      <c r="BM281" t="s">
        <v>88</v>
      </c>
      <c r="BN281" t="s">
        <v>88</v>
      </c>
      <c r="BP281" s="30">
        <v>2000</v>
      </c>
      <c r="BS281" s="30" t="str">
        <f t="shared" si="114"/>
        <v/>
      </c>
      <c r="BT281" s="31">
        <f t="shared" si="132"/>
        <v>-1</v>
      </c>
      <c r="BU281" s="35" t="str">
        <f t="shared" si="115"/>
        <v>OOS</v>
      </c>
      <c r="BV281" s="29" t="str">
        <f t="shared" si="116"/>
        <v>OOS</v>
      </c>
      <c r="BW281" s="29" t="str">
        <f t="shared" si="117"/>
        <v>OOS</v>
      </c>
      <c r="BX281" s="29" t="str">
        <f t="shared" si="118"/>
        <v>OOS</v>
      </c>
      <c r="BY281" s="29" t="str">
        <f t="shared" si="119"/>
        <v>OOS</v>
      </c>
      <c r="BZ281" s="29"/>
      <c r="CA281" s="30" t="str">
        <f t="shared" si="120"/>
        <v/>
      </c>
      <c r="CB281" s="31">
        <f t="shared" si="107"/>
        <v>-1</v>
      </c>
      <c r="CC281" s="35" t="str">
        <f t="shared" si="121"/>
        <v/>
      </c>
      <c r="CD281" s="29" t="str">
        <f t="shared" si="122"/>
        <v/>
      </c>
      <c r="CE281" s="29" t="str">
        <f t="shared" si="123"/>
        <v/>
      </c>
      <c r="CF281" s="29" t="str">
        <f t="shared" si="124"/>
        <v/>
      </c>
      <c r="CG281" s="29" t="str">
        <f t="shared" si="125"/>
        <v/>
      </c>
      <c r="CI281" s="30" t="str">
        <f t="shared" si="126"/>
        <v/>
      </c>
      <c r="CJ281" s="31">
        <f t="shared" si="111"/>
        <v>-1</v>
      </c>
      <c r="CK281" s="35" t="str">
        <f t="shared" si="127"/>
        <v/>
      </c>
      <c r="CL281" s="29" t="str">
        <f t="shared" si="128"/>
        <v/>
      </c>
      <c r="CM281" s="29" t="str">
        <f t="shared" si="129"/>
        <v/>
      </c>
      <c r="CN281" s="29" t="str">
        <f t="shared" si="130"/>
        <v/>
      </c>
      <c r="CO281" s="29" t="str">
        <f t="shared" si="131"/>
        <v/>
      </c>
    </row>
    <row r="282" spans="1:93" hidden="1" x14ac:dyDescent="0.3">
      <c r="A282" t="s">
        <v>723</v>
      </c>
      <c r="B282" t="s">
        <v>105</v>
      </c>
      <c r="C282" t="s">
        <v>84</v>
      </c>
      <c r="D282" s="2" t="s">
        <v>84</v>
      </c>
      <c r="E282" s="2"/>
      <c r="F282" s="34">
        <v>9020</v>
      </c>
      <c r="G282" s="2" t="s">
        <v>106</v>
      </c>
      <c r="H282" s="2">
        <v>78</v>
      </c>
      <c r="I282" s="2"/>
      <c r="J282" s="2"/>
      <c r="K282" s="2"/>
      <c r="L282" s="2" t="s">
        <v>20</v>
      </c>
      <c r="M282" s="2">
        <v>78</v>
      </c>
      <c r="N282" s="2"/>
      <c r="O282" s="2"/>
      <c r="P282" s="2" t="s">
        <v>84</v>
      </c>
      <c r="Q282" s="2"/>
      <c r="R282" s="2"/>
      <c r="S282" s="2"/>
      <c r="T282" s="2" t="s">
        <v>86</v>
      </c>
      <c r="U282" t="s">
        <v>724</v>
      </c>
      <c r="V282" s="5" t="s">
        <v>88</v>
      </c>
      <c r="W282" t="s">
        <v>89</v>
      </c>
      <c r="X282">
        <v>0</v>
      </c>
      <c r="Z282" t="s">
        <v>88</v>
      </c>
      <c r="AA282" t="s">
        <v>88</v>
      </c>
      <c r="AB282" t="s">
        <v>88</v>
      </c>
      <c r="AC282" t="s">
        <v>88</v>
      </c>
      <c r="AD282" t="s">
        <v>88</v>
      </c>
      <c r="AE282" t="s">
        <v>88</v>
      </c>
      <c r="AF282" t="s">
        <v>88</v>
      </c>
      <c r="AG282" t="s">
        <v>88</v>
      </c>
      <c r="AH282" t="s">
        <v>88</v>
      </c>
      <c r="AI282" t="s">
        <v>88</v>
      </c>
      <c r="AJ282" t="s">
        <v>88</v>
      </c>
      <c r="AK282" t="s">
        <v>88</v>
      </c>
      <c r="AM282" s="29" t="str">
        <f t="shared" si="108"/>
        <v/>
      </c>
      <c r="AN282" s="29" t="str">
        <f t="shared" si="109"/>
        <v/>
      </c>
      <c r="AO282" s="29" t="str">
        <f t="shared" si="110"/>
        <v/>
      </c>
      <c r="AP282" s="29" t="str">
        <f t="shared" si="112"/>
        <v/>
      </c>
      <c r="AQ282" s="29" t="str">
        <f t="shared" si="113"/>
        <v/>
      </c>
      <c r="AT282" t="s">
        <v>88</v>
      </c>
      <c r="AU282" t="s">
        <v>88</v>
      </c>
      <c r="AV282" t="s">
        <v>88</v>
      </c>
      <c r="AW282" t="s">
        <v>88</v>
      </c>
      <c r="AX282" t="s">
        <v>88</v>
      </c>
      <c r="AY282" t="s">
        <v>88</v>
      </c>
      <c r="AZ282" t="s">
        <v>88</v>
      </c>
      <c r="BA282" t="s">
        <v>88</v>
      </c>
      <c r="BB282" t="s">
        <v>88</v>
      </c>
      <c r="BC282" t="s">
        <v>88</v>
      </c>
      <c r="BD282" t="s">
        <v>88</v>
      </c>
      <c r="BE282" t="s">
        <v>88</v>
      </c>
      <c r="BF282" t="s">
        <v>88</v>
      </c>
      <c r="BG282" t="s">
        <v>88</v>
      </c>
      <c r="BH282" t="s">
        <v>88</v>
      </c>
      <c r="BI282" t="s">
        <v>88</v>
      </c>
      <c r="BJ282" t="s">
        <v>88</v>
      </c>
      <c r="BK282" t="s">
        <v>88</v>
      </c>
      <c r="BL282" t="s">
        <v>88</v>
      </c>
      <c r="BM282" t="s">
        <v>88</v>
      </c>
      <c r="BN282" t="s">
        <v>88</v>
      </c>
      <c r="BP282" s="30">
        <v>2000</v>
      </c>
      <c r="BS282" s="30" t="str">
        <f t="shared" si="114"/>
        <v/>
      </c>
      <c r="BT282" s="31">
        <f t="shared" si="132"/>
        <v>-1</v>
      </c>
      <c r="BU282" s="35" t="str">
        <f t="shared" si="115"/>
        <v>OOS</v>
      </c>
      <c r="BV282" s="29" t="str">
        <f t="shared" si="116"/>
        <v>OOS</v>
      </c>
      <c r="BW282" s="29" t="str">
        <f t="shared" si="117"/>
        <v>OOS</v>
      </c>
      <c r="BX282" s="29" t="str">
        <f t="shared" si="118"/>
        <v>OOS</v>
      </c>
      <c r="BY282" s="29" t="str">
        <f t="shared" si="119"/>
        <v>OOS</v>
      </c>
      <c r="BZ282" s="29"/>
      <c r="CA282" s="30" t="str">
        <f t="shared" si="120"/>
        <v/>
      </c>
      <c r="CB282" s="31">
        <f t="shared" si="107"/>
        <v>-1</v>
      </c>
      <c r="CC282" s="35" t="str">
        <f t="shared" si="121"/>
        <v/>
      </c>
      <c r="CD282" s="29" t="str">
        <f t="shared" si="122"/>
        <v/>
      </c>
      <c r="CE282" s="29" t="str">
        <f t="shared" si="123"/>
        <v/>
      </c>
      <c r="CF282" s="29" t="str">
        <f t="shared" si="124"/>
        <v/>
      </c>
      <c r="CG282" s="29" t="str">
        <f t="shared" si="125"/>
        <v/>
      </c>
      <c r="CI282" s="30" t="str">
        <f t="shared" si="126"/>
        <v/>
      </c>
      <c r="CJ282" s="31">
        <f t="shared" si="111"/>
        <v>-1</v>
      </c>
      <c r="CK282" s="35" t="str">
        <f t="shared" si="127"/>
        <v/>
      </c>
      <c r="CL282" s="29" t="str">
        <f t="shared" si="128"/>
        <v/>
      </c>
      <c r="CM282" s="29" t="str">
        <f t="shared" si="129"/>
        <v/>
      </c>
      <c r="CN282" s="29" t="str">
        <f t="shared" si="130"/>
        <v/>
      </c>
      <c r="CO282" s="29" t="str">
        <f t="shared" si="131"/>
        <v/>
      </c>
    </row>
    <row r="283" spans="1:93" hidden="1" x14ac:dyDescent="0.3">
      <c r="A283" t="s">
        <v>725</v>
      </c>
      <c r="B283" t="s">
        <v>96</v>
      </c>
      <c r="C283" t="s">
        <v>83</v>
      </c>
      <c r="D283" s="2" t="s">
        <v>84</v>
      </c>
      <c r="E283" s="2">
        <v>82</v>
      </c>
      <c r="F283" s="34">
        <v>9020</v>
      </c>
      <c r="G283" s="2" t="s">
        <v>106</v>
      </c>
      <c r="H283" s="2">
        <v>7</v>
      </c>
      <c r="I283" s="2">
        <v>296</v>
      </c>
      <c r="J283" s="2">
        <v>370</v>
      </c>
      <c r="K283" s="2" t="s">
        <v>726</v>
      </c>
      <c r="L283" s="2" t="s">
        <v>20</v>
      </c>
      <c r="M283" s="2">
        <v>7</v>
      </c>
      <c r="N283" s="2"/>
      <c r="O283" s="2"/>
      <c r="P283" s="2" t="s">
        <v>84</v>
      </c>
      <c r="Q283" s="2"/>
      <c r="R283" s="2"/>
      <c r="S283" s="2"/>
      <c r="T283" s="2" t="s">
        <v>86</v>
      </c>
      <c r="U283" t="s">
        <v>727</v>
      </c>
      <c r="V283" s="5" t="s">
        <v>88</v>
      </c>
      <c r="W283" t="s">
        <v>109</v>
      </c>
      <c r="X283">
        <v>1</v>
      </c>
      <c r="Z283">
        <v>3.0430000000000001</v>
      </c>
      <c r="AA283">
        <v>-0.14966150225589619</v>
      </c>
      <c r="AB283">
        <v>0.52692151711335011</v>
      </c>
      <c r="AC283">
        <v>1.8411</v>
      </c>
      <c r="AD283">
        <v>-1.8050999999999999</v>
      </c>
      <c r="AE283">
        <v>-1.1288</v>
      </c>
      <c r="AF283">
        <v>-1.845</v>
      </c>
      <c r="AG283">
        <v>6.7507000000000001</v>
      </c>
      <c r="AH283">
        <v>5.8051000000000004</v>
      </c>
      <c r="AI283">
        <v>6.1600000000000002E-2</v>
      </c>
      <c r="AJ283">
        <v>6.6500000000000004E-2</v>
      </c>
      <c r="AK283">
        <v>9.35E-2</v>
      </c>
      <c r="AM283" s="29">
        <f t="shared" si="108"/>
        <v>2.5963920148574546</v>
      </c>
      <c r="AN283" s="29">
        <f t="shared" si="109"/>
        <v>4.4413920148574544</v>
      </c>
      <c r="AO283" s="29">
        <f t="shared" si="110"/>
        <v>2.6362920148574545</v>
      </c>
      <c r="AP283" s="29">
        <f t="shared" si="112"/>
        <v>2.6362920148574545</v>
      </c>
      <c r="AQ283" s="29">
        <f t="shared" si="113"/>
        <v>1.5074920148574544</v>
      </c>
      <c r="AT283">
        <v>2.1320000000000001</v>
      </c>
      <c r="AU283">
        <v>0.23699999999999999</v>
      </c>
      <c r="AV283">
        <v>0.59899999999999998</v>
      </c>
      <c r="AW283">
        <v>0</v>
      </c>
      <c r="AX283">
        <v>-1.69</v>
      </c>
      <c r="AY283">
        <v>-1.1599999999999999</v>
      </c>
      <c r="AZ283">
        <v>0</v>
      </c>
      <c r="BA283">
        <v>-2.4630000000000001</v>
      </c>
      <c r="BB283">
        <v>0.46179999999999999</v>
      </c>
      <c r="BC283">
        <v>0</v>
      </c>
      <c r="BD283">
        <v>0.19869999999999999</v>
      </c>
      <c r="BE283">
        <v>0.6</v>
      </c>
      <c r="BF283">
        <v>15</v>
      </c>
      <c r="BG283">
        <v>0</v>
      </c>
      <c r="BH283">
        <v>3</v>
      </c>
      <c r="BI283">
        <v>150</v>
      </c>
      <c r="BJ283">
        <v>0</v>
      </c>
      <c r="BK283">
        <v>9.1999999999999998E-3</v>
      </c>
      <c r="BL283">
        <v>-8.8000000000000005E-3</v>
      </c>
      <c r="BM283">
        <v>0</v>
      </c>
      <c r="BN283">
        <v>0</v>
      </c>
      <c r="BP283" s="30">
        <v>2000</v>
      </c>
      <c r="BS283" s="30" t="str">
        <f t="shared" si="114"/>
        <v>WRR0347_CFLscw(7w)</v>
      </c>
      <c r="BT283" s="31">
        <f t="shared" si="132"/>
        <v>24</v>
      </c>
      <c r="BU283" s="35">
        <f t="shared" si="115"/>
        <v>0.90240000000000009</v>
      </c>
      <c r="BV283" s="29">
        <f t="shared" si="116"/>
        <v>3.3654000000000002</v>
      </c>
      <c r="BW283" s="29">
        <f t="shared" si="117"/>
        <v>1.6754000000000002</v>
      </c>
      <c r="BX283" s="29">
        <f t="shared" si="118"/>
        <v>0.5154000000000003</v>
      </c>
      <c r="BY283" s="29">
        <f t="shared" si="119"/>
        <v>0.5154000000000003</v>
      </c>
      <c r="BZ283" s="29"/>
      <c r="CA283" s="30" t="str">
        <f t="shared" si="120"/>
        <v>_CFLscw(7w)</v>
      </c>
      <c r="CB283" s="31">
        <f t="shared" si="107"/>
        <v>28</v>
      </c>
      <c r="CC283" s="35">
        <f t="shared" si="121"/>
        <v>0.90240000000000009</v>
      </c>
      <c r="CD283" s="29">
        <f t="shared" si="122"/>
        <v>3.3654000000000002</v>
      </c>
      <c r="CE283" s="29">
        <f t="shared" si="123"/>
        <v>1.6754000000000002</v>
      </c>
      <c r="CF283" s="29">
        <f t="shared" si="124"/>
        <v>0.5154000000000003</v>
      </c>
      <c r="CG283" s="29">
        <f t="shared" si="125"/>
        <v>0.5154000000000003</v>
      </c>
      <c r="CI283" s="30" t="str">
        <f t="shared" si="126"/>
        <v>WRR0347_CFLscw(7w)</v>
      </c>
      <c r="CJ283" s="31">
        <f t="shared" si="111"/>
        <v>24</v>
      </c>
      <c r="CK283" s="35">
        <f t="shared" si="127"/>
        <v>0.90240000000000009</v>
      </c>
      <c r="CL283" s="29">
        <f t="shared" si="128"/>
        <v>3.3654000000000002</v>
      </c>
      <c r="CM283" s="29">
        <f t="shared" si="129"/>
        <v>1.6754000000000002</v>
      </c>
      <c r="CN283" s="29">
        <f t="shared" si="130"/>
        <v>0.5154000000000003</v>
      </c>
      <c r="CO283" s="29">
        <f t="shared" si="131"/>
        <v>0.5154000000000003</v>
      </c>
    </row>
    <row r="284" spans="1:93" hidden="1" x14ac:dyDescent="0.3">
      <c r="A284" t="s">
        <v>728</v>
      </c>
      <c r="B284" t="s">
        <v>96</v>
      </c>
      <c r="C284" t="s">
        <v>83</v>
      </c>
      <c r="D284" s="2" t="s">
        <v>84</v>
      </c>
      <c r="E284" s="2">
        <v>82</v>
      </c>
      <c r="F284" s="34">
        <v>9020</v>
      </c>
      <c r="G284" s="2" t="s">
        <v>106</v>
      </c>
      <c r="H284" s="2">
        <v>80</v>
      </c>
      <c r="I284" s="2"/>
      <c r="J284" s="2"/>
      <c r="K284" s="2" t="s">
        <v>729</v>
      </c>
      <c r="L284" s="2" t="s">
        <v>20</v>
      </c>
      <c r="M284" s="2">
        <v>80</v>
      </c>
      <c r="N284" s="2"/>
      <c r="O284" s="2"/>
      <c r="P284" s="2" t="s">
        <v>84</v>
      </c>
      <c r="Q284" s="2"/>
      <c r="R284" s="2"/>
      <c r="S284" s="2"/>
      <c r="T284" s="2" t="s">
        <v>86</v>
      </c>
      <c r="U284" t="s">
        <v>730</v>
      </c>
      <c r="V284" s="5" t="s">
        <v>88</v>
      </c>
      <c r="W284" t="s">
        <v>89</v>
      </c>
      <c r="X284">
        <v>0</v>
      </c>
      <c r="Z284" t="s">
        <v>88</v>
      </c>
      <c r="AA284" t="s">
        <v>88</v>
      </c>
      <c r="AB284" t="s">
        <v>88</v>
      </c>
      <c r="AC284" t="s">
        <v>88</v>
      </c>
      <c r="AD284" t="s">
        <v>88</v>
      </c>
      <c r="AE284" t="s">
        <v>88</v>
      </c>
      <c r="AF284" t="s">
        <v>88</v>
      </c>
      <c r="AG284" t="s">
        <v>88</v>
      </c>
      <c r="AH284" t="s">
        <v>88</v>
      </c>
      <c r="AI284" t="s">
        <v>88</v>
      </c>
      <c r="AJ284" t="s">
        <v>88</v>
      </c>
      <c r="AK284" t="s">
        <v>88</v>
      </c>
      <c r="AM284" s="29" t="str">
        <f t="shared" si="108"/>
        <v/>
      </c>
      <c r="AN284" s="29" t="str">
        <f t="shared" si="109"/>
        <v/>
      </c>
      <c r="AO284" s="29" t="str">
        <f t="shared" si="110"/>
        <v/>
      </c>
      <c r="AP284" s="29" t="str">
        <f t="shared" si="112"/>
        <v/>
      </c>
      <c r="AQ284" s="29" t="str">
        <f t="shared" si="113"/>
        <v/>
      </c>
      <c r="AT284" t="s">
        <v>88</v>
      </c>
      <c r="AU284" t="s">
        <v>88</v>
      </c>
      <c r="AV284" t="s">
        <v>88</v>
      </c>
      <c r="AW284" t="s">
        <v>88</v>
      </c>
      <c r="AX284" t="s">
        <v>88</v>
      </c>
      <c r="AY284" t="s">
        <v>88</v>
      </c>
      <c r="AZ284" t="s">
        <v>88</v>
      </c>
      <c r="BA284" t="s">
        <v>88</v>
      </c>
      <c r="BB284" t="s">
        <v>88</v>
      </c>
      <c r="BC284" t="s">
        <v>88</v>
      </c>
      <c r="BD284" t="s">
        <v>88</v>
      </c>
      <c r="BE284" t="s">
        <v>88</v>
      </c>
      <c r="BF284" t="s">
        <v>88</v>
      </c>
      <c r="BG284" t="s">
        <v>88</v>
      </c>
      <c r="BH284" t="s">
        <v>88</v>
      </c>
      <c r="BI284" t="s">
        <v>88</v>
      </c>
      <c r="BJ284" t="s">
        <v>88</v>
      </c>
      <c r="BK284" t="s">
        <v>88</v>
      </c>
      <c r="BL284" t="s">
        <v>88</v>
      </c>
      <c r="BM284" t="s">
        <v>88</v>
      </c>
      <c r="BN284" t="s">
        <v>88</v>
      </c>
      <c r="BP284" s="30">
        <v>2000</v>
      </c>
      <c r="BS284" s="30" t="str">
        <f t="shared" si="114"/>
        <v/>
      </c>
      <c r="BT284" s="31">
        <f t="shared" si="132"/>
        <v>-1</v>
      </c>
      <c r="BU284" s="35" t="str">
        <f t="shared" si="115"/>
        <v>OOS</v>
      </c>
      <c r="BV284" s="29" t="str">
        <f t="shared" si="116"/>
        <v>OOS</v>
      </c>
      <c r="BW284" s="29" t="str">
        <f t="shared" si="117"/>
        <v>OOS</v>
      </c>
      <c r="BX284" s="29" t="str">
        <f t="shared" si="118"/>
        <v>OOS</v>
      </c>
      <c r="BY284" s="29" t="str">
        <f t="shared" si="119"/>
        <v>OOS</v>
      </c>
      <c r="BZ284" s="29"/>
      <c r="CA284" s="30" t="str">
        <f t="shared" si="120"/>
        <v/>
      </c>
      <c r="CB284" s="31">
        <f t="shared" si="107"/>
        <v>-1</v>
      </c>
      <c r="CC284" s="35" t="str">
        <f t="shared" si="121"/>
        <v/>
      </c>
      <c r="CD284" s="29" t="str">
        <f t="shared" si="122"/>
        <v/>
      </c>
      <c r="CE284" s="29" t="str">
        <f t="shared" si="123"/>
        <v/>
      </c>
      <c r="CF284" s="29" t="str">
        <f t="shared" si="124"/>
        <v/>
      </c>
      <c r="CG284" s="29" t="str">
        <f t="shared" si="125"/>
        <v/>
      </c>
      <c r="CI284" s="30" t="str">
        <f t="shared" si="126"/>
        <v/>
      </c>
      <c r="CJ284" s="31">
        <f t="shared" si="111"/>
        <v>-1</v>
      </c>
      <c r="CK284" s="35" t="str">
        <f t="shared" si="127"/>
        <v/>
      </c>
      <c r="CL284" s="29" t="str">
        <f t="shared" si="128"/>
        <v/>
      </c>
      <c r="CM284" s="29" t="str">
        <f t="shared" si="129"/>
        <v/>
      </c>
      <c r="CN284" s="29" t="str">
        <f t="shared" si="130"/>
        <v/>
      </c>
      <c r="CO284" s="29" t="str">
        <f t="shared" si="131"/>
        <v/>
      </c>
    </row>
    <row r="285" spans="1:93" hidden="1" x14ac:dyDescent="0.3">
      <c r="A285" t="s">
        <v>731</v>
      </c>
      <c r="B285" t="s">
        <v>105</v>
      </c>
      <c r="C285" t="s">
        <v>83</v>
      </c>
      <c r="D285" s="2" t="s">
        <v>84</v>
      </c>
      <c r="E285" s="2"/>
      <c r="F285" s="34">
        <v>9020</v>
      </c>
      <c r="G285" s="2" t="s">
        <v>106</v>
      </c>
      <c r="H285" s="2">
        <v>84</v>
      </c>
      <c r="I285" s="2"/>
      <c r="J285" s="2"/>
      <c r="K285" s="2"/>
      <c r="L285" s="2" t="s">
        <v>20</v>
      </c>
      <c r="M285" s="2">
        <v>84</v>
      </c>
      <c r="N285" s="2"/>
      <c r="O285" s="2"/>
      <c r="P285" s="2" t="s">
        <v>84</v>
      </c>
      <c r="Q285" s="2"/>
      <c r="R285" s="2"/>
      <c r="S285" s="2"/>
      <c r="T285" s="2" t="s">
        <v>86</v>
      </c>
      <c r="U285" t="s">
        <v>732</v>
      </c>
      <c r="V285" s="5" t="s">
        <v>88</v>
      </c>
      <c r="W285" t="s">
        <v>109</v>
      </c>
      <c r="X285">
        <v>1</v>
      </c>
      <c r="Z285">
        <v>3.0430000000000001</v>
      </c>
      <c r="AA285">
        <v>-0.14966150225589619</v>
      </c>
      <c r="AB285">
        <v>0.52692151711335011</v>
      </c>
      <c r="AC285">
        <v>1.8411</v>
      </c>
      <c r="AD285">
        <v>-1.8050999999999999</v>
      </c>
      <c r="AE285">
        <v>-1.1288</v>
      </c>
      <c r="AF285">
        <v>-1.845</v>
      </c>
      <c r="AG285">
        <v>6.7507000000000001</v>
      </c>
      <c r="AH285">
        <v>5.8051000000000004</v>
      </c>
      <c r="AI285">
        <v>6.1600000000000002E-2</v>
      </c>
      <c r="AJ285">
        <v>6.6500000000000004E-2</v>
      </c>
      <c r="AK285">
        <v>9.35E-2</v>
      </c>
      <c r="AM285" s="29">
        <f t="shared" si="108"/>
        <v>13.233392014857454</v>
      </c>
      <c r="AN285" s="29">
        <f t="shared" si="109"/>
        <v>15.078392014857453</v>
      </c>
      <c r="AO285" s="29">
        <f t="shared" si="110"/>
        <v>13.273292014857454</v>
      </c>
      <c r="AP285" s="29">
        <f t="shared" si="112"/>
        <v>13.273292014857454</v>
      </c>
      <c r="AQ285" s="29">
        <f t="shared" si="113"/>
        <v>12.144492014857454</v>
      </c>
      <c r="AT285">
        <v>2.1320000000000001</v>
      </c>
      <c r="AU285">
        <v>0.23699999999999999</v>
      </c>
      <c r="AV285">
        <v>0.59899999999999998</v>
      </c>
      <c r="AW285">
        <v>0</v>
      </c>
      <c r="AX285">
        <v>-1.69</v>
      </c>
      <c r="AY285">
        <v>-1.1599999999999999</v>
      </c>
      <c r="AZ285">
        <v>0</v>
      </c>
      <c r="BA285">
        <v>-2.4630000000000001</v>
      </c>
      <c r="BB285">
        <v>0.46179999999999999</v>
      </c>
      <c r="BC285">
        <v>0</v>
      </c>
      <c r="BD285">
        <v>0.19869999999999999</v>
      </c>
      <c r="BE285">
        <v>0.6</v>
      </c>
      <c r="BF285">
        <v>15</v>
      </c>
      <c r="BG285">
        <v>0</v>
      </c>
      <c r="BH285">
        <v>3</v>
      </c>
      <c r="BI285">
        <v>150</v>
      </c>
      <c r="BJ285">
        <v>0</v>
      </c>
      <c r="BK285">
        <v>9.1999999999999998E-3</v>
      </c>
      <c r="BL285">
        <v>-8.8000000000000005E-3</v>
      </c>
      <c r="BM285">
        <v>0</v>
      </c>
      <c r="BN285">
        <v>0</v>
      </c>
      <c r="BP285" s="30">
        <v>2000</v>
      </c>
      <c r="BS285" s="30" t="str">
        <f t="shared" si="114"/>
        <v>WRR0347_CFLscw(84w)</v>
      </c>
      <c r="BT285" s="31">
        <f t="shared" si="132"/>
        <v>291</v>
      </c>
      <c r="BU285" s="35" t="str">
        <f t="shared" si="115"/>
        <v>OOS</v>
      </c>
      <c r="BV285" s="29" t="str">
        <f t="shared" si="116"/>
        <v>OOS</v>
      </c>
      <c r="BW285" s="29" t="str">
        <f t="shared" si="117"/>
        <v>OOS</v>
      </c>
      <c r="BX285" s="29" t="str">
        <f t="shared" si="118"/>
        <v>OOS</v>
      </c>
      <c r="BY285" s="29" t="str">
        <f t="shared" si="119"/>
        <v>OOS</v>
      </c>
      <c r="BZ285" s="29"/>
      <c r="CA285" s="30" t="str">
        <f t="shared" si="120"/>
        <v>_CFLscw(84w)</v>
      </c>
      <c r="CB285" s="31">
        <f t="shared" si="107"/>
        <v>342</v>
      </c>
      <c r="CC285" s="35" t="str">
        <f t="shared" si="121"/>
        <v/>
      </c>
      <c r="CD285" s="29" t="str">
        <f t="shared" si="122"/>
        <v/>
      </c>
      <c r="CE285" s="29" t="str">
        <f t="shared" si="123"/>
        <v/>
      </c>
      <c r="CF285" s="29" t="str">
        <f t="shared" si="124"/>
        <v/>
      </c>
      <c r="CG285" s="29" t="str">
        <f t="shared" si="125"/>
        <v/>
      </c>
      <c r="CI285" s="30" t="str">
        <f t="shared" si="126"/>
        <v>WRR0347_CFLscw(84w)</v>
      </c>
      <c r="CJ285" s="31">
        <f t="shared" si="111"/>
        <v>291</v>
      </c>
      <c r="CK285" s="35" t="str">
        <f t="shared" si="127"/>
        <v/>
      </c>
      <c r="CL285" s="29" t="str">
        <f t="shared" si="128"/>
        <v/>
      </c>
      <c r="CM285" s="29" t="str">
        <f t="shared" si="129"/>
        <v/>
      </c>
      <c r="CN285" s="29" t="str">
        <f t="shared" si="130"/>
        <v/>
      </c>
      <c r="CO285" s="29" t="str">
        <f t="shared" si="131"/>
        <v/>
      </c>
    </row>
    <row r="286" spans="1:93" hidden="1" x14ac:dyDescent="0.3">
      <c r="A286" t="s">
        <v>733</v>
      </c>
      <c r="B286" t="s">
        <v>105</v>
      </c>
      <c r="C286" t="s">
        <v>83</v>
      </c>
      <c r="D286" s="2" t="s">
        <v>84</v>
      </c>
      <c r="E286" s="2"/>
      <c r="F286" s="34">
        <v>9020</v>
      </c>
      <c r="G286" s="2" t="s">
        <v>106</v>
      </c>
      <c r="H286" s="2">
        <v>85</v>
      </c>
      <c r="I286" s="2"/>
      <c r="J286" s="2"/>
      <c r="K286" s="2"/>
      <c r="L286" s="2" t="s">
        <v>20</v>
      </c>
      <c r="M286" s="2">
        <v>85</v>
      </c>
      <c r="N286" s="2"/>
      <c r="O286" s="2"/>
      <c r="P286" s="2" t="s">
        <v>84</v>
      </c>
      <c r="Q286" s="2"/>
      <c r="R286" s="2"/>
      <c r="S286" s="2"/>
      <c r="T286" s="2" t="s">
        <v>86</v>
      </c>
      <c r="U286" t="s">
        <v>734</v>
      </c>
      <c r="V286" s="5" t="s">
        <v>88</v>
      </c>
      <c r="W286" t="s">
        <v>109</v>
      </c>
      <c r="X286">
        <v>1</v>
      </c>
      <c r="Z286">
        <v>3.0430000000000001</v>
      </c>
      <c r="AA286">
        <v>-0.14966150225589619</v>
      </c>
      <c r="AB286">
        <v>0.52692151711335011</v>
      </c>
      <c r="AC286">
        <v>1.8411</v>
      </c>
      <c r="AD286">
        <v>-1.8050999999999999</v>
      </c>
      <c r="AE286">
        <v>-1.1288</v>
      </c>
      <c r="AF286">
        <v>-1.845</v>
      </c>
      <c r="AG286">
        <v>6.7507000000000001</v>
      </c>
      <c r="AH286">
        <v>5.8051000000000004</v>
      </c>
      <c r="AI286">
        <v>6.1600000000000002E-2</v>
      </c>
      <c r="AJ286">
        <v>6.6500000000000004E-2</v>
      </c>
      <c r="AK286">
        <v>9.35E-2</v>
      </c>
      <c r="AM286" s="29">
        <f t="shared" si="108"/>
        <v>13.393392014857454</v>
      </c>
      <c r="AN286" s="29">
        <f t="shared" si="109"/>
        <v>15.238392014857453</v>
      </c>
      <c r="AO286" s="29">
        <f t="shared" si="110"/>
        <v>13.433292014857454</v>
      </c>
      <c r="AP286" s="29">
        <f t="shared" si="112"/>
        <v>13.433292014857454</v>
      </c>
      <c r="AQ286" s="29">
        <f t="shared" si="113"/>
        <v>12.304492014857454</v>
      </c>
      <c r="AT286">
        <v>2.1320000000000001</v>
      </c>
      <c r="AU286">
        <v>0.23699999999999999</v>
      </c>
      <c r="AV286">
        <v>0.59899999999999998</v>
      </c>
      <c r="AW286">
        <v>0</v>
      </c>
      <c r="AX286">
        <v>-1.69</v>
      </c>
      <c r="AY286">
        <v>-1.1599999999999999</v>
      </c>
      <c r="AZ286">
        <v>0</v>
      </c>
      <c r="BA286">
        <v>-2.4630000000000001</v>
      </c>
      <c r="BB286">
        <v>0.46179999999999999</v>
      </c>
      <c r="BC286">
        <v>0</v>
      </c>
      <c r="BD286">
        <v>0.19869999999999999</v>
      </c>
      <c r="BE286">
        <v>0.6</v>
      </c>
      <c r="BF286">
        <v>15</v>
      </c>
      <c r="BG286">
        <v>0</v>
      </c>
      <c r="BH286">
        <v>3</v>
      </c>
      <c r="BI286">
        <v>150</v>
      </c>
      <c r="BJ286">
        <v>0</v>
      </c>
      <c r="BK286">
        <v>9.1999999999999998E-3</v>
      </c>
      <c r="BL286">
        <v>-8.8000000000000005E-3</v>
      </c>
      <c r="BM286">
        <v>0</v>
      </c>
      <c r="BN286">
        <v>0</v>
      </c>
      <c r="BP286" s="30">
        <v>2000</v>
      </c>
      <c r="BS286" s="30" t="str">
        <f t="shared" si="114"/>
        <v>WRR0347_CFLscw(85w)</v>
      </c>
      <c r="BT286" s="31">
        <f t="shared" si="132"/>
        <v>295</v>
      </c>
      <c r="BU286" s="35" t="str">
        <f t="shared" si="115"/>
        <v>OOS</v>
      </c>
      <c r="BV286" s="29" t="str">
        <f t="shared" si="116"/>
        <v>OOS</v>
      </c>
      <c r="BW286" s="29" t="str">
        <f t="shared" si="117"/>
        <v>OOS</v>
      </c>
      <c r="BX286" s="29" t="str">
        <f t="shared" si="118"/>
        <v>OOS</v>
      </c>
      <c r="BY286" s="29" t="str">
        <f t="shared" si="119"/>
        <v>OOS</v>
      </c>
      <c r="BZ286" s="29"/>
      <c r="CA286" s="30" t="str">
        <f t="shared" si="120"/>
        <v>_CFLscw(85w)</v>
      </c>
      <c r="CB286" s="31">
        <f t="shared" si="107"/>
        <v>346</v>
      </c>
      <c r="CC286" s="35" t="str">
        <f t="shared" si="121"/>
        <v/>
      </c>
      <c r="CD286" s="29" t="str">
        <f t="shared" si="122"/>
        <v/>
      </c>
      <c r="CE286" s="29" t="str">
        <f t="shared" si="123"/>
        <v/>
      </c>
      <c r="CF286" s="29" t="str">
        <f t="shared" si="124"/>
        <v/>
      </c>
      <c r="CG286" s="29" t="str">
        <f t="shared" si="125"/>
        <v/>
      </c>
      <c r="CI286" s="30" t="str">
        <f t="shared" si="126"/>
        <v>WRR0347_CFLscw(85w)</v>
      </c>
      <c r="CJ286" s="31">
        <f t="shared" si="111"/>
        <v>295</v>
      </c>
      <c r="CK286" s="35" t="str">
        <f t="shared" si="127"/>
        <v/>
      </c>
      <c r="CL286" s="29" t="str">
        <f t="shared" si="128"/>
        <v/>
      </c>
      <c r="CM286" s="29" t="str">
        <f t="shared" si="129"/>
        <v/>
      </c>
      <c r="CN286" s="29" t="str">
        <f t="shared" si="130"/>
        <v/>
      </c>
      <c r="CO286" s="29" t="str">
        <f t="shared" si="131"/>
        <v/>
      </c>
    </row>
    <row r="287" spans="1:93" hidden="1" x14ac:dyDescent="0.3">
      <c r="A287" t="s">
        <v>735</v>
      </c>
      <c r="B287" t="s">
        <v>96</v>
      </c>
      <c r="C287" t="s">
        <v>83</v>
      </c>
      <c r="D287" s="2" t="s">
        <v>84</v>
      </c>
      <c r="E287" s="2">
        <v>82</v>
      </c>
      <c r="F287" s="34">
        <v>9020</v>
      </c>
      <c r="G287" s="2" t="s">
        <v>106</v>
      </c>
      <c r="H287" s="2">
        <v>8</v>
      </c>
      <c r="I287" s="2">
        <v>320</v>
      </c>
      <c r="J287" s="2">
        <v>400</v>
      </c>
      <c r="K287" s="2" t="s">
        <v>736</v>
      </c>
      <c r="L287" s="2" t="s">
        <v>20</v>
      </c>
      <c r="M287" s="2">
        <v>8</v>
      </c>
      <c r="N287" s="2"/>
      <c r="O287" s="2"/>
      <c r="P287" s="2" t="s">
        <v>84</v>
      </c>
      <c r="Q287" s="2"/>
      <c r="R287" s="2"/>
      <c r="S287" s="2"/>
      <c r="T287" s="2" t="s">
        <v>86</v>
      </c>
      <c r="U287" t="s">
        <v>737</v>
      </c>
      <c r="V287" s="5" t="s">
        <v>88</v>
      </c>
      <c r="W287" t="s">
        <v>109</v>
      </c>
      <c r="X287">
        <v>1</v>
      </c>
      <c r="Z287">
        <v>3.0430000000000001</v>
      </c>
      <c r="AA287">
        <v>-0.14966150225589619</v>
      </c>
      <c r="AB287">
        <v>0.52692151711335011</v>
      </c>
      <c r="AC287">
        <v>1.8411</v>
      </c>
      <c r="AD287">
        <v>-1.8050999999999999</v>
      </c>
      <c r="AE287">
        <v>-1.1288</v>
      </c>
      <c r="AF287">
        <v>-1.845</v>
      </c>
      <c r="AG287">
        <v>6.7507000000000001</v>
      </c>
      <c r="AH287">
        <v>5.8051000000000004</v>
      </c>
      <c r="AI287">
        <v>6.1600000000000002E-2</v>
      </c>
      <c r="AJ287">
        <v>6.6500000000000004E-2</v>
      </c>
      <c r="AK287">
        <v>9.35E-2</v>
      </c>
      <c r="AM287" s="29">
        <f t="shared" si="108"/>
        <v>2.6628920148574542</v>
      </c>
      <c r="AN287" s="29">
        <f t="shared" si="109"/>
        <v>4.5078920148574539</v>
      </c>
      <c r="AO287" s="29">
        <f t="shared" si="110"/>
        <v>2.702792014857454</v>
      </c>
      <c r="AP287" s="29">
        <f t="shared" si="112"/>
        <v>2.702792014857454</v>
      </c>
      <c r="AQ287" s="29">
        <f t="shared" si="113"/>
        <v>1.573992014857454</v>
      </c>
      <c r="AT287">
        <v>2.1320000000000001</v>
      </c>
      <c r="AU287">
        <v>0.23699999999999999</v>
      </c>
      <c r="AV287">
        <v>0.59899999999999998</v>
      </c>
      <c r="AW287">
        <v>0</v>
      </c>
      <c r="AX287">
        <v>-1.69</v>
      </c>
      <c r="AY287">
        <v>-1.1599999999999999</v>
      </c>
      <c r="AZ287">
        <v>0</v>
      </c>
      <c r="BA287">
        <v>-2.4630000000000001</v>
      </c>
      <c r="BB287">
        <v>0.46179999999999999</v>
      </c>
      <c r="BC287">
        <v>0</v>
      </c>
      <c r="BD287">
        <v>0.19869999999999999</v>
      </c>
      <c r="BE287">
        <v>0.6</v>
      </c>
      <c r="BF287">
        <v>15</v>
      </c>
      <c r="BG287">
        <v>0</v>
      </c>
      <c r="BH287">
        <v>3</v>
      </c>
      <c r="BI287">
        <v>150</v>
      </c>
      <c r="BJ287">
        <v>0</v>
      </c>
      <c r="BK287">
        <v>9.1999999999999998E-3</v>
      </c>
      <c r="BL287">
        <v>-8.8000000000000005E-3</v>
      </c>
      <c r="BM287">
        <v>0</v>
      </c>
      <c r="BN287">
        <v>0</v>
      </c>
      <c r="BP287" s="30">
        <v>2000</v>
      </c>
      <c r="BS287" s="30" t="str">
        <f t="shared" si="114"/>
        <v>WRR0347_CFLscw(8w)</v>
      </c>
      <c r="BT287" s="31">
        <f t="shared" si="132"/>
        <v>28</v>
      </c>
      <c r="BU287" s="35">
        <f t="shared" si="115"/>
        <v>0.90240000000000009</v>
      </c>
      <c r="BV287" s="29">
        <f t="shared" si="116"/>
        <v>3.3654000000000002</v>
      </c>
      <c r="BW287" s="29">
        <f t="shared" si="117"/>
        <v>1.6754000000000002</v>
      </c>
      <c r="BX287" s="29">
        <f t="shared" si="118"/>
        <v>0.5154000000000003</v>
      </c>
      <c r="BY287" s="29">
        <f t="shared" si="119"/>
        <v>0.5154000000000003</v>
      </c>
      <c r="BZ287" s="29"/>
      <c r="CA287" s="30" t="str">
        <f t="shared" si="120"/>
        <v>_CFLscw(8w)</v>
      </c>
      <c r="CB287" s="31">
        <f t="shared" si="107"/>
        <v>33</v>
      </c>
      <c r="CC287" s="35">
        <f t="shared" si="121"/>
        <v>0.93000000000000016</v>
      </c>
      <c r="CD287" s="29">
        <f t="shared" si="122"/>
        <v>3.3930000000000002</v>
      </c>
      <c r="CE287" s="29">
        <f t="shared" si="123"/>
        <v>1.7030000000000003</v>
      </c>
      <c r="CF287" s="29">
        <f t="shared" si="124"/>
        <v>0.54300000000000037</v>
      </c>
      <c r="CG287" s="29">
        <f t="shared" si="125"/>
        <v>0.54300000000000037</v>
      </c>
      <c r="CI287" s="30" t="str">
        <f t="shared" si="126"/>
        <v>WRR0347_CFLscw(8w)</v>
      </c>
      <c r="CJ287" s="31">
        <f t="shared" si="111"/>
        <v>28</v>
      </c>
      <c r="CK287" s="35">
        <f t="shared" si="127"/>
        <v>0.90240000000000009</v>
      </c>
      <c r="CL287" s="29">
        <f t="shared" si="128"/>
        <v>3.3654000000000002</v>
      </c>
      <c r="CM287" s="29">
        <f t="shared" si="129"/>
        <v>1.6754000000000002</v>
      </c>
      <c r="CN287" s="29">
        <f t="shared" si="130"/>
        <v>0.5154000000000003</v>
      </c>
      <c r="CO287" s="29">
        <f t="shared" si="131"/>
        <v>0.5154000000000003</v>
      </c>
    </row>
    <row r="288" spans="1:93" hidden="1" x14ac:dyDescent="0.3">
      <c r="A288" t="s">
        <v>738</v>
      </c>
      <c r="B288" t="s">
        <v>105</v>
      </c>
      <c r="C288" t="s">
        <v>84</v>
      </c>
      <c r="D288" s="2" t="s">
        <v>84</v>
      </c>
      <c r="E288" s="2"/>
      <c r="F288" s="34">
        <v>9020</v>
      </c>
      <c r="G288" s="2" t="s">
        <v>106</v>
      </c>
      <c r="H288" s="2">
        <v>92</v>
      </c>
      <c r="I288" s="2"/>
      <c r="J288" s="2"/>
      <c r="K288" s="2"/>
      <c r="L288" s="2" t="s">
        <v>20</v>
      </c>
      <c r="M288" s="2">
        <v>92</v>
      </c>
      <c r="N288" s="2"/>
      <c r="O288" s="2"/>
      <c r="P288" s="2" t="s">
        <v>84</v>
      </c>
      <c r="Q288" s="2"/>
      <c r="R288" s="2"/>
      <c r="S288" s="2"/>
      <c r="T288" s="2" t="s">
        <v>86</v>
      </c>
      <c r="U288" t="s">
        <v>739</v>
      </c>
      <c r="V288" s="5" t="s">
        <v>88</v>
      </c>
      <c r="W288" t="s">
        <v>89</v>
      </c>
      <c r="X288">
        <v>0</v>
      </c>
      <c r="Z288" t="s">
        <v>88</v>
      </c>
      <c r="AA288" t="s">
        <v>88</v>
      </c>
      <c r="AB288" t="s">
        <v>88</v>
      </c>
      <c r="AC288" t="s">
        <v>88</v>
      </c>
      <c r="AD288" t="s">
        <v>88</v>
      </c>
      <c r="AE288" t="s">
        <v>88</v>
      </c>
      <c r="AF288" t="s">
        <v>88</v>
      </c>
      <c r="AG288" t="s">
        <v>88</v>
      </c>
      <c r="AH288" t="s">
        <v>88</v>
      </c>
      <c r="AI288" t="s">
        <v>88</v>
      </c>
      <c r="AJ288" t="s">
        <v>88</v>
      </c>
      <c r="AK288" t="s">
        <v>88</v>
      </c>
      <c r="AM288" s="29" t="str">
        <f t="shared" si="108"/>
        <v/>
      </c>
      <c r="AN288" s="29" t="str">
        <f t="shared" si="109"/>
        <v/>
      </c>
      <c r="AO288" s="29" t="str">
        <f t="shared" si="110"/>
        <v/>
      </c>
      <c r="AP288" s="29" t="str">
        <f t="shared" si="112"/>
        <v/>
      </c>
      <c r="AQ288" s="29" t="str">
        <f t="shared" si="113"/>
        <v/>
      </c>
      <c r="AT288" t="s">
        <v>88</v>
      </c>
      <c r="AU288" t="s">
        <v>88</v>
      </c>
      <c r="AV288" t="s">
        <v>88</v>
      </c>
      <c r="AW288" t="s">
        <v>88</v>
      </c>
      <c r="AX288" t="s">
        <v>88</v>
      </c>
      <c r="AY288" t="s">
        <v>88</v>
      </c>
      <c r="AZ288" t="s">
        <v>88</v>
      </c>
      <c r="BA288" t="s">
        <v>88</v>
      </c>
      <c r="BB288" t="s">
        <v>88</v>
      </c>
      <c r="BC288" t="s">
        <v>88</v>
      </c>
      <c r="BD288" t="s">
        <v>88</v>
      </c>
      <c r="BE288" t="s">
        <v>88</v>
      </c>
      <c r="BF288" t="s">
        <v>88</v>
      </c>
      <c r="BG288" t="s">
        <v>88</v>
      </c>
      <c r="BH288" t="s">
        <v>88</v>
      </c>
      <c r="BI288" t="s">
        <v>88</v>
      </c>
      <c r="BJ288" t="s">
        <v>88</v>
      </c>
      <c r="BK288" t="s">
        <v>88</v>
      </c>
      <c r="BL288" t="s">
        <v>88</v>
      </c>
      <c r="BM288" t="s">
        <v>88</v>
      </c>
      <c r="BN288" t="s">
        <v>88</v>
      </c>
      <c r="BP288" s="30">
        <v>2000</v>
      </c>
      <c r="BS288" s="30" t="str">
        <f t="shared" si="114"/>
        <v/>
      </c>
      <c r="BT288" s="31">
        <f t="shared" si="132"/>
        <v>-1</v>
      </c>
      <c r="BU288" s="35" t="str">
        <f t="shared" si="115"/>
        <v>OOS</v>
      </c>
      <c r="BV288" s="29" t="str">
        <f t="shared" si="116"/>
        <v>OOS</v>
      </c>
      <c r="BW288" s="29" t="str">
        <f t="shared" si="117"/>
        <v>OOS</v>
      </c>
      <c r="BX288" s="29" t="str">
        <f t="shared" si="118"/>
        <v>OOS</v>
      </c>
      <c r="BY288" s="29" t="str">
        <f t="shared" si="119"/>
        <v>OOS</v>
      </c>
      <c r="BZ288" s="29"/>
      <c r="CA288" s="30" t="str">
        <f t="shared" si="120"/>
        <v/>
      </c>
      <c r="CB288" s="31">
        <f t="shared" si="107"/>
        <v>-1</v>
      </c>
      <c r="CC288" s="35" t="str">
        <f t="shared" si="121"/>
        <v/>
      </c>
      <c r="CD288" s="29" t="str">
        <f t="shared" si="122"/>
        <v/>
      </c>
      <c r="CE288" s="29" t="str">
        <f t="shared" si="123"/>
        <v/>
      </c>
      <c r="CF288" s="29" t="str">
        <f t="shared" si="124"/>
        <v/>
      </c>
      <c r="CG288" s="29" t="str">
        <f t="shared" si="125"/>
        <v/>
      </c>
      <c r="CI288" s="30" t="str">
        <f t="shared" si="126"/>
        <v/>
      </c>
      <c r="CJ288" s="31">
        <f t="shared" si="111"/>
        <v>-1</v>
      </c>
      <c r="CK288" s="35" t="str">
        <f t="shared" si="127"/>
        <v/>
      </c>
      <c r="CL288" s="29" t="str">
        <f t="shared" si="128"/>
        <v/>
      </c>
      <c r="CM288" s="29" t="str">
        <f t="shared" si="129"/>
        <v/>
      </c>
      <c r="CN288" s="29" t="str">
        <f t="shared" si="130"/>
        <v/>
      </c>
      <c r="CO288" s="29" t="str">
        <f t="shared" si="131"/>
        <v/>
      </c>
    </row>
    <row r="289" spans="1:93" hidden="1" x14ac:dyDescent="0.3">
      <c r="A289" t="s">
        <v>740</v>
      </c>
      <c r="B289" t="s">
        <v>105</v>
      </c>
      <c r="C289" t="s">
        <v>84</v>
      </c>
      <c r="D289" s="2" t="s">
        <v>84</v>
      </c>
      <c r="E289" s="2"/>
      <c r="F289" s="34">
        <v>9020</v>
      </c>
      <c r="G289" s="2" t="s">
        <v>106</v>
      </c>
      <c r="H289" s="2">
        <v>96</v>
      </c>
      <c r="I289" s="2"/>
      <c r="J289" s="2"/>
      <c r="K289" s="2"/>
      <c r="L289" s="2" t="s">
        <v>20</v>
      </c>
      <c r="M289" s="2">
        <v>96</v>
      </c>
      <c r="N289" s="2"/>
      <c r="O289" s="2"/>
      <c r="P289" s="2" t="s">
        <v>84</v>
      </c>
      <c r="Q289" s="2"/>
      <c r="R289" s="2"/>
      <c r="S289" s="2"/>
      <c r="T289" s="2" t="s">
        <v>86</v>
      </c>
      <c r="U289" t="s">
        <v>741</v>
      </c>
      <c r="V289" s="5" t="s">
        <v>88</v>
      </c>
      <c r="W289" t="s">
        <v>89</v>
      </c>
      <c r="X289">
        <v>0</v>
      </c>
      <c r="Z289" t="s">
        <v>88</v>
      </c>
      <c r="AA289" t="s">
        <v>88</v>
      </c>
      <c r="AB289" t="s">
        <v>88</v>
      </c>
      <c r="AC289" t="s">
        <v>88</v>
      </c>
      <c r="AD289" t="s">
        <v>88</v>
      </c>
      <c r="AE289" t="s">
        <v>88</v>
      </c>
      <c r="AF289" t="s">
        <v>88</v>
      </c>
      <c r="AG289" t="s">
        <v>88</v>
      </c>
      <c r="AH289" t="s">
        <v>88</v>
      </c>
      <c r="AI289" t="s">
        <v>88</v>
      </c>
      <c r="AJ289" t="s">
        <v>88</v>
      </c>
      <c r="AK289" t="s">
        <v>88</v>
      </c>
      <c r="AM289" s="29" t="str">
        <f t="shared" si="108"/>
        <v/>
      </c>
      <c r="AN289" s="29" t="str">
        <f t="shared" si="109"/>
        <v/>
      </c>
      <c r="AO289" s="29" t="str">
        <f t="shared" si="110"/>
        <v/>
      </c>
      <c r="AP289" s="29" t="str">
        <f t="shared" si="112"/>
        <v/>
      </c>
      <c r="AQ289" s="29" t="str">
        <f t="shared" si="113"/>
        <v/>
      </c>
      <c r="AT289" t="s">
        <v>88</v>
      </c>
      <c r="AU289" t="s">
        <v>88</v>
      </c>
      <c r="AV289" t="s">
        <v>88</v>
      </c>
      <c r="AW289" t="s">
        <v>88</v>
      </c>
      <c r="AX289" t="s">
        <v>88</v>
      </c>
      <c r="AY289" t="s">
        <v>88</v>
      </c>
      <c r="AZ289" t="s">
        <v>88</v>
      </c>
      <c r="BA289" t="s">
        <v>88</v>
      </c>
      <c r="BB289" t="s">
        <v>88</v>
      </c>
      <c r="BC289" t="s">
        <v>88</v>
      </c>
      <c r="BD289" t="s">
        <v>88</v>
      </c>
      <c r="BE289" t="s">
        <v>88</v>
      </c>
      <c r="BF289" t="s">
        <v>88</v>
      </c>
      <c r="BG289" t="s">
        <v>88</v>
      </c>
      <c r="BH289" t="s">
        <v>88</v>
      </c>
      <c r="BI289" t="s">
        <v>88</v>
      </c>
      <c r="BJ289" t="s">
        <v>88</v>
      </c>
      <c r="BK289" t="s">
        <v>88</v>
      </c>
      <c r="BL289" t="s">
        <v>88</v>
      </c>
      <c r="BM289" t="s">
        <v>88</v>
      </c>
      <c r="BN289" t="s">
        <v>88</v>
      </c>
      <c r="BP289" s="30">
        <v>2000</v>
      </c>
      <c r="BS289" s="30" t="str">
        <f t="shared" si="114"/>
        <v/>
      </c>
      <c r="BT289" s="31">
        <f t="shared" si="132"/>
        <v>-1</v>
      </c>
      <c r="BU289" s="35" t="str">
        <f t="shared" si="115"/>
        <v>OOS</v>
      </c>
      <c r="BV289" s="29" t="str">
        <f t="shared" si="116"/>
        <v>OOS</v>
      </c>
      <c r="BW289" s="29" t="str">
        <f t="shared" si="117"/>
        <v>OOS</v>
      </c>
      <c r="BX289" s="29" t="str">
        <f t="shared" si="118"/>
        <v>OOS</v>
      </c>
      <c r="BY289" s="29" t="str">
        <f t="shared" si="119"/>
        <v>OOS</v>
      </c>
      <c r="BZ289" s="29"/>
      <c r="CA289" s="30" t="str">
        <f t="shared" si="120"/>
        <v/>
      </c>
      <c r="CB289" s="31">
        <f t="shared" si="107"/>
        <v>-1</v>
      </c>
      <c r="CC289" s="35" t="str">
        <f t="shared" si="121"/>
        <v/>
      </c>
      <c r="CD289" s="29" t="str">
        <f t="shared" si="122"/>
        <v/>
      </c>
      <c r="CE289" s="29" t="str">
        <f t="shared" si="123"/>
        <v/>
      </c>
      <c r="CF289" s="29" t="str">
        <f t="shared" si="124"/>
        <v/>
      </c>
      <c r="CG289" s="29" t="str">
        <f t="shared" si="125"/>
        <v/>
      </c>
      <c r="CI289" s="30" t="str">
        <f t="shared" si="126"/>
        <v/>
      </c>
      <c r="CJ289" s="31">
        <f t="shared" si="111"/>
        <v>-1</v>
      </c>
      <c r="CK289" s="35" t="str">
        <f t="shared" si="127"/>
        <v/>
      </c>
      <c r="CL289" s="29" t="str">
        <f t="shared" si="128"/>
        <v/>
      </c>
      <c r="CM289" s="29" t="str">
        <f t="shared" si="129"/>
        <v/>
      </c>
      <c r="CN289" s="29" t="str">
        <f t="shared" si="130"/>
        <v/>
      </c>
      <c r="CO289" s="29" t="str">
        <f t="shared" si="131"/>
        <v/>
      </c>
    </row>
    <row r="290" spans="1:93" hidden="1" x14ac:dyDescent="0.3">
      <c r="A290" t="s">
        <v>742</v>
      </c>
      <c r="B290" t="s">
        <v>96</v>
      </c>
      <c r="C290" t="s">
        <v>83</v>
      </c>
      <c r="D290" s="2" t="s">
        <v>84</v>
      </c>
      <c r="E290" s="2">
        <v>82</v>
      </c>
      <c r="F290" s="34">
        <v>9020</v>
      </c>
      <c r="G290" s="2" t="s">
        <v>106</v>
      </c>
      <c r="H290" s="2">
        <v>9</v>
      </c>
      <c r="I290" s="2">
        <v>344</v>
      </c>
      <c r="J290" s="2">
        <v>430</v>
      </c>
      <c r="K290" s="2" t="s">
        <v>743</v>
      </c>
      <c r="L290" s="2" t="s">
        <v>20</v>
      </c>
      <c r="M290" s="2">
        <v>9</v>
      </c>
      <c r="N290" s="2"/>
      <c r="O290" s="2"/>
      <c r="P290" s="2" t="s">
        <v>84</v>
      </c>
      <c r="Q290" s="2"/>
      <c r="R290" s="2"/>
      <c r="S290" s="2"/>
      <c r="T290" s="2" t="s">
        <v>86</v>
      </c>
      <c r="U290" t="s">
        <v>744</v>
      </c>
      <c r="V290" s="5" t="s">
        <v>88</v>
      </c>
      <c r="W290" t="s">
        <v>109</v>
      </c>
      <c r="X290">
        <v>1</v>
      </c>
      <c r="Z290">
        <v>3.0430000000000001</v>
      </c>
      <c r="AA290">
        <v>-0.14966150225589619</v>
      </c>
      <c r="AB290">
        <v>0.52692151711335011</v>
      </c>
      <c r="AC290">
        <v>1.8411</v>
      </c>
      <c r="AD290">
        <v>-1.8050999999999999</v>
      </c>
      <c r="AE290">
        <v>-1.1288</v>
      </c>
      <c r="AF290">
        <v>-1.845</v>
      </c>
      <c r="AG290">
        <v>6.7507000000000001</v>
      </c>
      <c r="AH290">
        <v>5.8051000000000004</v>
      </c>
      <c r="AI290">
        <v>6.1600000000000002E-2</v>
      </c>
      <c r="AJ290">
        <v>6.6500000000000004E-2</v>
      </c>
      <c r="AK290">
        <v>9.35E-2</v>
      </c>
      <c r="AM290" s="29">
        <f t="shared" si="108"/>
        <v>2.7293920148574546</v>
      </c>
      <c r="AN290" s="29">
        <f t="shared" si="109"/>
        <v>4.5743920148574544</v>
      </c>
      <c r="AO290" s="29">
        <f t="shared" si="110"/>
        <v>2.7692920148574545</v>
      </c>
      <c r="AP290" s="29">
        <f t="shared" si="112"/>
        <v>2.7692920148574545</v>
      </c>
      <c r="AQ290" s="29">
        <f t="shared" si="113"/>
        <v>1.6404920148574544</v>
      </c>
      <c r="AT290">
        <v>2.1320000000000001</v>
      </c>
      <c r="AU290">
        <v>0.23699999999999999</v>
      </c>
      <c r="AV290">
        <v>0.59899999999999998</v>
      </c>
      <c r="AW290">
        <v>0</v>
      </c>
      <c r="AX290">
        <v>-1.69</v>
      </c>
      <c r="AY290">
        <v>-1.1599999999999999</v>
      </c>
      <c r="AZ290">
        <v>0</v>
      </c>
      <c r="BA290">
        <v>-2.4630000000000001</v>
      </c>
      <c r="BB290">
        <v>0.46179999999999999</v>
      </c>
      <c r="BC290">
        <v>0</v>
      </c>
      <c r="BD290">
        <v>0.19869999999999999</v>
      </c>
      <c r="BE290">
        <v>0.6</v>
      </c>
      <c r="BF290">
        <v>15</v>
      </c>
      <c r="BG290">
        <v>0</v>
      </c>
      <c r="BH290">
        <v>3</v>
      </c>
      <c r="BI290">
        <v>150</v>
      </c>
      <c r="BJ290">
        <v>0</v>
      </c>
      <c r="BK290">
        <v>9.1999999999999998E-3</v>
      </c>
      <c r="BL290">
        <v>-8.8000000000000005E-3</v>
      </c>
      <c r="BM290">
        <v>0</v>
      </c>
      <c r="BN290">
        <v>0</v>
      </c>
      <c r="BP290" s="30">
        <v>2000</v>
      </c>
      <c r="BS290" s="30" t="str">
        <f t="shared" si="114"/>
        <v>WRR0347_CFLscw(9w)</v>
      </c>
      <c r="BT290" s="31">
        <f t="shared" si="132"/>
        <v>31</v>
      </c>
      <c r="BU290" s="35">
        <f t="shared" si="115"/>
        <v>0.91159999999999997</v>
      </c>
      <c r="BV290" s="29">
        <f t="shared" si="116"/>
        <v>3.3746</v>
      </c>
      <c r="BW290" s="29">
        <f t="shared" si="117"/>
        <v>1.6846000000000001</v>
      </c>
      <c r="BX290" s="29">
        <f t="shared" si="118"/>
        <v>0.52460000000000018</v>
      </c>
      <c r="BY290" s="29">
        <f t="shared" si="119"/>
        <v>0.52460000000000018</v>
      </c>
      <c r="BZ290" s="29"/>
      <c r="CA290" s="30" t="str">
        <f t="shared" si="120"/>
        <v>_CFLscw(9w)</v>
      </c>
      <c r="CB290" s="31">
        <f t="shared" si="107"/>
        <v>37</v>
      </c>
      <c r="CC290" s="35">
        <f t="shared" si="121"/>
        <v>0.9668000000000001</v>
      </c>
      <c r="CD290" s="29">
        <f t="shared" si="122"/>
        <v>3.4298000000000002</v>
      </c>
      <c r="CE290" s="29">
        <f t="shared" si="123"/>
        <v>1.7398000000000002</v>
      </c>
      <c r="CF290" s="29">
        <f t="shared" si="124"/>
        <v>0.57980000000000032</v>
      </c>
      <c r="CG290" s="29">
        <f t="shared" si="125"/>
        <v>0.57980000000000032</v>
      </c>
      <c r="CI290" s="30" t="str">
        <f t="shared" si="126"/>
        <v>WRR0347_CFLscw(9w)</v>
      </c>
      <c r="CJ290" s="31">
        <f t="shared" si="111"/>
        <v>31</v>
      </c>
      <c r="CK290" s="35">
        <f t="shared" si="127"/>
        <v>0.91159999999999997</v>
      </c>
      <c r="CL290" s="29">
        <f t="shared" si="128"/>
        <v>3.3746</v>
      </c>
      <c r="CM290" s="29">
        <f t="shared" si="129"/>
        <v>1.6846000000000001</v>
      </c>
      <c r="CN290" s="29">
        <f t="shared" si="130"/>
        <v>0.52460000000000018</v>
      </c>
      <c r="CO290" s="29">
        <f t="shared" si="131"/>
        <v>0.52460000000000018</v>
      </c>
    </row>
  </sheetData>
  <autoFilter ref="A7:WYW290">
    <filterColumn colId="0">
      <filters>
        <filter val="CFLscw(45w)"/>
        <filter val="CFLscw-Refl(45w)"/>
      </filters>
    </filterColumn>
  </autoFilter>
  <mergeCells count="8">
    <mergeCell ref="BH6:BI6"/>
    <mergeCell ref="BU6:BY6"/>
    <mergeCell ref="Z6:AB6"/>
    <mergeCell ref="AC6:AK6"/>
    <mergeCell ref="AM6:AQ6"/>
    <mergeCell ref="AT6:AV6"/>
    <mergeCell ref="AX6:BA6"/>
    <mergeCell ref="BE6:BF6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9"/>
  <sheetViews>
    <sheetView topLeftCell="A28" workbookViewId="0">
      <selection activeCell="B27" sqref="B27:B29"/>
    </sheetView>
  </sheetViews>
  <sheetFormatPr defaultRowHeight="14.4" x14ac:dyDescent="0.3"/>
  <cols>
    <col min="1" max="1" width="16.6640625" bestFit="1" customWidth="1"/>
    <col min="2" max="2" width="12.109375" bestFit="1" customWidth="1"/>
    <col min="3" max="3" width="10.6640625" customWidth="1"/>
    <col min="4" max="4" width="16.109375" customWidth="1"/>
    <col min="5" max="5" width="14.44140625" bestFit="1" customWidth="1"/>
    <col min="6" max="6" width="67.5546875" bestFit="1" customWidth="1"/>
    <col min="7" max="7" width="11.88671875" customWidth="1"/>
    <col min="8" max="8" width="11.6640625" customWidth="1"/>
    <col min="9" max="9" width="14.5546875" customWidth="1"/>
    <col min="10" max="10" width="12.33203125" customWidth="1"/>
    <col min="11" max="11" width="255.77734375" bestFit="1" customWidth="1"/>
  </cols>
  <sheetData>
    <row r="2" spans="1:6" x14ac:dyDescent="0.3">
      <c r="A2" t="s">
        <v>798</v>
      </c>
      <c r="B2" t="s">
        <v>883</v>
      </c>
      <c r="C2" t="s">
        <v>893</v>
      </c>
      <c r="D2" t="s">
        <v>884</v>
      </c>
      <c r="E2" t="s">
        <v>889</v>
      </c>
      <c r="F2" t="s">
        <v>891</v>
      </c>
    </row>
    <row r="3" spans="1:6" x14ac:dyDescent="0.3">
      <c r="A3" s="49" t="s">
        <v>802</v>
      </c>
      <c r="B3">
        <v>25</v>
      </c>
      <c r="C3" s="48">
        <f>AVERAGEIFS(Table1[Avg Cost],Table1[Type],Table2[[#This Row],[Type]],Table1[Inc. Watts],Table2[[#This Row],[Inc Watts]])</f>
        <v>0.61</v>
      </c>
      <c r="D3" s="29">
        <f>AVERAGEIFS(Table1[LED Watts],Table1[Type],Table2[[#This Row],[Type]],Table1[Inc. Watts],Table2[[#This Row],[Inc Watts]])</f>
        <v>4.333333333333333</v>
      </c>
      <c r="E3" s="48">
        <f>AVERAGEIFS(Table1[Avg Cost4],Table1[Type],Table2[[#This Row],[Type]],Table1[Inc. Watts],Table2[[#This Row],[Inc Watts]])</f>
        <v>3.4433333333333334</v>
      </c>
      <c r="F3" t="str">
        <f>CONCATENATE(Table2[[#This Row],[Type]],Table2[[#This Row],[Inc Watts]])</f>
        <v>A/None Reflector25</v>
      </c>
    </row>
    <row r="4" spans="1:6" x14ac:dyDescent="0.3">
      <c r="A4" s="49" t="s">
        <v>802</v>
      </c>
      <c r="B4">
        <v>40</v>
      </c>
      <c r="C4" s="48">
        <f>AVERAGEIFS(Table1[Avg Cost],Table1[Type],Table2[[#This Row],[Type]],Table1[Inc. Watts],Table2[[#This Row],[Inc Watts]])</f>
        <v>0.70333333333333325</v>
      </c>
      <c r="D4" s="29">
        <f>AVERAGEIFS(Table1[LED Watts],Table1[Type],Table2[[#This Row],[Type]],Table1[Inc. Watts],Table2[[#This Row],[Inc Watts]])</f>
        <v>6</v>
      </c>
      <c r="E4" s="48">
        <f>AVERAGEIFS(Table1[Avg Cost4],Table1[Type],Table2[[#This Row],[Type]],Table1[Inc. Watts],Table2[[#This Row],[Inc Watts]])</f>
        <v>5.1099999999999994</v>
      </c>
      <c r="F4" t="str">
        <f>CONCATENATE(Table2[[#This Row],[Type]],Table2[[#This Row],[Inc Watts]])</f>
        <v>A/None Reflector40</v>
      </c>
    </row>
    <row r="5" spans="1:6" x14ac:dyDescent="0.3">
      <c r="A5" s="49" t="s">
        <v>802</v>
      </c>
      <c r="B5">
        <v>60</v>
      </c>
      <c r="C5" s="48">
        <f>AVERAGEIFS(Table1[Avg Cost],Table1[Type],Table2[[#This Row],[Type]],Table1[Inc. Watts],Table2[[#This Row],[Inc Watts]])</f>
        <v>0.85333333333333339</v>
      </c>
      <c r="D5" s="29">
        <f>AVERAGEIFS(Table1[LED Watts],Table1[Type],Table2[[#This Row],[Type]],Table1[Inc. Watts],Table2[[#This Row],[Inc Watts]])</f>
        <v>9.3333333333333339</v>
      </c>
      <c r="E5" s="48">
        <f>AVERAGEIFS(Table1[Avg Cost4],Table1[Type],Table2[[#This Row],[Type]],Table1[Inc. Watts],Table2[[#This Row],[Inc Watts]])</f>
        <v>4.8466666666666667</v>
      </c>
      <c r="F5" t="str">
        <f>CONCATENATE(Table2[[#This Row],[Type]],Table2[[#This Row],[Inc Watts]])</f>
        <v>A/None Reflector60</v>
      </c>
    </row>
    <row r="6" spans="1:6" x14ac:dyDescent="0.3">
      <c r="A6" s="49" t="s">
        <v>802</v>
      </c>
      <c r="B6">
        <v>75</v>
      </c>
      <c r="C6" s="48">
        <f>AVERAGEIFS(Table1[Avg Cost],Table1[Type],Table2[[#This Row],[Type]],Table1[Inc. Watts],Table2[[#This Row],[Inc Watts]])</f>
        <v>0.98000000000000009</v>
      </c>
      <c r="D6" s="29">
        <f>AVERAGEIFS(Table1[LED Watts],Table1[Type],Table2[[#This Row],[Type]],Table1[Inc. Watts],Table2[[#This Row],[Inc Watts]])</f>
        <v>12.4</v>
      </c>
      <c r="E6" s="48">
        <f>AVERAGEIFS(Table1[Avg Cost4],Table1[Type],Table2[[#This Row],[Type]],Table1[Inc. Watts],Table2[[#This Row],[Inc Watts]])</f>
        <v>6.88</v>
      </c>
      <c r="F6" t="str">
        <f>CONCATENATE(Table2[[#This Row],[Type]],Table2[[#This Row],[Inc Watts]])</f>
        <v>A/None Reflector75</v>
      </c>
    </row>
    <row r="7" spans="1:6" x14ac:dyDescent="0.3">
      <c r="A7" s="49" t="s">
        <v>802</v>
      </c>
      <c r="B7">
        <v>100</v>
      </c>
      <c r="C7" s="48">
        <f>AVERAGEIFS(Table1[Avg Cost],Table1[Type],Table2[[#This Row],[Type]],Table1[Inc. Watts],Table2[[#This Row],[Inc Watts]])</f>
        <v>0.97000000000000008</v>
      </c>
      <c r="D7" s="29">
        <f>AVERAGEIFS(Table1[LED Watts],Table1[Type],Table2[[#This Row],[Type]],Table1[Inc. Watts],Table2[[#This Row],[Inc Watts]])</f>
        <v>15.333333333333334</v>
      </c>
      <c r="E7" s="48">
        <f>AVERAGEIFS(Table1[Avg Cost4],Table1[Type],Table2[[#This Row],[Type]],Table1[Inc. Watts],Table2[[#This Row],[Inc Watts]])</f>
        <v>9.456666666666667</v>
      </c>
      <c r="F7" t="str">
        <f>CONCATENATE(Table2[[#This Row],[Type]],Table2[[#This Row],[Inc Watts]])</f>
        <v>A/None Reflector100</v>
      </c>
    </row>
    <row r="8" spans="1:6" x14ac:dyDescent="0.3">
      <c r="A8" s="50" t="s">
        <v>384</v>
      </c>
      <c r="B8">
        <v>25</v>
      </c>
      <c r="C8" s="48">
        <f>AVERAGEIFS(Table1[Avg Cost],Table1[Type],Table2[[#This Row],[Type]],Table1[Inc. Watts],Table2[[#This Row],[Inc Watts]])</f>
        <v>3.0500000000000003</v>
      </c>
      <c r="D8" s="29">
        <f>AVERAGEIFS(Table1[LED Watts],Table1[Type],Table2[[#This Row],[Type]],Table1[Inc. Watts],Table2[[#This Row],[Inc Watts]])</f>
        <v>4</v>
      </c>
      <c r="E8" s="48">
        <f>AVERAGEIFS(Table1[Avg Cost4],Table1[Type],Table2[[#This Row],[Type]],Table1[Inc. Watts],Table2[[#This Row],[Inc Watts]])</f>
        <v>5.6566666666666663</v>
      </c>
      <c r="F8" t="str">
        <f>CONCATENATE(Table2[[#This Row],[Type]],Table2[[#This Row],[Inc Watts]])</f>
        <v>Globe25</v>
      </c>
    </row>
    <row r="9" spans="1:6" x14ac:dyDescent="0.3">
      <c r="A9" s="50" t="s">
        <v>384</v>
      </c>
      <c r="B9">
        <v>40</v>
      </c>
      <c r="C9" s="48">
        <f>AVERAGEIFS(Table1[Avg Cost],Table1[Type],Table2[[#This Row],[Type]],Table1[Inc. Watts],Table2[[#This Row],[Inc Watts]])</f>
        <v>3.6</v>
      </c>
      <c r="D9" s="29">
        <f>AVERAGEIFS(Table1[LED Watts],Table1[Type],Table2[[#This Row],[Type]],Table1[Inc. Watts],Table2[[#This Row],[Inc Watts]])</f>
        <v>5.666666666666667</v>
      </c>
      <c r="E9" s="48">
        <f>AVERAGEIFS(Table1[Avg Cost4],Table1[Type],Table2[[#This Row],[Type]],Table1[Inc. Watts],Table2[[#This Row],[Inc Watts]])</f>
        <v>6.0533333333333337</v>
      </c>
      <c r="F9" t="str">
        <f>CONCATENATE(Table2[[#This Row],[Type]],Table2[[#This Row],[Inc Watts]])</f>
        <v>Globe40</v>
      </c>
    </row>
    <row r="10" spans="1:6" x14ac:dyDescent="0.3">
      <c r="A10" s="50" t="s">
        <v>384</v>
      </c>
      <c r="B10">
        <v>60</v>
      </c>
      <c r="C10" s="48">
        <f>AVERAGEIFS(Table1[Avg Cost],Table1[Type],Table2[[#This Row],[Type]],Table1[Inc. Watts],Table2[[#This Row],[Inc Watts]])</f>
        <v>5.3533333333333344</v>
      </c>
      <c r="D10" s="29">
        <f>AVERAGEIFS(Table1[LED Watts],Table1[Type],Table2[[#This Row],[Type]],Table1[Inc. Watts],Table2[[#This Row],[Inc Watts]])</f>
        <v>6.833333333333333</v>
      </c>
      <c r="E10" s="48">
        <f>AVERAGEIFS(Table1[Avg Cost4],Table1[Type],Table2[[#This Row],[Type]],Table1[Inc. Watts],Table2[[#This Row],[Inc Watts]])</f>
        <v>6.0666666666666664</v>
      </c>
      <c r="F10" t="str">
        <f>CONCATENATE(Table2[[#This Row],[Type]],Table2[[#This Row],[Inc Watts]])</f>
        <v>Globe60</v>
      </c>
    </row>
    <row r="11" spans="1:6" x14ac:dyDescent="0.3">
      <c r="A11" s="50" t="s">
        <v>93</v>
      </c>
      <c r="B11">
        <v>30</v>
      </c>
      <c r="C11" s="48">
        <f>AVERAGEIFS(Table1[Avg Cost],Table1[Type],Table2[[#This Row],[Type]],Table1[Inc. Watts],Table2[[#This Row],[Inc Watts]])</f>
        <v>2.21</v>
      </c>
      <c r="D11" s="29">
        <f>AVERAGEIFS(Table1[LED Watts],Table1[Type],Table2[[#This Row],[Type]],Table1[Inc. Watts],Table2[[#This Row],[Inc Watts]])</f>
        <v>6.5</v>
      </c>
      <c r="E11" s="48">
        <f>AVERAGEIFS(Table1[Avg Cost4],Table1[Type],Table2[[#This Row],[Type]],Table1[Inc. Watts],Table2[[#This Row],[Inc Watts]])</f>
        <v>8.2700000000000014</v>
      </c>
      <c r="F11" t="str">
        <f>CONCATENATE(Table2[[#This Row],[Type]],Table2[[#This Row],[Inc Watts]])</f>
        <v>Reflector30</v>
      </c>
    </row>
    <row r="12" spans="1:6" x14ac:dyDescent="0.3">
      <c r="A12" s="50" t="s">
        <v>93</v>
      </c>
      <c r="B12">
        <v>50</v>
      </c>
      <c r="C12" s="48">
        <f>AVERAGEIFS(Table1[Avg Cost],Table1[Type],Table2[[#This Row],[Type]],Table1[Inc. Watts],Table2[[#This Row],[Inc Watts]])</f>
        <v>3.0233333333333334</v>
      </c>
      <c r="D12" s="29">
        <f>AVERAGEIFS(Table1[LED Watts],Table1[Type],Table2[[#This Row],[Type]],Table1[Inc. Watts],Table2[[#This Row],[Inc Watts]])</f>
        <v>7.666666666666667</v>
      </c>
      <c r="E12" s="48">
        <f>AVERAGEIFS(Table1[Avg Cost4],Table1[Type],Table2[[#This Row],[Type]],Table1[Inc. Watts],Table2[[#This Row],[Inc Watts]])</f>
        <v>8.2866666666666671</v>
      </c>
      <c r="F12" t="str">
        <f>CONCATENATE(Table2[[#This Row],[Type]],Table2[[#This Row],[Inc Watts]])</f>
        <v>Reflector50</v>
      </c>
    </row>
    <row r="13" spans="1:6" x14ac:dyDescent="0.3">
      <c r="A13" s="50" t="s">
        <v>835</v>
      </c>
      <c r="B13" t="s">
        <v>814</v>
      </c>
      <c r="C13" s="48">
        <f>AVERAGEIFS(Table1[Avg Cost],Table1[Type],Table2[[#This Row],[Type]],Table1[Inc. Watts],Table2[[#This Row],[Inc Watts]])</f>
        <v>2.36</v>
      </c>
      <c r="D13" s="29" t="s">
        <v>890</v>
      </c>
      <c r="E13" s="48">
        <f>AVERAGEIFS(Table1[Avg Cost4],Table1[Type],Table2[[#This Row],[Type]],Table1[Inc. Watts],Table2[[#This Row],[Inc Watts]])</f>
        <v>14.459999999999999</v>
      </c>
      <c r="F13" t="str">
        <f>CONCATENATE(Table2[[#This Row],[Type]],Table2[[#This Row],[Inc Watts]])</f>
        <v>3-way30/70/100</v>
      </c>
    </row>
    <row r="14" spans="1:6" x14ac:dyDescent="0.3">
      <c r="A14" s="50" t="s">
        <v>835</v>
      </c>
      <c r="B14" t="s">
        <v>815</v>
      </c>
      <c r="C14" s="48">
        <f>AVERAGEIFS(Table1[Avg Cost],Table1[Type],Table2[[#This Row],[Type]],Table1[Inc. Watts],Table2[[#This Row],[Inc Watts]])</f>
        <v>2.8933333333333331</v>
      </c>
      <c r="D14" s="29" t="s">
        <v>890</v>
      </c>
      <c r="E14" s="48">
        <f>AVERAGEIFS(Table1[Avg Cost4],Table1[Type],Table2[[#This Row],[Type]],Table1[Inc. Watts],Table2[[#This Row],[Inc Watts]])</f>
        <v>16.91333333333333</v>
      </c>
      <c r="F14" t="str">
        <f>CONCATENATE(Table2[[#This Row],[Type]],Table2[[#This Row],[Inc Watts]])</f>
        <v>3-way50/100/150</v>
      </c>
    </row>
    <row r="23" spans="1:11" x14ac:dyDescent="0.3">
      <c r="A23" t="s">
        <v>798</v>
      </c>
      <c r="B23" t="s">
        <v>819</v>
      </c>
      <c r="C23" t="s">
        <v>11</v>
      </c>
      <c r="D23" t="s">
        <v>816</v>
      </c>
      <c r="E23" t="s">
        <v>817</v>
      </c>
      <c r="F23" t="s">
        <v>818</v>
      </c>
      <c r="G23" t="s">
        <v>804</v>
      </c>
      <c r="H23" t="s">
        <v>885</v>
      </c>
      <c r="I23" t="s">
        <v>886</v>
      </c>
      <c r="J23" t="s">
        <v>887</v>
      </c>
      <c r="K23" t="s">
        <v>888</v>
      </c>
    </row>
    <row r="24" spans="1:11" x14ac:dyDescent="0.3">
      <c r="A24" s="49" t="s">
        <v>802</v>
      </c>
      <c r="B24">
        <v>25</v>
      </c>
      <c r="C24" s="48">
        <v>1.64</v>
      </c>
      <c r="D24">
        <v>4</v>
      </c>
      <c r="E24" s="48">
        <f>ROUND(C24/D24,2)</f>
        <v>0.41</v>
      </c>
      <c r="F24" t="s">
        <v>820</v>
      </c>
      <c r="G24" s="51">
        <v>4</v>
      </c>
      <c r="H24" s="48">
        <v>4.84</v>
      </c>
      <c r="I24" s="51">
        <v>1</v>
      </c>
      <c r="J24" s="48">
        <f>ROUND(H24/I24,2)</f>
        <v>4.84</v>
      </c>
      <c r="K24" t="s">
        <v>857</v>
      </c>
    </row>
    <row r="25" spans="1:11" x14ac:dyDescent="0.3">
      <c r="A25" s="49" t="s">
        <v>802</v>
      </c>
      <c r="B25">
        <v>25</v>
      </c>
      <c r="C25" s="48">
        <v>2.5</v>
      </c>
      <c r="D25">
        <v>4</v>
      </c>
      <c r="E25" s="48">
        <f t="shared" ref="E25:E59" si="0">ROUND(C25/D25,2)</f>
        <v>0.63</v>
      </c>
      <c r="F25" t="s">
        <v>821</v>
      </c>
      <c r="G25" s="51">
        <v>4</v>
      </c>
      <c r="H25" s="48">
        <v>3</v>
      </c>
      <c r="I25" s="51">
        <v>1</v>
      </c>
      <c r="J25" s="48">
        <f t="shared" ref="J25:J59" si="1">ROUND(H25/I25,2)</f>
        <v>3</v>
      </c>
      <c r="K25" t="s">
        <v>882</v>
      </c>
    </row>
    <row r="26" spans="1:11" x14ac:dyDescent="0.3">
      <c r="A26" s="49" t="s">
        <v>802</v>
      </c>
      <c r="B26">
        <v>25</v>
      </c>
      <c r="C26" s="48">
        <v>0.79</v>
      </c>
      <c r="D26">
        <v>1</v>
      </c>
      <c r="E26" s="48">
        <f t="shared" si="0"/>
        <v>0.79</v>
      </c>
      <c r="F26" t="s">
        <v>822</v>
      </c>
      <c r="G26" s="51">
        <v>5</v>
      </c>
      <c r="H26" s="48">
        <v>2.4900000000000002</v>
      </c>
      <c r="I26" s="51">
        <v>1</v>
      </c>
      <c r="J26" s="48">
        <f t="shared" si="1"/>
        <v>2.4900000000000002</v>
      </c>
      <c r="K26" s="62" t="s">
        <v>903</v>
      </c>
    </row>
    <row r="27" spans="1:11" x14ac:dyDescent="0.3">
      <c r="A27" s="49" t="s">
        <v>802</v>
      </c>
      <c r="B27">
        <v>40</v>
      </c>
      <c r="C27" s="48">
        <v>2.48</v>
      </c>
      <c r="D27">
        <v>4</v>
      </c>
      <c r="E27" s="48">
        <f t="shared" si="0"/>
        <v>0.62</v>
      </c>
      <c r="F27" t="s">
        <v>823</v>
      </c>
      <c r="G27" s="51">
        <v>7</v>
      </c>
      <c r="H27" s="48">
        <v>5.39</v>
      </c>
      <c r="I27" s="51">
        <v>1</v>
      </c>
      <c r="J27" s="48">
        <f t="shared" si="1"/>
        <v>5.39</v>
      </c>
      <c r="K27" t="s">
        <v>902</v>
      </c>
    </row>
    <row r="28" spans="1:11" x14ac:dyDescent="0.3">
      <c r="A28" s="49" t="s">
        <v>802</v>
      </c>
      <c r="B28">
        <v>40</v>
      </c>
      <c r="C28" s="48">
        <v>2.48</v>
      </c>
      <c r="D28">
        <v>4</v>
      </c>
      <c r="E28" s="48">
        <f t="shared" si="0"/>
        <v>0.62</v>
      </c>
      <c r="F28" t="s">
        <v>824</v>
      </c>
      <c r="G28" s="51">
        <v>5.5</v>
      </c>
      <c r="H28" s="48">
        <v>19.97</v>
      </c>
      <c r="I28" s="51">
        <v>4</v>
      </c>
      <c r="J28" s="48">
        <f t="shared" ref="J28:J32" si="2">ROUND(H28/I28,2)</f>
        <v>4.99</v>
      </c>
      <c r="K28" t="s">
        <v>862</v>
      </c>
    </row>
    <row r="29" spans="1:11" x14ac:dyDescent="0.3">
      <c r="A29" s="49" t="s">
        <v>802</v>
      </c>
      <c r="B29">
        <v>40</v>
      </c>
      <c r="C29" s="48">
        <v>0.87</v>
      </c>
      <c r="D29">
        <v>1</v>
      </c>
      <c r="E29" s="48">
        <f t="shared" si="0"/>
        <v>0.87</v>
      </c>
      <c r="F29" t="s">
        <v>825</v>
      </c>
      <c r="G29" s="51">
        <v>5.5</v>
      </c>
      <c r="H29" s="48">
        <v>4.95</v>
      </c>
      <c r="I29" s="51">
        <v>1</v>
      </c>
      <c r="J29" s="48">
        <f t="shared" si="2"/>
        <v>4.95</v>
      </c>
      <c r="K29" t="s">
        <v>904</v>
      </c>
    </row>
    <row r="30" spans="1:11" x14ac:dyDescent="0.3">
      <c r="A30" s="49" t="s">
        <v>802</v>
      </c>
      <c r="B30">
        <v>60</v>
      </c>
      <c r="C30" s="48">
        <v>0.82</v>
      </c>
      <c r="D30">
        <v>2</v>
      </c>
      <c r="E30" s="48">
        <f t="shared" si="0"/>
        <v>0.41</v>
      </c>
      <c r="F30" t="s">
        <v>826</v>
      </c>
      <c r="G30" s="51">
        <v>9.5</v>
      </c>
      <c r="H30" s="48">
        <v>4.3499999999999996</v>
      </c>
      <c r="I30" s="51">
        <v>1</v>
      </c>
      <c r="J30" s="48">
        <f t="shared" si="2"/>
        <v>4.3499999999999996</v>
      </c>
      <c r="K30" t="s">
        <v>863</v>
      </c>
    </row>
    <row r="31" spans="1:11" x14ac:dyDescent="0.3">
      <c r="A31" s="49" t="s">
        <v>802</v>
      </c>
      <c r="B31">
        <v>60</v>
      </c>
      <c r="C31" s="48">
        <v>2.23</v>
      </c>
      <c r="D31">
        <v>4</v>
      </c>
      <c r="E31" s="48">
        <f t="shared" si="0"/>
        <v>0.56000000000000005</v>
      </c>
      <c r="F31" t="s">
        <v>827</v>
      </c>
      <c r="G31" s="51">
        <v>9</v>
      </c>
      <c r="H31" s="48">
        <v>10.76</v>
      </c>
      <c r="I31" s="51">
        <v>4</v>
      </c>
      <c r="J31" s="48">
        <f t="shared" si="2"/>
        <v>2.69</v>
      </c>
      <c r="K31" t="s">
        <v>897</v>
      </c>
    </row>
    <row r="32" spans="1:11" x14ac:dyDescent="0.3">
      <c r="A32" s="49" t="s">
        <v>802</v>
      </c>
      <c r="B32">
        <v>60</v>
      </c>
      <c r="C32" s="48">
        <v>3.18</v>
      </c>
      <c r="D32">
        <v>2</v>
      </c>
      <c r="E32" s="48">
        <f t="shared" si="0"/>
        <v>1.59</v>
      </c>
      <c r="F32" t="s">
        <v>828</v>
      </c>
      <c r="G32" s="51">
        <v>9.5</v>
      </c>
      <c r="H32" s="48">
        <v>7.5</v>
      </c>
      <c r="I32" s="51">
        <v>1</v>
      </c>
      <c r="J32" s="48">
        <f t="shared" si="2"/>
        <v>7.5</v>
      </c>
      <c r="K32" t="s">
        <v>864</v>
      </c>
    </row>
    <row r="33" spans="1:11" x14ac:dyDescent="0.3">
      <c r="A33" s="49" t="s">
        <v>802</v>
      </c>
      <c r="B33">
        <v>75</v>
      </c>
      <c r="C33" s="48">
        <v>2.5</v>
      </c>
      <c r="D33">
        <v>4</v>
      </c>
      <c r="E33" s="48">
        <f t="shared" si="0"/>
        <v>0.63</v>
      </c>
      <c r="F33" t="s">
        <v>829</v>
      </c>
      <c r="G33" s="51">
        <v>11.2</v>
      </c>
      <c r="H33" s="48">
        <v>4.66</v>
      </c>
      <c r="I33" s="51">
        <v>1</v>
      </c>
      <c r="J33" s="48">
        <f t="shared" si="1"/>
        <v>4.66</v>
      </c>
      <c r="K33" t="s">
        <v>898</v>
      </c>
    </row>
    <row r="34" spans="1:11" x14ac:dyDescent="0.3">
      <c r="A34" s="49" t="s">
        <v>802</v>
      </c>
      <c r="B34">
        <v>75</v>
      </c>
      <c r="C34" s="48">
        <v>1.32</v>
      </c>
      <c r="D34">
        <v>1</v>
      </c>
      <c r="E34" s="48">
        <f t="shared" si="0"/>
        <v>1.32</v>
      </c>
      <c r="F34" t="s">
        <v>830</v>
      </c>
      <c r="G34" s="51">
        <v>14</v>
      </c>
      <c r="H34" s="48">
        <v>5.99</v>
      </c>
      <c r="I34" s="51">
        <v>1</v>
      </c>
      <c r="J34" s="48">
        <f t="shared" si="1"/>
        <v>5.99</v>
      </c>
      <c r="K34" t="s">
        <v>899</v>
      </c>
    </row>
    <row r="35" spans="1:11" x14ac:dyDescent="0.3">
      <c r="A35" s="49" t="s">
        <v>802</v>
      </c>
      <c r="B35">
        <v>75</v>
      </c>
      <c r="C35" s="48">
        <v>1.98</v>
      </c>
      <c r="D35">
        <v>2</v>
      </c>
      <c r="E35" s="48">
        <f t="shared" si="0"/>
        <v>0.99</v>
      </c>
      <c r="F35" t="s">
        <v>831</v>
      </c>
      <c r="G35" s="51">
        <v>12</v>
      </c>
      <c r="H35" s="48">
        <v>19.98</v>
      </c>
      <c r="I35" s="51">
        <v>2</v>
      </c>
      <c r="J35" s="48">
        <f t="shared" si="1"/>
        <v>9.99</v>
      </c>
      <c r="K35" t="s">
        <v>895</v>
      </c>
    </row>
    <row r="36" spans="1:11" x14ac:dyDescent="0.3">
      <c r="A36" s="49" t="s">
        <v>802</v>
      </c>
      <c r="B36">
        <v>100</v>
      </c>
      <c r="C36" s="48">
        <v>3.59</v>
      </c>
      <c r="D36">
        <v>4</v>
      </c>
      <c r="E36" s="48">
        <f t="shared" si="0"/>
        <v>0.9</v>
      </c>
      <c r="F36" t="s">
        <v>832</v>
      </c>
      <c r="G36" s="51">
        <v>16</v>
      </c>
      <c r="H36" s="48">
        <v>7.99</v>
      </c>
      <c r="I36" s="51">
        <v>1</v>
      </c>
      <c r="J36" s="48">
        <f t="shared" si="1"/>
        <v>7.99</v>
      </c>
      <c r="K36" t="s">
        <v>901</v>
      </c>
    </row>
    <row r="37" spans="1:11" x14ac:dyDescent="0.3">
      <c r="A37" s="49" t="s">
        <v>802</v>
      </c>
      <c r="B37">
        <v>100</v>
      </c>
      <c r="C37" s="48">
        <v>4.09</v>
      </c>
      <c r="D37">
        <v>4</v>
      </c>
      <c r="E37" s="48">
        <f t="shared" si="0"/>
        <v>1.02</v>
      </c>
      <c r="F37" t="s">
        <v>833</v>
      </c>
      <c r="G37" s="51">
        <v>15</v>
      </c>
      <c r="H37" s="48">
        <v>8.99</v>
      </c>
      <c r="I37" s="51">
        <v>1</v>
      </c>
      <c r="J37" s="48">
        <f t="shared" si="1"/>
        <v>8.99</v>
      </c>
      <c r="K37" t="s">
        <v>896</v>
      </c>
    </row>
    <row r="38" spans="1:11" x14ac:dyDescent="0.3">
      <c r="A38" s="49" t="s">
        <v>802</v>
      </c>
      <c r="B38">
        <v>100</v>
      </c>
      <c r="C38" s="48">
        <v>3.96</v>
      </c>
      <c r="D38">
        <v>4</v>
      </c>
      <c r="E38" s="48">
        <f t="shared" si="0"/>
        <v>0.99</v>
      </c>
      <c r="F38" t="s">
        <v>834</v>
      </c>
      <c r="G38" s="51">
        <v>15</v>
      </c>
      <c r="H38" s="48">
        <v>11.39</v>
      </c>
      <c r="I38" s="51">
        <v>1</v>
      </c>
      <c r="J38" s="48">
        <f t="shared" si="1"/>
        <v>11.39</v>
      </c>
      <c r="K38" t="s">
        <v>900</v>
      </c>
    </row>
    <row r="39" spans="1:11" x14ac:dyDescent="0.3">
      <c r="A39" s="50" t="s">
        <v>835</v>
      </c>
      <c r="B39" t="s">
        <v>814</v>
      </c>
      <c r="C39" s="48">
        <v>1.8</v>
      </c>
      <c r="D39">
        <v>1</v>
      </c>
      <c r="E39" s="48">
        <f t="shared" si="0"/>
        <v>1.8</v>
      </c>
      <c r="F39" t="s">
        <v>836</v>
      </c>
      <c r="G39" s="52" t="s">
        <v>859</v>
      </c>
      <c r="H39" s="48">
        <v>17.489999999999998</v>
      </c>
      <c r="I39" s="51">
        <v>1</v>
      </c>
      <c r="J39" s="48">
        <f t="shared" si="1"/>
        <v>17.489999999999998</v>
      </c>
      <c r="K39" t="s">
        <v>858</v>
      </c>
    </row>
    <row r="40" spans="1:11" x14ac:dyDescent="0.3">
      <c r="A40" s="50" t="s">
        <v>835</v>
      </c>
      <c r="B40" t="s">
        <v>814</v>
      </c>
      <c r="C40" s="48">
        <v>2.99</v>
      </c>
      <c r="D40">
        <v>1</v>
      </c>
      <c r="E40" s="48">
        <f t="shared" si="0"/>
        <v>2.99</v>
      </c>
      <c r="F40" t="s">
        <v>839</v>
      </c>
      <c r="G40" s="52" t="s">
        <v>861</v>
      </c>
      <c r="H40" s="48">
        <v>10.99</v>
      </c>
      <c r="I40" s="51">
        <v>1</v>
      </c>
      <c r="J40" s="48">
        <f t="shared" si="1"/>
        <v>10.99</v>
      </c>
      <c r="K40" t="s">
        <v>860</v>
      </c>
    </row>
    <row r="41" spans="1:11" x14ac:dyDescent="0.3">
      <c r="A41" s="50" t="s">
        <v>835</v>
      </c>
      <c r="B41" t="s">
        <v>814</v>
      </c>
      <c r="C41" s="48">
        <v>2.29</v>
      </c>
      <c r="D41">
        <v>1</v>
      </c>
      <c r="E41" s="48">
        <f t="shared" si="0"/>
        <v>2.29</v>
      </c>
      <c r="F41" t="s">
        <v>840</v>
      </c>
      <c r="G41" s="52" t="s">
        <v>866</v>
      </c>
      <c r="H41" s="48">
        <v>14.9</v>
      </c>
      <c r="I41" s="51">
        <v>1</v>
      </c>
      <c r="J41" s="48">
        <f t="shared" si="1"/>
        <v>14.9</v>
      </c>
      <c r="K41" t="s">
        <v>865</v>
      </c>
    </row>
    <row r="42" spans="1:11" x14ac:dyDescent="0.3">
      <c r="A42" s="50" t="s">
        <v>835</v>
      </c>
      <c r="B42" t="s">
        <v>815</v>
      </c>
      <c r="C42" s="48">
        <v>2.65</v>
      </c>
      <c r="D42">
        <v>1</v>
      </c>
      <c r="E42" s="48">
        <f t="shared" si="0"/>
        <v>2.65</v>
      </c>
      <c r="F42" t="s">
        <v>837</v>
      </c>
      <c r="G42" s="52" t="s">
        <v>867</v>
      </c>
      <c r="H42" s="48">
        <v>19.989999999999998</v>
      </c>
      <c r="I42" s="51">
        <v>1</v>
      </c>
      <c r="J42" s="48">
        <f t="shared" si="1"/>
        <v>19.989999999999998</v>
      </c>
      <c r="K42" t="s">
        <v>868</v>
      </c>
    </row>
    <row r="43" spans="1:11" x14ac:dyDescent="0.3">
      <c r="A43" s="50" t="s">
        <v>835</v>
      </c>
      <c r="B43" t="s">
        <v>815</v>
      </c>
      <c r="C43" s="48">
        <v>3.04</v>
      </c>
      <c r="D43">
        <v>1</v>
      </c>
      <c r="E43" s="48">
        <f t="shared" si="0"/>
        <v>3.04</v>
      </c>
      <c r="F43" t="s">
        <v>838</v>
      </c>
      <c r="G43" s="52" t="s">
        <v>908</v>
      </c>
      <c r="H43" s="48">
        <v>15.28</v>
      </c>
      <c r="I43" s="51">
        <v>1</v>
      </c>
      <c r="J43" s="48">
        <f t="shared" si="1"/>
        <v>15.28</v>
      </c>
      <c r="K43" t="s">
        <v>869</v>
      </c>
    </row>
    <row r="44" spans="1:11" x14ac:dyDescent="0.3">
      <c r="A44" s="50" t="s">
        <v>835</v>
      </c>
      <c r="B44" t="s">
        <v>815</v>
      </c>
      <c r="C44" s="48">
        <v>2.99</v>
      </c>
      <c r="D44">
        <v>1</v>
      </c>
      <c r="E44" s="48">
        <f t="shared" si="0"/>
        <v>2.99</v>
      </c>
      <c r="F44" t="s">
        <v>841</v>
      </c>
      <c r="G44" s="52" t="s">
        <v>909</v>
      </c>
      <c r="H44" s="48">
        <v>15.47</v>
      </c>
      <c r="I44" s="51">
        <v>1</v>
      </c>
      <c r="J44" s="48">
        <f t="shared" si="1"/>
        <v>15.47</v>
      </c>
      <c r="K44" t="s">
        <v>910</v>
      </c>
    </row>
    <row r="45" spans="1:11" x14ac:dyDescent="0.3">
      <c r="A45" s="50" t="s">
        <v>384</v>
      </c>
      <c r="B45">
        <v>25</v>
      </c>
      <c r="C45" s="48">
        <v>3.93</v>
      </c>
      <c r="D45">
        <v>1</v>
      </c>
      <c r="E45" s="48">
        <f t="shared" si="0"/>
        <v>3.93</v>
      </c>
      <c r="F45" t="s">
        <v>842</v>
      </c>
      <c r="G45" s="51">
        <v>4</v>
      </c>
      <c r="H45" s="48">
        <v>4.99</v>
      </c>
      <c r="I45" s="51">
        <v>1</v>
      </c>
      <c r="J45" s="48">
        <f t="shared" si="1"/>
        <v>4.99</v>
      </c>
      <c r="K45" t="s">
        <v>874</v>
      </c>
    </row>
    <row r="46" spans="1:11" x14ac:dyDescent="0.3">
      <c r="A46" s="50" t="s">
        <v>384</v>
      </c>
      <c r="B46">
        <v>25</v>
      </c>
      <c r="C46" s="48">
        <v>3.93</v>
      </c>
      <c r="D46">
        <v>1</v>
      </c>
      <c r="E46" s="48">
        <f t="shared" si="0"/>
        <v>3.93</v>
      </c>
      <c r="F46" t="s">
        <v>843</v>
      </c>
      <c r="G46" s="51">
        <v>4</v>
      </c>
      <c r="H46" s="48">
        <v>5.99</v>
      </c>
      <c r="I46" s="51">
        <v>1</v>
      </c>
      <c r="J46" s="48">
        <f t="shared" si="1"/>
        <v>5.99</v>
      </c>
      <c r="K46" t="s">
        <v>871</v>
      </c>
    </row>
    <row r="47" spans="1:11" x14ac:dyDescent="0.3">
      <c r="A47" s="50" t="s">
        <v>384</v>
      </c>
      <c r="B47">
        <v>25</v>
      </c>
      <c r="C47" s="48">
        <v>1.29</v>
      </c>
      <c r="D47">
        <v>1</v>
      </c>
      <c r="E47" s="48">
        <f t="shared" si="0"/>
        <v>1.29</v>
      </c>
      <c r="F47" t="s">
        <v>844</v>
      </c>
      <c r="G47" s="51">
        <v>4</v>
      </c>
      <c r="H47" s="48">
        <v>5.99</v>
      </c>
      <c r="I47" s="51">
        <v>1</v>
      </c>
      <c r="J47" s="48">
        <f t="shared" si="1"/>
        <v>5.99</v>
      </c>
      <c r="K47" t="s">
        <v>872</v>
      </c>
    </row>
    <row r="48" spans="1:11" x14ac:dyDescent="0.3">
      <c r="A48" s="50" t="s">
        <v>384</v>
      </c>
      <c r="B48">
        <v>40</v>
      </c>
      <c r="C48" s="48">
        <v>4.2300000000000004</v>
      </c>
      <c r="D48">
        <v>1</v>
      </c>
      <c r="E48" s="48">
        <f t="shared" si="0"/>
        <v>4.2300000000000004</v>
      </c>
      <c r="F48" t="s">
        <v>845</v>
      </c>
      <c r="G48" s="51">
        <v>5</v>
      </c>
      <c r="H48" s="48">
        <v>4.49</v>
      </c>
      <c r="I48" s="51">
        <v>1</v>
      </c>
      <c r="J48" s="48">
        <f t="shared" si="1"/>
        <v>4.49</v>
      </c>
      <c r="K48" t="s">
        <v>905</v>
      </c>
    </row>
    <row r="49" spans="1:11" x14ac:dyDescent="0.3">
      <c r="A49" s="50" t="s">
        <v>384</v>
      </c>
      <c r="B49">
        <v>40</v>
      </c>
      <c r="C49" s="48">
        <v>4.58</v>
      </c>
      <c r="D49">
        <v>1</v>
      </c>
      <c r="E49" s="48">
        <f t="shared" si="0"/>
        <v>4.58</v>
      </c>
      <c r="F49" t="s">
        <v>846</v>
      </c>
      <c r="G49" s="51">
        <v>6</v>
      </c>
      <c r="H49" s="48">
        <v>4.6900000000000004</v>
      </c>
      <c r="I49" s="51">
        <v>1</v>
      </c>
      <c r="J49" s="48">
        <f t="shared" si="1"/>
        <v>4.6900000000000004</v>
      </c>
      <c r="K49" t="s">
        <v>873</v>
      </c>
    </row>
    <row r="50" spans="1:11" x14ac:dyDescent="0.3">
      <c r="A50" s="50" t="s">
        <v>384</v>
      </c>
      <c r="B50">
        <v>40</v>
      </c>
      <c r="C50" s="48">
        <v>1.99</v>
      </c>
      <c r="D50">
        <v>1</v>
      </c>
      <c r="E50" s="48">
        <f t="shared" si="0"/>
        <v>1.99</v>
      </c>
      <c r="F50" t="s">
        <v>847</v>
      </c>
      <c r="G50" s="51">
        <v>6</v>
      </c>
      <c r="H50" s="48">
        <v>8.98</v>
      </c>
      <c r="I50" s="51">
        <v>1</v>
      </c>
      <c r="J50" s="48">
        <f t="shared" ref="J50" si="3">ROUND(H50/I50,2)</f>
        <v>8.98</v>
      </c>
      <c r="K50" t="s">
        <v>870</v>
      </c>
    </row>
    <row r="51" spans="1:11" x14ac:dyDescent="0.3">
      <c r="A51" s="50" t="s">
        <v>384</v>
      </c>
      <c r="B51">
        <v>60</v>
      </c>
      <c r="C51" s="48">
        <v>4.6900000000000004</v>
      </c>
      <c r="D51">
        <v>1</v>
      </c>
      <c r="E51" s="48">
        <f t="shared" si="0"/>
        <v>4.6900000000000004</v>
      </c>
      <c r="F51" t="s">
        <v>848</v>
      </c>
      <c r="G51" s="51">
        <v>8</v>
      </c>
      <c r="H51" s="48">
        <v>7.39</v>
      </c>
      <c r="I51" s="51">
        <v>1</v>
      </c>
      <c r="J51" s="48">
        <f t="shared" si="1"/>
        <v>7.39</v>
      </c>
      <c r="K51" t="s">
        <v>875</v>
      </c>
    </row>
    <row r="52" spans="1:11" x14ac:dyDescent="0.3">
      <c r="A52" s="50" t="s">
        <v>384</v>
      </c>
      <c r="B52">
        <v>60</v>
      </c>
      <c r="C52" s="48">
        <v>5.25</v>
      </c>
      <c r="D52">
        <v>1</v>
      </c>
      <c r="E52" s="48">
        <f t="shared" si="0"/>
        <v>5.25</v>
      </c>
      <c r="F52" t="s">
        <v>849</v>
      </c>
      <c r="G52" s="51">
        <v>6.5</v>
      </c>
      <c r="H52" s="48">
        <v>5.49</v>
      </c>
      <c r="I52" s="51">
        <v>1</v>
      </c>
      <c r="J52" s="48">
        <f t="shared" si="1"/>
        <v>5.49</v>
      </c>
      <c r="K52" t="s">
        <v>906</v>
      </c>
    </row>
    <row r="53" spans="1:11" x14ac:dyDescent="0.3">
      <c r="A53" s="50" t="s">
        <v>384</v>
      </c>
      <c r="B53">
        <v>60</v>
      </c>
      <c r="C53" s="48">
        <v>6.12</v>
      </c>
      <c r="D53">
        <v>1</v>
      </c>
      <c r="E53" s="48">
        <f t="shared" si="0"/>
        <v>6.12</v>
      </c>
      <c r="F53" t="s">
        <v>850</v>
      </c>
      <c r="G53" s="51">
        <v>6</v>
      </c>
      <c r="H53" s="48">
        <v>15.96</v>
      </c>
      <c r="I53" s="51">
        <v>3</v>
      </c>
      <c r="J53" s="48">
        <f t="shared" si="1"/>
        <v>5.32</v>
      </c>
      <c r="K53" t="s">
        <v>907</v>
      </c>
    </row>
    <row r="54" spans="1:11" x14ac:dyDescent="0.3">
      <c r="A54" s="50" t="s">
        <v>93</v>
      </c>
      <c r="B54">
        <v>30</v>
      </c>
      <c r="C54" s="48">
        <v>1.51</v>
      </c>
      <c r="D54">
        <v>1</v>
      </c>
      <c r="E54" s="48">
        <f t="shared" si="0"/>
        <v>1.51</v>
      </c>
      <c r="F54" t="s">
        <v>852</v>
      </c>
      <c r="G54" s="51">
        <v>6.5</v>
      </c>
      <c r="H54" s="48">
        <v>8.98</v>
      </c>
      <c r="I54" s="51">
        <v>1</v>
      </c>
      <c r="J54" s="48">
        <f t="shared" si="1"/>
        <v>8.98</v>
      </c>
      <c r="K54" t="s">
        <v>877</v>
      </c>
    </row>
    <row r="55" spans="1:11" x14ac:dyDescent="0.3">
      <c r="A55" s="50" t="s">
        <v>93</v>
      </c>
      <c r="B55">
        <v>30</v>
      </c>
      <c r="C55" s="48">
        <v>3.49</v>
      </c>
      <c r="D55">
        <v>1</v>
      </c>
      <c r="E55" s="48">
        <f t="shared" si="0"/>
        <v>3.49</v>
      </c>
      <c r="F55" t="s">
        <v>851</v>
      </c>
      <c r="G55" s="51">
        <v>6</v>
      </c>
      <c r="H55" s="48">
        <v>7.64</v>
      </c>
      <c r="I55" s="51">
        <v>1</v>
      </c>
      <c r="J55" s="48">
        <f t="shared" si="1"/>
        <v>7.64</v>
      </c>
      <c r="K55" t="s">
        <v>879</v>
      </c>
    </row>
    <row r="56" spans="1:11" x14ac:dyDescent="0.3">
      <c r="A56" s="50" t="s">
        <v>93</v>
      </c>
      <c r="B56">
        <v>30</v>
      </c>
      <c r="C56" s="48">
        <v>1.63</v>
      </c>
      <c r="D56">
        <v>1</v>
      </c>
      <c r="E56" s="48">
        <f t="shared" si="0"/>
        <v>1.63</v>
      </c>
      <c r="F56" t="s">
        <v>853</v>
      </c>
      <c r="G56" s="51">
        <v>7</v>
      </c>
      <c r="H56" s="48">
        <v>8.19</v>
      </c>
      <c r="I56" s="51">
        <v>1</v>
      </c>
      <c r="J56" s="48">
        <f t="shared" si="1"/>
        <v>8.19</v>
      </c>
      <c r="K56" t="s">
        <v>880</v>
      </c>
    </row>
    <row r="57" spans="1:11" x14ac:dyDescent="0.3">
      <c r="A57" s="50" t="s">
        <v>93</v>
      </c>
      <c r="B57">
        <v>50</v>
      </c>
      <c r="C57" s="48">
        <v>5.33</v>
      </c>
      <c r="D57">
        <v>1</v>
      </c>
      <c r="E57" s="48">
        <f t="shared" si="0"/>
        <v>5.33</v>
      </c>
      <c r="F57" t="s">
        <v>854</v>
      </c>
      <c r="G57" s="51">
        <v>7</v>
      </c>
      <c r="H57" s="48">
        <v>10.98</v>
      </c>
      <c r="I57" s="51">
        <v>1</v>
      </c>
      <c r="J57" s="48">
        <f t="shared" si="1"/>
        <v>10.98</v>
      </c>
      <c r="K57" t="s">
        <v>876</v>
      </c>
    </row>
    <row r="58" spans="1:11" x14ac:dyDescent="0.3">
      <c r="A58" s="50" t="s">
        <v>93</v>
      </c>
      <c r="B58">
        <v>50</v>
      </c>
      <c r="C58" s="48">
        <v>1.99</v>
      </c>
      <c r="D58">
        <v>1</v>
      </c>
      <c r="E58" s="48">
        <f t="shared" si="0"/>
        <v>1.99</v>
      </c>
      <c r="F58" t="s">
        <v>855</v>
      </c>
      <c r="G58" s="51">
        <v>8</v>
      </c>
      <c r="H58" s="48">
        <v>6.49</v>
      </c>
      <c r="I58" s="51">
        <v>1</v>
      </c>
      <c r="J58" s="48">
        <f t="shared" si="1"/>
        <v>6.49</v>
      </c>
      <c r="K58" t="s">
        <v>878</v>
      </c>
    </row>
    <row r="59" spans="1:11" x14ac:dyDescent="0.3">
      <c r="A59" s="50" t="s">
        <v>93</v>
      </c>
      <c r="B59">
        <v>50</v>
      </c>
      <c r="C59" s="48">
        <v>1.75</v>
      </c>
      <c r="D59">
        <v>1</v>
      </c>
      <c r="E59" s="48">
        <f t="shared" si="0"/>
        <v>1.75</v>
      </c>
      <c r="F59" t="s">
        <v>856</v>
      </c>
      <c r="G59" s="51">
        <v>8</v>
      </c>
      <c r="H59" s="48">
        <v>7.39</v>
      </c>
      <c r="I59" s="51">
        <v>1</v>
      </c>
      <c r="J59" s="48">
        <f t="shared" si="1"/>
        <v>7.39</v>
      </c>
      <c r="K59" t="s">
        <v>881</v>
      </c>
    </row>
  </sheetData>
  <hyperlinks>
    <hyperlink ref="K26" r:id="rId1"/>
  </hyperlinks>
  <pageMargins left="0.7" right="0.7" top="0.75" bottom="0.75" header="0.3" footer="0.3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8"/>
  <sheetViews>
    <sheetView tabSelected="1" workbookViewId="0">
      <pane xSplit="2" ySplit="3" topLeftCell="M4" activePane="bottomRight" state="frozen"/>
      <selection pane="topRight" activeCell="C1" sqref="C1"/>
      <selection pane="bottomLeft" activeCell="A4" sqref="A4"/>
      <selection pane="bottomRight" activeCell="W20" sqref="W20"/>
    </sheetView>
  </sheetViews>
  <sheetFormatPr defaultRowHeight="14.4" x14ac:dyDescent="0.3"/>
  <cols>
    <col min="1" max="1" width="11.33203125" bestFit="1" customWidth="1"/>
    <col min="2" max="2" width="13.5546875" bestFit="1" customWidth="1"/>
    <col min="3" max="3" width="20.33203125" bestFit="1" customWidth="1"/>
    <col min="4" max="4" width="90.33203125" bestFit="1" customWidth="1"/>
    <col min="7" max="7" width="16.6640625" bestFit="1" customWidth="1"/>
    <col min="9" max="9" width="9.44140625" bestFit="1" customWidth="1"/>
    <col min="10" max="10" width="16.6640625" bestFit="1" customWidth="1"/>
    <col min="11" max="11" width="19.88671875" bestFit="1" customWidth="1"/>
    <col min="12" max="12" width="19.88671875" customWidth="1"/>
    <col min="16" max="16" width="28.5546875" bestFit="1" customWidth="1"/>
    <col min="17" max="17" width="23.88671875" bestFit="1" customWidth="1"/>
    <col min="18" max="18" width="12.33203125" bestFit="1" customWidth="1"/>
    <col min="19" max="19" width="11.33203125" bestFit="1" customWidth="1"/>
    <col min="20" max="20" width="11.109375" bestFit="1" customWidth="1"/>
    <col min="21" max="22" width="16.6640625" bestFit="1" customWidth="1"/>
    <col min="23" max="23" width="24.6640625" bestFit="1" customWidth="1"/>
  </cols>
  <sheetData>
    <row r="1" spans="1:23" x14ac:dyDescent="0.3">
      <c r="M1" s="47" t="s">
        <v>811</v>
      </c>
      <c r="N1" s="47" t="s">
        <v>812</v>
      </c>
      <c r="O1" s="47" t="s">
        <v>813</v>
      </c>
    </row>
    <row r="2" spans="1:23" x14ac:dyDescent="0.3">
      <c r="M2" s="58">
        <v>0.25</v>
      </c>
      <c r="N2" s="58">
        <v>0.25</v>
      </c>
      <c r="O2" s="58">
        <v>0.5</v>
      </c>
      <c r="R2" s="61" t="s">
        <v>918</v>
      </c>
      <c r="S2" s="48"/>
    </row>
    <row r="3" spans="1:23" x14ac:dyDescent="0.3">
      <c r="A3" s="47" t="s">
        <v>806</v>
      </c>
      <c r="B3" s="47" t="s">
        <v>752</v>
      </c>
      <c r="C3" s="47" t="s">
        <v>745</v>
      </c>
      <c r="D3" s="47" t="s">
        <v>746</v>
      </c>
      <c r="E3" s="47" t="s">
        <v>747</v>
      </c>
      <c r="F3" s="47" t="s">
        <v>797</v>
      </c>
      <c r="G3" s="47" t="s">
        <v>798</v>
      </c>
      <c r="H3" s="54" t="s">
        <v>799</v>
      </c>
      <c r="I3" s="54" t="s">
        <v>800</v>
      </c>
      <c r="J3" s="54" t="s">
        <v>805</v>
      </c>
      <c r="K3" s="54" t="s">
        <v>892</v>
      </c>
      <c r="L3" s="54" t="s">
        <v>919</v>
      </c>
      <c r="M3" s="54" t="s">
        <v>808</v>
      </c>
      <c r="N3" s="54" t="s">
        <v>809</v>
      </c>
      <c r="O3" s="54" t="s">
        <v>810</v>
      </c>
      <c r="P3" s="54" t="s">
        <v>911</v>
      </c>
      <c r="Q3" s="54" t="s">
        <v>912</v>
      </c>
      <c r="R3" s="54" t="s">
        <v>915</v>
      </c>
      <c r="S3" s="54" t="s">
        <v>916</v>
      </c>
      <c r="T3" s="54" t="s">
        <v>917</v>
      </c>
      <c r="U3" s="54" t="s">
        <v>913</v>
      </c>
      <c r="V3" s="54" t="s">
        <v>914</v>
      </c>
      <c r="W3" s="54" t="s">
        <v>894</v>
      </c>
    </row>
    <row r="4" spans="1:23" x14ac:dyDescent="0.3">
      <c r="A4" s="30" t="s">
        <v>807</v>
      </c>
      <c r="B4" s="55" t="s">
        <v>753</v>
      </c>
      <c r="C4" s="30" t="s">
        <v>157</v>
      </c>
      <c r="D4" s="30" t="s">
        <v>158</v>
      </c>
      <c r="E4" s="30">
        <v>12</v>
      </c>
      <c r="F4" s="55" t="s">
        <v>801</v>
      </c>
      <c r="G4" s="55" t="s">
        <v>802</v>
      </c>
      <c r="H4" s="30">
        <v>1.59</v>
      </c>
      <c r="I4" s="30">
        <f t="shared" ref="I4:I35" si="0">H4*E4</f>
        <v>19.080000000000002</v>
      </c>
      <c r="J4" s="30">
        <v>25</v>
      </c>
      <c r="K4" s="30" t="str">
        <f t="shared" ref="K4:K35" si="1">CONCATENATE(G4,J4)</f>
        <v>A/None Reflector25</v>
      </c>
      <c r="L4" s="30" t="s">
        <v>920</v>
      </c>
      <c r="M4" s="55">
        <f>INDEX(Table2[Inc. Avg Cost],MATCH(K4,Table2[Combined name],0))</f>
        <v>0.61</v>
      </c>
      <c r="N4" s="55">
        <f>INDEX(Table2[Avg LED Cost],MATCH(K4,Table2[Combined name],0))</f>
        <v>3.4433333333333334</v>
      </c>
      <c r="O4" s="55">
        <f>INDEX('DEER CFL Costs'!$AN$15:$AN$290,MATCH($C4,'DEER CFL Costs'!$A$15:$A$290,0))</f>
        <v>6.6149920148574539</v>
      </c>
      <c r="P4" s="55">
        <f>(M4*$M$2)+(N4*$N$2)+(O4*$O$2)</f>
        <v>4.3208293407620602</v>
      </c>
      <c r="Q4" s="55">
        <f t="shared" ref="Q4:Q47" si="2">O4</f>
        <v>6.6149920148574539</v>
      </c>
      <c r="R4" s="30">
        <v>7.9629999999999992E-2</v>
      </c>
      <c r="S4" s="55">
        <v>72.260000000000005</v>
      </c>
      <c r="T4" s="55">
        <f>ROUND(R4*S4,2)</f>
        <v>5.75</v>
      </c>
      <c r="U4" s="55">
        <f>P4+T4</f>
        <v>10.07082934076206</v>
      </c>
      <c r="V4" s="55">
        <f>Q4+T4</f>
        <v>12.364992014857453</v>
      </c>
      <c r="W4" s="55">
        <f>V4-U4</f>
        <v>2.2941626740953929</v>
      </c>
    </row>
    <row r="5" spans="1:23" x14ac:dyDescent="0.3">
      <c r="A5" s="30" t="s">
        <v>807</v>
      </c>
      <c r="B5" s="55" t="s">
        <v>754</v>
      </c>
      <c r="C5" s="30" t="s">
        <v>161</v>
      </c>
      <c r="D5" s="30" t="s">
        <v>162</v>
      </c>
      <c r="E5" s="30">
        <v>14</v>
      </c>
      <c r="F5" s="55" t="s">
        <v>801</v>
      </c>
      <c r="G5" s="55" t="s">
        <v>802</v>
      </c>
      <c r="H5" s="30">
        <v>1.59</v>
      </c>
      <c r="I5" s="30">
        <f t="shared" si="0"/>
        <v>22.26</v>
      </c>
      <c r="J5" s="30">
        <v>25</v>
      </c>
      <c r="K5" s="30" t="str">
        <f t="shared" si="1"/>
        <v>A/None Reflector25</v>
      </c>
      <c r="L5" s="30" t="s">
        <v>921</v>
      </c>
      <c r="M5" s="55">
        <f>INDEX(Table2[Inc. Avg Cost],MATCH(K5,Table2[Combined name],0))</f>
        <v>0.61</v>
      </c>
      <c r="N5" s="55">
        <f>INDEX(Table2[Avg LED Cost],MATCH(K5,Table2[Combined name],0))</f>
        <v>3.4433333333333334</v>
      </c>
      <c r="O5" s="55">
        <f>INDEX('DEER CFL Costs'!$AN$15:$AN$290,MATCH($C5,'DEER CFL Costs'!$A$15:$A$290,0))</f>
        <v>6.7479920148574539</v>
      </c>
      <c r="P5" s="55">
        <f t="shared" ref="P5:P47" si="3">(M5*$M$2)+(N5*$N$2)+(O5*$O$2)</f>
        <v>4.3873293407620606</v>
      </c>
      <c r="Q5" s="55">
        <f t="shared" si="2"/>
        <v>6.7479920148574539</v>
      </c>
      <c r="R5" s="30">
        <v>7.9629999999999992E-2</v>
      </c>
      <c r="S5" s="55">
        <v>72.260000000000005</v>
      </c>
      <c r="T5" s="55">
        <f t="shared" ref="T5:T47" si="4">ROUND(R5*S5,2)</f>
        <v>5.75</v>
      </c>
      <c r="U5" s="55">
        <f t="shared" ref="U5:U47" si="5">P5+T5</f>
        <v>10.137329340762061</v>
      </c>
      <c r="V5" s="55">
        <f t="shared" ref="V5:V47" si="6">Q5+T5</f>
        <v>12.497992014857454</v>
      </c>
      <c r="W5" s="55">
        <f t="shared" ref="W5:W47" si="7">V5-U5</f>
        <v>2.3606626740953924</v>
      </c>
    </row>
    <row r="6" spans="1:23" x14ac:dyDescent="0.3">
      <c r="A6" s="30" t="s">
        <v>807</v>
      </c>
      <c r="B6" s="55" t="s">
        <v>755</v>
      </c>
      <c r="C6" s="30" t="s">
        <v>167</v>
      </c>
      <c r="D6" s="30" t="s">
        <v>168</v>
      </c>
      <c r="E6" s="30">
        <v>18</v>
      </c>
      <c r="F6" s="55" t="s">
        <v>801</v>
      </c>
      <c r="G6" s="55" t="s">
        <v>802</v>
      </c>
      <c r="H6" s="30">
        <v>1.59</v>
      </c>
      <c r="I6" s="30">
        <f t="shared" si="0"/>
        <v>28.62</v>
      </c>
      <c r="J6" s="30">
        <v>25</v>
      </c>
      <c r="K6" s="30" t="str">
        <f t="shared" si="1"/>
        <v>A/None Reflector25</v>
      </c>
      <c r="L6" s="30" t="s">
        <v>922</v>
      </c>
      <c r="M6" s="55">
        <f>INDEX(Table2[Inc. Avg Cost],MATCH(K6,Table2[Combined name],0))</f>
        <v>0.61</v>
      </c>
      <c r="N6" s="55">
        <f>INDEX(Table2[Avg LED Cost],MATCH(K6,Table2[Combined name],0))</f>
        <v>3.4433333333333334</v>
      </c>
      <c r="O6" s="55">
        <f>INDEX('DEER CFL Costs'!$AN$15:$AN$290,MATCH($C6,'DEER CFL Costs'!$A$15:$A$290,0))</f>
        <v>7.0139920148574539</v>
      </c>
      <c r="P6" s="55">
        <f t="shared" si="3"/>
        <v>4.5203293407620606</v>
      </c>
      <c r="Q6" s="55">
        <f t="shared" si="2"/>
        <v>7.0139920148574539</v>
      </c>
      <c r="R6" s="30">
        <v>7.9629999999999992E-2</v>
      </c>
      <c r="S6" s="55">
        <v>72.260000000000005</v>
      </c>
      <c r="T6" s="55">
        <f t="shared" si="4"/>
        <v>5.75</v>
      </c>
      <c r="U6" s="55">
        <f t="shared" si="5"/>
        <v>10.270329340762061</v>
      </c>
      <c r="V6" s="55">
        <f t="shared" si="6"/>
        <v>12.763992014857454</v>
      </c>
      <c r="W6" s="55">
        <f t="shared" si="7"/>
        <v>2.4936626740953933</v>
      </c>
    </row>
    <row r="7" spans="1:23" x14ac:dyDescent="0.3">
      <c r="A7" s="30" t="s">
        <v>807</v>
      </c>
      <c r="B7" s="55" t="s">
        <v>756</v>
      </c>
      <c r="C7" s="30" t="s">
        <v>169</v>
      </c>
      <c r="D7" s="30" t="s">
        <v>170</v>
      </c>
      <c r="E7" s="30">
        <v>19</v>
      </c>
      <c r="F7" s="55" t="s">
        <v>801</v>
      </c>
      <c r="G7" s="55" t="s">
        <v>802</v>
      </c>
      <c r="H7" s="30">
        <v>1.59</v>
      </c>
      <c r="I7" s="30">
        <f t="shared" si="0"/>
        <v>30.21</v>
      </c>
      <c r="J7" s="30">
        <v>40</v>
      </c>
      <c r="K7" s="30" t="str">
        <f t="shared" si="1"/>
        <v>A/None Reflector40</v>
      </c>
      <c r="L7" s="30" t="s">
        <v>923</v>
      </c>
      <c r="M7" s="55">
        <f>INDEX(Table2[Inc. Avg Cost],MATCH(K7,Table2[Combined name],0))</f>
        <v>0.70333333333333325</v>
      </c>
      <c r="N7" s="55">
        <f>INDEX(Table2[Avg LED Cost],MATCH(K7,Table2[Combined name],0))</f>
        <v>5.1099999999999994</v>
      </c>
      <c r="O7" s="55">
        <f>INDEX('DEER CFL Costs'!$AN$15:$AN$290,MATCH($C7,'DEER CFL Costs'!$A$15:$A$290,0))</f>
        <v>7.0804920148574535</v>
      </c>
      <c r="P7" s="55">
        <f t="shared" si="3"/>
        <v>4.9935793407620599</v>
      </c>
      <c r="Q7" s="55">
        <f t="shared" si="2"/>
        <v>7.0804920148574535</v>
      </c>
      <c r="R7" s="30">
        <v>7.9629999999999992E-2</v>
      </c>
      <c r="S7" s="55">
        <v>72.260000000000005</v>
      </c>
      <c r="T7" s="55">
        <f t="shared" si="4"/>
        <v>5.75</v>
      </c>
      <c r="U7" s="55">
        <f t="shared" si="5"/>
        <v>10.743579340762061</v>
      </c>
      <c r="V7" s="55">
        <f t="shared" si="6"/>
        <v>12.830492014857453</v>
      </c>
      <c r="W7" s="55">
        <f t="shared" si="7"/>
        <v>2.0869126740953927</v>
      </c>
    </row>
    <row r="8" spans="1:23" x14ac:dyDescent="0.3">
      <c r="A8" s="30" t="s">
        <v>807</v>
      </c>
      <c r="B8" s="55" t="s">
        <v>757</v>
      </c>
      <c r="C8" s="30" t="s">
        <v>171</v>
      </c>
      <c r="D8" s="30" t="s">
        <v>172</v>
      </c>
      <c r="E8" s="30">
        <v>20</v>
      </c>
      <c r="F8" s="55" t="s">
        <v>801</v>
      </c>
      <c r="G8" s="55" t="s">
        <v>802</v>
      </c>
      <c r="H8" s="30">
        <v>1.59</v>
      </c>
      <c r="I8" s="30">
        <f t="shared" si="0"/>
        <v>31.8</v>
      </c>
      <c r="J8" s="30">
        <v>40</v>
      </c>
      <c r="K8" s="30" t="str">
        <f t="shared" si="1"/>
        <v>A/None Reflector40</v>
      </c>
      <c r="L8" s="30" t="s">
        <v>924</v>
      </c>
      <c r="M8" s="55">
        <f>INDEX(Table2[Inc. Avg Cost],MATCH(K8,Table2[Combined name],0))</f>
        <v>0.70333333333333325</v>
      </c>
      <c r="N8" s="55">
        <f>INDEX(Table2[Avg LED Cost],MATCH(K8,Table2[Combined name],0))</f>
        <v>5.1099999999999994</v>
      </c>
      <c r="O8" s="55">
        <f>INDEX('DEER CFL Costs'!$AN$15:$AN$290,MATCH($C8,'DEER CFL Costs'!$A$15:$A$290,0))</f>
        <v>7.1469920148574539</v>
      </c>
      <c r="P8" s="55">
        <f t="shared" si="3"/>
        <v>5.0268293407620597</v>
      </c>
      <c r="Q8" s="55">
        <f t="shared" si="2"/>
        <v>7.1469920148574539</v>
      </c>
      <c r="R8" s="30">
        <v>7.9629999999999992E-2</v>
      </c>
      <c r="S8" s="55">
        <v>72.260000000000005</v>
      </c>
      <c r="T8" s="55">
        <f t="shared" si="4"/>
        <v>5.75</v>
      </c>
      <c r="U8" s="55">
        <f t="shared" si="5"/>
        <v>10.77682934076206</v>
      </c>
      <c r="V8" s="55">
        <f t="shared" si="6"/>
        <v>12.896992014857453</v>
      </c>
      <c r="W8" s="55">
        <f t="shared" si="7"/>
        <v>2.1201626740953934</v>
      </c>
    </row>
    <row r="9" spans="1:23" x14ac:dyDescent="0.3">
      <c r="A9" s="30" t="s">
        <v>807</v>
      </c>
      <c r="B9" s="55" t="s">
        <v>758</v>
      </c>
      <c r="C9" s="30" t="s">
        <v>391</v>
      </c>
      <c r="D9" s="30" t="s">
        <v>392</v>
      </c>
      <c r="E9" s="30">
        <v>14</v>
      </c>
      <c r="F9" s="55" t="s">
        <v>801</v>
      </c>
      <c r="G9" s="55" t="s">
        <v>384</v>
      </c>
      <c r="H9" s="30">
        <v>3.57</v>
      </c>
      <c r="I9" s="30">
        <f t="shared" si="0"/>
        <v>49.98</v>
      </c>
      <c r="J9" s="30">
        <v>60</v>
      </c>
      <c r="K9" s="30" t="str">
        <f t="shared" si="1"/>
        <v>Globe60</v>
      </c>
      <c r="L9" s="30" t="s">
        <v>926</v>
      </c>
      <c r="M9" s="55">
        <f>INDEX(Table2[Inc. Avg Cost],MATCH(K9,Table2[Combined name],0))</f>
        <v>5.3533333333333344</v>
      </c>
      <c r="N9" s="55">
        <f>INDEX(Table2[Avg LED Cost],MATCH(K9,Table2[Combined name],0))</f>
        <v>6.0666666666666664</v>
      </c>
      <c r="O9" s="55">
        <f>INDEX('DEER CFL Costs'!$AN$15:$AN$290,MATCH($C9,'DEER CFL Costs'!$A$15:$A$290,0))</f>
        <v>7.5513879353912596</v>
      </c>
      <c r="P9" s="55">
        <f t="shared" si="3"/>
        <v>6.6306939676956302</v>
      </c>
      <c r="Q9" s="55">
        <f t="shared" si="2"/>
        <v>7.5513879353912596</v>
      </c>
      <c r="R9" s="30">
        <v>0.05</v>
      </c>
      <c r="S9" s="55">
        <v>72.260000000000005</v>
      </c>
      <c r="T9" s="55">
        <f t="shared" si="4"/>
        <v>3.61</v>
      </c>
      <c r="U9" s="55">
        <f t="shared" si="5"/>
        <v>10.240693967695631</v>
      </c>
      <c r="V9" s="55">
        <f t="shared" si="6"/>
        <v>11.161387935391259</v>
      </c>
      <c r="W9" s="55">
        <f t="shared" si="7"/>
        <v>0.9206939676956285</v>
      </c>
    </row>
    <row r="10" spans="1:23" x14ac:dyDescent="0.3">
      <c r="A10" s="30" t="s">
        <v>807</v>
      </c>
      <c r="B10" s="55" t="s">
        <v>759</v>
      </c>
      <c r="C10" s="30" t="s">
        <v>399</v>
      </c>
      <c r="D10" s="30" t="s">
        <v>400</v>
      </c>
      <c r="E10" s="30">
        <v>19</v>
      </c>
      <c r="F10" s="55" t="s">
        <v>801</v>
      </c>
      <c r="G10" s="55" t="s">
        <v>384</v>
      </c>
      <c r="H10" s="30">
        <v>3.57</v>
      </c>
      <c r="I10" s="30">
        <f t="shared" si="0"/>
        <v>67.83</v>
      </c>
      <c r="J10" s="30">
        <v>60</v>
      </c>
      <c r="K10" s="30" t="str">
        <f t="shared" si="1"/>
        <v>Globe60</v>
      </c>
      <c r="L10" s="30" t="s">
        <v>928</v>
      </c>
      <c r="M10" s="55">
        <f>INDEX(Table2[Inc. Avg Cost],MATCH(K10,Table2[Combined name],0))</f>
        <v>5.3533333333333344</v>
      </c>
      <c r="N10" s="55">
        <f>INDEX(Table2[Avg LED Cost],MATCH(K10,Table2[Combined name],0))</f>
        <v>6.0666666666666664</v>
      </c>
      <c r="O10" s="55">
        <f>INDEX('DEER CFL Costs'!$AN$15:$AN$290,MATCH($C10,'DEER CFL Costs'!$A$15:$A$290,0))</f>
        <v>7.4203879353912603</v>
      </c>
      <c r="P10" s="55">
        <f t="shared" si="3"/>
        <v>6.565193967695631</v>
      </c>
      <c r="Q10" s="55">
        <f t="shared" si="2"/>
        <v>7.4203879353912603</v>
      </c>
      <c r="R10" s="30">
        <v>0.05</v>
      </c>
      <c r="S10" s="55">
        <v>72.260000000000005</v>
      </c>
      <c r="T10" s="55">
        <f t="shared" si="4"/>
        <v>3.61</v>
      </c>
      <c r="U10" s="55">
        <f t="shared" si="5"/>
        <v>10.17519396769563</v>
      </c>
      <c r="V10" s="55">
        <f t="shared" si="6"/>
        <v>11.030387935391261</v>
      </c>
      <c r="W10" s="55">
        <f t="shared" si="7"/>
        <v>0.85519396769563016</v>
      </c>
    </row>
    <row r="11" spans="1:23" x14ac:dyDescent="0.3">
      <c r="A11" s="30" t="s">
        <v>807</v>
      </c>
      <c r="B11" s="55" t="s">
        <v>760</v>
      </c>
      <c r="C11" s="30" t="s">
        <v>433</v>
      </c>
      <c r="D11" s="30" t="s">
        <v>434</v>
      </c>
      <c r="E11" s="30">
        <v>9</v>
      </c>
      <c r="F11" s="55" t="s">
        <v>801</v>
      </c>
      <c r="G11" s="55" t="s">
        <v>384</v>
      </c>
      <c r="H11" s="30">
        <v>3.57</v>
      </c>
      <c r="I11" s="30">
        <f t="shared" si="0"/>
        <v>32.129999999999995</v>
      </c>
      <c r="J11" s="30">
        <v>40</v>
      </c>
      <c r="K11" s="30" t="str">
        <f t="shared" si="1"/>
        <v>Globe40</v>
      </c>
      <c r="L11" s="30" t="s">
        <v>925</v>
      </c>
      <c r="M11" s="55">
        <f>INDEX(Table2[Inc. Avg Cost],MATCH(K11,Table2[Combined name],0))</f>
        <v>3.6</v>
      </c>
      <c r="N11" s="55">
        <f>INDEX(Table2[Avg LED Cost],MATCH(K11,Table2[Combined name],0))</f>
        <v>6.0533333333333337</v>
      </c>
      <c r="O11" s="55">
        <f>INDEX('DEER CFL Costs'!$AN$15:$AN$290,MATCH($C11,'DEER CFL Costs'!$A$15:$A$290,0))</f>
        <v>7.6823879353912599</v>
      </c>
      <c r="P11" s="55">
        <f t="shared" si="3"/>
        <v>6.254527301028963</v>
      </c>
      <c r="Q11" s="55">
        <f t="shared" si="2"/>
        <v>7.6823879353912599</v>
      </c>
      <c r="R11" s="30">
        <v>0.05</v>
      </c>
      <c r="S11" s="55">
        <v>72.260000000000005</v>
      </c>
      <c r="T11" s="55">
        <f t="shared" si="4"/>
        <v>3.61</v>
      </c>
      <c r="U11" s="55">
        <f t="shared" si="5"/>
        <v>9.8645273010289625</v>
      </c>
      <c r="V11" s="55">
        <f t="shared" si="6"/>
        <v>11.292387935391259</v>
      </c>
      <c r="W11" s="55">
        <f t="shared" si="7"/>
        <v>1.4278606343622968</v>
      </c>
    </row>
    <row r="12" spans="1:23" x14ac:dyDescent="0.3">
      <c r="A12" s="30" t="s">
        <v>807</v>
      </c>
      <c r="B12" s="55" t="s">
        <v>761</v>
      </c>
      <c r="C12" s="30" t="s">
        <v>440</v>
      </c>
      <c r="D12" s="30" t="s">
        <v>442</v>
      </c>
      <c r="E12" s="30">
        <v>15</v>
      </c>
      <c r="F12" s="55" t="s">
        <v>801</v>
      </c>
      <c r="G12" s="55" t="s">
        <v>93</v>
      </c>
      <c r="H12" s="30">
        <v>1.59</v>
      </c>
      <c r="I12" s="30">
        <f t="shared" si="0"/>
        <v>23.85</v>
      </c>
      <c r="J12" s="30">
        <v>30</v>
      </c>
      <c r="K12" s="30" t="str">
        <f t="shared" si="1"/>
        <v>Reflector30</v>
      </c>
      <c r="L12" s="30" t="s">
        <v>927</v>
      </c>
      <c r="M12" s="55">
        <f>INDEX(Table2[Inc. Avg Cost],MATCH(K12,Table2[Combined name],0))</f>
        <v>2.21</v>
      </c>
      <c r="N12" s="55">
        <f>INDEX(Table2[Avg LED Cost],MATCH(K12,Table2[Combined name],0))</f>
        <v>8.2700000000000014</v>
      </c>
      <c r="O12" s="55">
        <f>INDEX('DEER CFL Costs'!$AN$15:$AN$290,MATCH($C12,'DEER CFL Costs'!$A$15:$A$290,0))</f>
        <v>8.4113320484073792</v>
      </c>
      <c r="P12" s="55">
        <f t="shared" si="3"/>
        <v>6.8256660242036897</v>
      </c>
      <c r="Q12" s="55">
        <f t="shared" si="2"/>
        <v>8.4113320484073792</v>
      </c>
      <c r="R12" s="30">
        <v>0.06</v>
      </c>
      <c r="S12" s="55">
        <v>72.260000000000005</v>
      </c>
      <c r="T12" s="55">
        <f t="shared" si="4"/>
        <v>4.34</v>
      </c>
      <c r="U12" s="55">
        <f t="shared" si="5"/>
        <v>11.16566602420369</v>
      </c>
      <c r="V12" s="55">
        <f t="shared" si="6"/>
        <v>12.751332048407379</v>
      </c>
      <c r="W12" s="55">
        <f t="shared" si="7"/>
        <v>1.5856660242036895</v>
      </c>
    </row>
    <row r="13" spans="1:23" x14ac:dyDescent="0.3">
      <c r="A13" s="30" t="s">
        <v>807</v>
      </c>
      <c r="B13" s="55" t="s">
        <v>762</v>
      </c>
      <c r="C13" s="30" t="s">
        <v>443</v>
      </c>
      <c r="D13" s="30" t="s">
        <v>444</v>
      </c>
      <c r="E13" s="30">
        <v>23</v>
      </c>
      <c r="F13" s="55" t="s">
        <v>801</v>
      </c>
      <c r="G13" s="55" t="s">
        <v>93</v>
      </c>
      <c r="H13" s="30">
        <v>1.59</v>
      </c>
      <c r="I13" s="30">
        <f t="shared" si="0"/>
        <v>36.57</v>
      </c>
      <c r="J13" s="30">
        <v>50</v>
      </c>
      <c r="K13" s="30" t="str">
        <f t="shared" si="1"/>
        <v>Reflector50</v>
      </c>
      <c r="L13" s="30" t="s">
        <v>929</v>
      </c>
      <c r="M13" s="55">
        <f>INDEX(Table2[Inc. Avg Cost],MATCH(K13,Table2[Combined name],0))</f>
        <v>3.0233333333333334</v>
      </c>
      <c r="N13" s="55">
        <f>INDEX(Table2[Avg LED Cost],MATCH(K13,Table2[Combined name],0))</f>
        <v>8.2866666666666671</v>
      </c>
      <c r="O13" s="55">
        <f>INDEX('DEER CFL Costs'!$AN$15:$AN$290,MATCH($C13,'DEER CFL Costs'!$A$15:$A$290,0))</f>
        <v>9.5897320484073791</v>
      </c>
      <c r="P13" s="55">
        <f t="shared" si="3"/>
        <v>7.6223660242036892</v>
      </c>
      <c r="Q13" s="55">
        <f t="shared" si="2"/>
        <v>9.5897320484073791</v>
      </c>
      <c r="R13" s="30">
        <v>0.06</v>
      </c>
      <c r="S13" s="55">
        <v>72.260000000000005</v>
      </c>
      <c r="T13" s="55">
        <f t="shared" si="4"/>
        <v>4.34</v>
      </c>
      <c r="U13" s="55">
        <f t="shared" si="5"/>
        <v>11.962366024203689</v>
      </c>
      <c r="V13" s="55">
        <f t="shared" si="6"/>
        <v>13.929732048407379</v>
      </c>
      <c r="W13" s="55">
        <f t="shared" si="7"/>
        <v>1.9673660242036899</v>
      </c>
    </row>
    <row r="14" spans="1:23" x14ac:dyDescent="0.3">
      <c r="A14" s="30" t="s">
        <v>807</v>
      </c>
      <c r="B14" s="55" t="s">
        <v>763</v>
      </c>
      <c r="C14" s="30" t="s">
        <v>496</v>
      </c>
      <c r="D14" s="30" t="s">
        <v>498</v>
      </c>
      <c r="E14" s="30">
        <v>16</v>
      </c>
      <c r="F14" s="55" t="s">
        <v>801</v>
      </c>
      <c r="G14" s="55" t="s">
        <v>93</v>
      </c>
      <c r="H14" s="30">
        <v>1.59</v>
      </c>
      <c r="I14" s="30">
        <f t="shared" si="0"/>
        <v>25.44</v>
      </c>
      <c r="J14" s="30">
        <v>30</v>
      </c>
      <c r="K14" s="30" t="str">
        <f t="shared" si="1"/>
        <v>Reflector30</v>
      </c>
      <c r="L14" s="30" t="s">
        <v>930</v>
      </c>
      <c r="M14" s="55">
        <f>INDEX(Table2[Inc. Avg Cost],MATCH(K14,Table2[Combined name],0))</f>
        <v>2.21</v>
      </c>
      <c r="N14" s="55">
        <f>INDEX(Table2[Avg LED Cost],MATCH(K14,Table2[Combined name],0))</f>
        <v>8.2700000000000014</v>
      </c>
      <c r="O14" s="55">
        <f>INDEX('DEER CFL Costs'!$AN$15:$AN$290,MATCH($C14,'DEER CFL Costs'!$A$15:$A$290,0))</f>
        <v>8.5586320484073788</v>
      </c>
      <c r="P14" s="55">
        <f t="shared" si="3"/>
        <v>6.8993160242036895</v>
      </c>
      <c r="Q14" s="55">
        <f t="shared" si="2"/>
        <v>8.5586320484073788</v>
      </c>
      <c r="R14" s="30">
        <v>0.06</v>
      </c>
      <c r="S14" s="55">
        <v>72.260000000000005</v>
      </c>
      <c r="T14" s="55">
        <f t="shared" si="4"/>
        <v>4.34</v>
      </c>
      <c r="U14" s="55">
        <f t="shared" si="5"/>
        <v>11.239316024203688</v>
      </c>
      <c r="V14" s="55">
        <f t="shared" si="6"/>
        <v>12.898632048407379</v>
      </c>
      <c r="W14" s="55">
        <f t="shared" si="7"/>
        <v>1.6593160242036902</v>
      </c>
    </row>
    <row r="15" spans="1:23" x14ac:dyDescent="0.3">
      <c r="A15" s="30" t="s">
        <v>807</v>
      </c>
      <c r="B15" s="55" t="s">
        <v>764</v>
      </c>
      <c r="C15" s="30" t="s">
        <v>502</v>
      </c>
      <c r="D15" s="30" t="s">
        <v>504</v>
      </c>
      <c r="E15" s="30">
        <v>18</v>
      </c>
      <c r="F15" s="55" t="s">
        <v>801</v>
      </c>
      <c r="G15" s="55" t="s">
        <v>93</v>
      </c>
      <c r="H15" s="30">
        <v>1.59</v>
      </c>
      <c r="I15" s="30">
        <f t="shared" si="0"/>
        <v>28.62</v>
      </c>
      <c r="J15" s="30">
        <v>30</v>
      </c>
      <c r="K15" s="30" t="str">
        <f t="shared" si="1"/>
        <v>Reflector30</v>
      </c>
      <c r="L15" s="30" t="s">
        <v>931</v>
      </c>
      <c r="M15" s="55">
        <f>INDEX(Table2[Inc. Avg Cost],MATCH(K15,Table2[Combined name],0))</f>
        <v>2.21</v>
      </c>
      <c r="N15" s="55">
        <f>INDEX(Table2[Avg LED Cost],MATCH(K15,Table2[Combined name],0))</f>
        <v>8.2700000000000014</v>
      </c>
      <c r="O15" s="55">
        <f>INDEX('DEER CFL Costs'!$AN$15:$AN$290,MATCH($C15,'DEER CFL Costs'!$A$15:$A$290,0))</f>
        <v>8.8532320484073779</v>
      </c>
      <c r="P15" s="55">
        <f t="shared" si="3"/>
        <v>7.046616024203689</v>
      </c>
      <c r="Q15" s="55">
        <f t="shared" si="2"/>
        <v>8.8532320484073779</v>
      </c>
      <c r="R15" s="30">
        <v>0.06</v>
      </c>
      <c r="S15" s="55">
        <v>72.260000000000005</v>
      </c>
      <c r="T15" s="55">
        <f t="shared" si="4"/>
        <v>4.34</v>
      </c>
      <c r="U15" s="55">
        <f t="shared" si="5"/>
        <v>11.38661602420369</v>
      </c>
      <c r="V15" s="55">
        <f t="shared" si="6"/>
        <v>13.193232048407378</v>
      </c>
      <c r="W15" s="55">
        <f t="shared" si="7"/>
        <v>1.8066160242036879</v>
      </c>
    </row>
    <row r="16" spans="1:23" x14ac:dyDescent="0.3">
      <c r="A16" s="30" t="s">
        <v>807</v>
      </c>
      <c r="B16" s="55" t="s">
        <v>765</v>
      </c>
      <c r="C16" s="30" t="s">
        <v>523</v>
      </c>
      <c r="D16" s="30" t="s">
        <v>525</v>
      </c>
      <c r="E16" s="30">
        <v>25</v>
      </c>
      <c r="F16" s="55" t="s">
        <v>801</v>
      </c>
      <c r="G16" s="55" t="s">
        <v>93</v>
      </c>
      <c r="H16" s="30">
        <v>1.59</v>
      </c>
      <c r="I16" s="30">
        <f t="shared" si="0"/>
        <v>39.75</v>
      </c>
      <c r="J16" s="30">
        <v>50</v>
      </c>
      <c r="K16" s="30" t="str">
        <f t="shared" si="1"/>
        <v>Reflector50</v>
      </c>
      <c r="L16" s="30" t="s">
        <v>932</v>
      </c>
      <c r="M16" s="55">
        <f>INDEX(Table2[Inc. Avg Cost],MATCH(K16,Table2[Combined name],0))</f>
        <v>3.0233333333333334</v>
      </c>
      <c r="N16" s="55">
        <f>INDEX(Table2[Avg LED Cost],MATCH(K16,Table2[Combined name],0))</f>
        <v>8.2866666666666671</v>
      </c>
      <c r="O16" s="55">
        <f>INDEX('DEER CFL Costs'!$AN$15:$AN$290,MATCH($C16,'DEER CFL Costs'!$A$15:$A$290,0))</f>
        <v>9.8843320484073782</v>
      </c>
      <c r="P16" s="55">
        <f t="shared" si="3"/>
        <v>7.7696660242036888</v>
      </c>
      <c r="Q16" s="55">
        <f t="shared" si="2"/>
        <v>9.8843320484073782</v>
      </c>
      <c r="R16" s="30">
        <v>0.06</v>
      </c>
      <c r="S16" s="55">
        <v>72.260000000000005</v>
      </c>
      <c r="T16" s="55">
        <f t="shared" si="4"/>
        <v>4.34</v>
      </c>
      <c r="U16" s="55">
        <f t="shared" si="5"/>
        <v>12.109666024203689</v>
      </c>
      <c r="V16" s="55">
        <f t="shared" si="6"/>
        <v>14.224332048407378</v>
      </c>
      <c r="W16" s="55">
        <f t="shared" si="7"/>
        <v>2.1146660242036894</v>
      </c>
    </row>
    <row r="17" spans="1:23" x14ac:dyDescent="0.3">
      <c r="A17" s="30" t="s">
        <v>807</v>
      </c>
      <c r="B17" s="55" t="s">
        <v>766</v>
      </c>
      <c r="C17" s="30" t="s">
        <v>526</v>
      </c>
      <c r="D17" s="30" t="s">
        <v>528</v>
      </c>
      <c r="E17" s="30">
        <v>26</v>
      </c>
      <c r="F17" s="55" t="s">
        <v>801</v>
      </c>
      <c r="G17" s="55" t="s">
        <v>93</v>
      </c>
      <c r="H17" s="30">
        <v>1.59</v>
      </c>
      <c r="I17" s="30">
        <f t="shared" si="0"/>
        <v>41.34</v>
      </c>
      <c r="J17" s="30">
        <v>50</v>
      </c>
      <c r="K17" s="30" t="str">
        <f t="shared" si="1"/>
        <v>Reflector50</v>
      </c>
      <c r="L17" s="30" t="s">
        <v>933</v>
      </c>
      <c r="M17" s="55">
        <f>INDEX(Table2[Inc. Avg Cost],MATCH(K17,Table2[Combined name],0))</f>
        <v>3.0233333333333334</v>
      </c>
      <c r="N17" s="55">
        <f>INDEX(Table2[Avg LED Cost],MATCH(K17,Table2[Combined name],0))</f>
        <v>8.2866666666666671</v>
      </c>
      <c r="O17" s="55">
        <f>INDEX('DEER CFL Costs'!$AN$15:$AN$290,MATCH($C17,'DEER CFL Costs'!$A$15:$A$290,0))</f>
        <v>10.031632048407378</v>
      </c>
      <c r="P17" s="55">
        <f t="shared" si="3"/>
        <v>7.8433160242036895</v>
      </c>
      <c r="Q17" s="55">
        <f t="shared" si="2"/>
        <v>10.031632048407378</v>
      </c>
      <c r="R17" s="30">
        <v>0.06</v>
      </c>
      <c r="S17" s="55">
        <v>72.260000000000005</v>
      </c>
      <c r="T17" s="55">
        <f t="shared" si="4"/>
        <v>4.34</v>
      </c>
      <c r="U17" s="55">
        <f t="shared" si="5"/>
        <v>12.183316024203689</v>
      </c>
      <c r="V17" s="55">
        <f t="shared" si="6"/>
        <v>14.371632048407378</v>
      </c>
      <c r="W17" s="55">
        <f t="shared" si="7"/>
        <v>2.1883160242036883</v>
      </c>
    </row>
    <row r="18" spans="1:23" x14ac:dyDescent="0.3">
      <c r="A18" s="30" t="s">
        <v>807</v>
      </c>
      <c r="B18" s="55" t="s">
        <v>767</v>
      </c>
      <c r="C18" s="30" t="s">
        <v>611</v>
      </c>
      <c r="D18" s="30" t="s">
        <v>613</v>
      </c>
      <c r="E18" s="30">
        <v>15</v>
      </c>
      <c r="F18" s="55" t="s">
        <v>801</v>
      </c>
      <c r="G18" s="55" t="s">
        <v>802</v>
      </c>
      <c r="H18" s="30">
        <v>1.59</v>
      </c>
      <c r="I18" s="30">
        <f t="shared" si="0"/>
        <v>23.85</v>
      </c>
      <c r="J18" s="30">
        <v>25</v>
      </c>
      <c r="K18" s="30" t="str">
        <f t="shared" si="1"/>
        <v>A/None Reflector25</v>
      </c>
      <c r="L18" s="30" t="s">
        <v>934</v>
      </c>
      <c r="M18" s="55">
        <f>INDEX(Table2[Inc. Avg Cost],MATCH(K18,Table2[Combined name],0))</f>
        <v>0.61</v>
      </c>
      <c r="N18" s="55">
        <f>INDEX(Table2[Avg LED Cost],MATCH(K18,Table2[Combined name],0))</f>
        <v>3.4433333333333334</v>
      </c>
      <c r="O18" s="55">
        <f>INDEX('DEER CFL Costs'!$AN$15:$AN$290,MATCH($C18,'DEER CFL Costs'!$A$15:$A$290,0))</f>
        <v>4.9733920148574544</v>
      </c>
      <c r="P18" s="55">
        <f t="shared" si="3"/>
        <v>3.5000293407620608</v>
      </c>
      <c r="Q18" s="55">
        <f t="shared" si="2"/>
        <v>4.9733920148574544</v>
      </c>
      <c r="R18" s="30">
        <v>7.9629999999999992E-2</v>
      </c>
      <c r="S18" s="55">
        <v>72.260000000000005</v>
      </c>
      <c r="T18" s="55">
        <f t="shared" si="4"/>
        <v>5.75</v>
      </c>
      <c r="U18" s="55">
        <f t="shared" si="5"/>
        <v>9.2500293407620617</v>
      </c>
      <c r="V18" s="55">
        <f t="shared" si="6"/>
        <v>10.723392014857454</v>
      </c>
      <c r="W18" s="55">
        <f t="shared" si="7"/>
        <v>1.4733626740953927</v>
      </c>
    </row>
    <row r="19" spans="1:23" x14ac:dyDescent="0.3">
      <c r="A19" s="30" t="s">
        <v>807</v>
      </c>
      <c r="B19" s="55" t="s">
        <v>768</v>
      </c>
      <c r="C19" s="30" t="s">
        <v>667</v>
      </c>
      <c r="D19" s="30" t="s">
        <v>669</v>
      </c>
      <c r="E19" s="30">
        <v>32</v>
      </c>
      <c r="F19" s="55" t="s">
        <v>801</v>
      </c>
      <c r="G19" s="55" t="s">
        <v>802</v>
      </c>
      <c r="H19" s="30">
        <v>1.59</v>
      </c>
      <c r="I19" s="30">
        <f t="shared" si="0"/>
        <v>50.88</v>
      </c>
      <c r="J19" s="30">
        <v>60</v>
      </c>
      <c r="K19" s="30" t="str">
        <f t="shared" si="1"/>
        <v>A/None Reflector60</v>
      </c>
      <c r="L19" s="30" t="s">
        <v>935</v>
      </c>
      <c r="M19" s="55">
        <f>INDEX(Table2[Inc. Avg Cost],MATCH(K19,Table2[Combined name],0))</f>
        <v>0.85333333333333339</v>
      </c>
      <c r="N19" s="55">
        <f>INDEX(Table2[Avg LED Cost],MATCH(K19,Table2[Combined name],0))</f>
        <v>4.8466666666666667</v>
      </c>
      <c r="O19" s="55">
        <f>INDEX('DEER CFL Costs'!$AN$15:$AN$290,MATCH($C19,'DEER CFL Costs'!$A$15:$A$290,0))</f>
        <v>6.7583920148574537</v>
      </c>
      <c r="P19" s="55">
        <f t="shared" si="3"/>
        <v>4.8041960074287271</v>
      </c>
      <c r="Q19" s="55">
        <f t="shared" si="2"/>
        <v>6.7583920148574537</v>
      </c>
      <c r="R19" s="30">
        <v>7.9629999999999992E-2</v>
      </c>
      <c r="S19" s="55">
        <v>72.260000000000005</v>
      </c>
      <c r="T19" s="55">
        <f t="shared" si="4"/>
        <v>5.75</v>
      </c>
      <c r="U19" s="55">
        <f t="shared" si="5"/>
        <v>10.554196007428727</v>
      </c>
      <c r="V19" s="55">
        <f t="shared" si="6"/>
        <v>12.508392014857453</v>
      </c>
      <c r="W19" s="55">
        <f t="shared" si="7"/>
        <v>1.9541960074287257</v>
      </c>
    </row>
    <row r="20" spans="1:23" x14ac:dyDescent="0.3">
      <c r="A20" s="30" t="s">
        <v>807</v>
      </c>
      <c r="B20" s="55" t="s">
        <v>769</v>
      </c>
      <c r="C20" s="30" t="s">
        <v>670</v>
      </c>
      <c r="D20" s="30" t="s">
        <v>671</v>
      </c>
      <c r="E20" s="30">
        <v>33</v>
      </c>
      <c r="F20" s="55" t="s">
        <v>801</v>
      </c>
      <c r="G20" s="55" t="s">
        <v>802</v>
      </c>
      <c r="H20" s="30">
        <v>1.59</v>
      </c>
      <c r="I20" s="30">
        <f t="shared" si="0"/>
        <v>52.470000000000006</v>
      </c>
      <c r="J20" s="30">
        <v>60</v>
      </c>
      <c r="K20" s="30" t="str">
        <f t="shared" si="1"/>
        <v>A/None Reflector60</v>
      </c>
      <c r="L20" s="30" t="s">
        <v>936</v>
      </c>
      <c r="M20" s="55">
        <f>INDEX(Table2[Inc. Avg Cost],MATCH(K20,Table2[Combined name],0))</f>
        <v>0.85333333333333339</v>
      </c>
      <c r="N20" s="55">
        <f>INDEX(Table2[Avg LED Cost],MATCH(K20,Table2[Combined name],0))</f>
        <v>4.8466666666666667</v>
      </c>
      <c r="O20" s="55">
        <f>INDEX('DEER CFL Costs'!$AN$15:$AN$290,MATCH($C20,'DEER CFL Costs'!$A$15:$A$290,0))</f>
        <v>6.9183920148574547</v>
      </c>
      <c r="P20" s="55">
        <f t="shared" si="3"/>
        <v>4.8841960074287272</v>
      </c>
      <c r="Q20" s="55">
        <f t="shared" si="2"/>
        <v>6.9183920148574547</v>
      </c>
      <c r="R20" s="30">
        <v>7.9629999999999992E-2</v>
      </c>
      <c r="S20" s="55">
        <v>72.260000000000005</v>
      </c>
      <c r="T20" s="55">
        <f t="shared" si="4"/>
        <v>5.75</v>
      </c>
      <c r="U20" s="55">
        <f t="shared" si="5"/>
        <v>10.634196007428727</v>
      </c>
      <c r="V20" s="55">
        <f t="shared" si="6"/>
        <v>12.668392014857455</v>
      </c>
      <c r="W20" s="55">
        <f t="shared" si="7"/>
        <v>2.0341960074287275</v>
      </c>
    </row>
    <row r="21" spans="1:23" x14ac:dyDescent="0.3">
      <c r="A21" s="30" t="s">
        <v>807</v>
      </c>
      <c r="B21" s="56" t="s">
        <v>770</v>
      </c>
      <c r="C21" s="42" t="s">
        <v>748</v>
      </c>
      <c r="D21" s="42" t="s">
        <v>749</v>
      </c>
      <c r="E21" s="42">
        <v>34</v>
      </c>
      <c r="F21" s="55" t="s">
        <v>801</v>
      </c>
      <c r="G21" s="55" t="s">
        <v>802</v>
      </c>
      <c r="H21" s="30">
        <v>1.59</v>
      </c>
      <c r="I21" s="30">
        <f t="shared" si="0"/>
        <v>54.06</v>
      </c>
      <c r="J21" s="30">
        <v>60</v>
      </c>
      <c r="K21" s="30" t="str">
        <f t="shared" si="1"/>
        <v>A/None Reflector60</v>
      </c>
      <c r="L21" s="30" t="s">
        <v>937</v>
      </c>
      <c r="M21" s="55">
        <f>INDEX(Table2[Inc. Avg Cost],MATCH(K21,Table2[Combined name],0))</f>
        <v>0.85333333333333339</v>
      </c>
      <c r="N21" s="55">
        <f>INDEX(Table2[Avg LED Cost],MATCH(K21,Table2[Combined name],0))</f>
        <v>4.8466666666666667</v>
      </c>
      <c r="O21" s="56">
        <f>O20+(E21-E20)*((O$48-O20)/($E$48-$E20))</f>
        <v>7.0783920148574548</v>
      </c>
      <c r="P21" s="55">
        <f>(M21*$M$2)+(N21*$N$2)+(O21*$O$2)</f>
        <v>4.9641960074287272</v>
      </c>
      <c r="Q21" s="55">
        <f t="shared" si="2"/>
        <v>7.0783920148574548</v>
      </c>
      <c r="R21" s="30">
        <v>7.9629999999999992E-2</v>
      </c>
      <c r="S21" s="55">
        <v>72.260000000000005</v>
      </c>
      <c r="T21" s="55">
        <f t="shared" si="4"/>
        <v>5.75</v>
      </c>
      <c r="U21" s="55">
        <f t="shared" si="5"/>
        <v>10.714196007428727</v>
      </c>
      <c r="V21" s="55">
        <f t="shared" si="6"/>
        <v>12.828392014857455</v>
      </c>
      <c r="W21" s="55">
        <f t="shared" si="7"/>
        <v>2.1141960074287276</v>
      </c>
    </row>
    <row r="22" spans="1:23" x14ac:dyDescent="0.3">
      <c r="A22" s="30" t="s">
        <v>807</v>
      </c>
      <c r="B22" s="55" t="s">
        <v>771</v>
      </c>
      <c r="C22" s="30" t="s">
        <v>681</v>
      </c>
      <c r="D22" s="30" t="s">
        <v>682</v>
      </c>
      <c r="E22" s="30">
        <v>40</v>
      </c>
      <c r="F22" s="55" t="s">
        <v>801</v>
      </c>
      <c r="G22" s="55" t="s">
        <v>802</v>
      </c>
      <c r="H22" s="30">
        <v>1.59</v>
      </c>
      <c r="I22" s="30">
        <f t="shared" si="0"/>
        <v>63.6</v>
      </c>
      <c r="J22" s="30">
        <v>60</v>
      </c>
      <c r="K22" s="30" t="str">
        <f t="shared" si="1"/>
        <v>A/None Reflector60</v>
      </c>
      <c r="L22" s="30" t="s">
        <v>938</v>
      </c>
      <c r="M22" s="55">
        <f>INDEX(Table2[Inc. Avg Cost],MATCH(K22,Table2[Combined name],0))</f>
        <v>0.85333333333333339</v>
      </c>
      <c r="N22" s="55">
        <f>INDEX(Table2[Avg LED Cost],MATCH(K22,Table2[Combined name],0))</f>
        <v>4.8466666666666667</v>
      </c>
      <c r="O22" s="55">
        <f>INDEX('DEER CFL Costs'!$AN$15:$AN$290,MATCH($C22,'DEER CFL Costs'!$A$15:$A$290,0))</f>
        <v>8.0383920148574539</v>
      </c>
      <c r="P22" s="55">
        <f t="shared" si="3"/>
        <v>5.4441960074287268</v>
      </c>
      <c r="Q22" s="55">
        <f t="shared" si="2"/>
        <v>8.0383920148574539</v>
      </c>
      <c r="R22" s="30">
        <v>7.9629999999999992E-2</v>
      </c>
      <c r="S22" s="55">
        <v>72.260000000000005</v>
      </c>
      <c r="T22" s="55">
        <f t="shared" si="4"/>
        <v>5.75</v>
      </c>
      <c r="U22" s="55">
        <f t="shared" si="5"/>
        <v>11.194196007428726</v>
      </c>
      <c r="V22" s="55">
        <f t="shared" si="6"/>
        <v>13.788392014857454</v>
      </c>
      <c r="W22" s="55">
        <f t="shared" si="7"/>
        <v>2.594196007428728</v>
      </c>
    </row>
    <row r="23" spans="1:23" x14ac:dyDescent="0.3">
      <c r="A23" s="30" t="s">
        <v>807</v>
      </c>
      <c r="B23" s="55" t="s">
        <v>772</v>
      </c>
      <c r="C23" s="30" t="s">
        <v>683</v>
      </c>
      <c r="D23" s="30" t="s">
        <v>685</v>
      </c>
      <c r="E23" s="30">
        <v>42</v>
      </c>
      <c r="F23" s="55" t="s">
        <v>801</v>
      </c>
      <c r="G23" s="55" t="s">
        <v>802</v>
      </c>
      <c r="H23" s="30">
        <v>1.59</v>
      </c>
      <c r="I23" s="30">
        <f t="shared" si="0"/>
        <v>66.78</v>
      </c>
      <c r="J23" s="30">
        <v>75</v>
      </c>
      <c r="K23" s="30" t="str">
        <f t="shared" si="1"/>
        <v>A/None Reflector75</v>
      </c>
      <c r="L23" s="30" t="s">
        <v>939</v>
      </c>
      <c r="M23" s="55">
        <f>INDEX(Table2[Inc. Avg Cost],MATCH(K23,Table2[Combined name],0))</f>
        <v>0.98000000000000009</v>
      </c>
      <c r="N23" s="55">
        <f>INDEX(Table2[Avg LED Cost],MATCH(K23,Table2[Combined name],0))</f>
        <v>6.88</v>
      </c>
      <c r="O23" s="55">
        <f>INDEX('DEER CFL Costs'!$AN$15:$AN$290,MATCH($C23,'DEER CFL Costs'!$A$15:$A$290,0))</f>
        <v>8.3583920148574542</v>
      </c>
      <c r="P23" s="55">
        <f t="shared" si="3"/>
        <v>6.144196007428727</v>
      </c>
      <c r="Q23" s="55">
        <f t="shared" si="2"/>
        <v>8.3583920148574542</v>
      </c>
      <c r="R23" s="30">
        <v>7.9629999999999992E-2</v>
      </c>
      <c r="S23" s="55">
        <v>72.260000000000005</v>
      </c>
      <c r="T23" s="55">
        <f t="shared" si="4"/>
        <v>5.75</v>
      </c>
      <c r="U23" s="55">
        <f t="shared" si="5"/>
        <v>11.894196007428727</v>
      </c>
      <c r="V23" s="55">
        <f t="shared" si="6"/>
        <v>14.108392014857454</v>
      </c>
      <c r="W23" s="55">
        <f t="shared" si="7"/>
        <v>2.2141960074287272</v>
      </c>
    </row>
    <row r="24" spans="1:23" x14ac:dyDescent="0.3">
      <c r="A24" s="30" t="s">
        <v>807</v>
      </c>
      <c r="B24" s="55" t="s">
        <v>773</v>
      </c>
      <c r="C24" s="30" t="s">
        <v>699</v>
      </c>
      <c r="D24" s="30" t="s">
        <v>701</v>
      </c>
      <c r="E24" s="30">
        <v>55</v>
      </c>
      <c r="F24" s="55" t="s">
        <v>801</v>
      </c>
      <c r="G24" s="55" t="s">
        <v>802</v>
      </c>
      <c r="H24" s="30">
        <v>1.59</v>
      </c>
      <c r="I24" s="30">
        <f t="shared" si="0"/>
        <v>87.45</v>
      </c>
      <c r="J24" s="30">
        <v>100</v>
      </c>
      <c r="K24" s="30" t="str">
        <f t="shared" si="1"/>
        <v>A/None Reflector100</v>
      </c>
      <c r="L24" s="30" t="s">
        <v>940</v>
      </c>
      <c r="M24" s="55">
        <f>INDEX(Table2[Inc. Avg Cost],MATCH(K24,Table2[Combined name],0))</f>
        <v>0.97000000000000008</v>
      </c>
      <c r="N24" s="55">
        <f>INDEX(Table2[Avg LED Cost],MATCH(K24,Table2[Combined name],0))</f>
        <v>9.456666666666667</v>
      </c>
      <c r="O24" s="55">
        <f>INDEX('DEER CFL Costs'!$AN$15:$AN$290,MATCH($C24,'DEER CFL Costs'!$A$15:$A$290,0))</f>
        <v>10.438392014857454</v>
      </c>
      <c r="P24" s="55">
        <f t="shared" si="3"/>
        <v>7.8258626740953936</v>
      </c>
      <c r="Q24" s="55">
        <f t="shared" si="2"/>
        <v>10.438392014857454</v>
      </c>
      <c r="R24" s="30">
        <v>7.9629999999999992E-2</v>
      </c>
      <c r="S24" s="55">
        <v>72.260000000000005</v>
      </c>
      <c r="T24" s="55">
        <f t="shared" si="4"/>
        <v>5.75</v>
      </c>
      <c r="U24" s="55">
        <f t="shared" si="5"/>
        <v>13.575862674095394</v>
      </c>
      <c r="V24" s="55">
        <f t="shared" si="6"/>
        <v>16.188392014857456</v>
      </c>
      <c r="W24" s="55">
        <f t="shared" si="7"/>
        <v>2.6125293407620624</v>
      </c>
    </row>
    <row r="25" spans="1:23" x14ac:dyDescent="0.3">
      <c r="A25" s="30" t="s">
        <v>807</v>
      </c>
      <c r="B25" s="57" t="s">
        <v>774</v>
      </c>
      <c r="C25" s="53" t="s">
        <v>688</v>
      </c>
      <c r="D25" s="53" t="s">
        <v>750</v>
      </c>
      <c r="E25" s="53">
        <v>45</v>
      </c>
      <c r="F25" s="55" t="s">
        <v>801</v>
      </c>
      <c r="G25" s="55" t="s">
        <v>802</v>
      </c>
      <c r="H25" s="30">
        <v>1.59</v>
      </c>
      <c r="I25" s="30">
        <f t="shared" si="0"/>
        <v>71.55</v>
      </c>
      <c r="J25" s="30">
        <v>75</v>
      </c>
      <c r="K25" s="30" t="str">
        <f t="shared" si="1"/>
        <v>A/None Reflector75</v>
      </c>
      <c r="L25" s="30" t="s">
        <v>941</v>
      </c>
      <c r="M25" s="55">
        <f>INDEX(Table2[Inc. Avg Cost],MATCH(K25,Table2[Combined name],0))</f>
        <v>0.98000000000000009</v>
      </c>
      <c r="N25" s="55">
        <f>INDEX(Table2[Avg LED Cost],MATCH(K25,Table2[Combined name],0))</f>
        <v>6.88</v>
      </c>
      <c r="O25" s="55">
        <f>INDEX('DEER CFL Costs'!$AN$15:$AN$290,MATCH($C25,'DEER CFL Costs'!$A$15:$A$290,0))</f>
        <v>8.8383920148574546</v>
      </c>
      <c r="P25" s="55">
        <f t="shared" si="3"/>
        <v>6.3841960074287272</v>
      </c>
      <c r="Q25" s="55">
        <f t="shared" si="2"/>
        <v>8.8383920148574546</v>
      </c>
      <c r="R25" s="30">
        <v>7.9629999999999992E-2</v>
      </c>
      <c r="S25" s="55">
        <v>72.260000000000005</v>
      </c>
      <c r="T25" s="55">
        <f t="shared" si="4"/>
        <v>5.75</v>
      </c>
      <c r="U25" s="55">
        <f t="shared" si="5"/>
        <v>12.134196007428727</v>
      </c>
      <c r="V25" s="55">
        <f t="shared" si="6"/>
        <v>14.588392014857455</v>
      </c>
      <c r="W25" s="55">
        <f t="shared" si="7"/>
        <v>2.4541960074287275</v>
      </c>
    </row>
    <row r="26" spans="1:23" x14ac:dyDescent="0.3">
      <c r="A26" s="30" t="s">
        <v>807</v>
      </c>
      <c r="B26" s="57" t="s">
        <v>775</v>
      </c>
      <c r="C26" s="53" t="s">
        <v>157</v>
      </c>
      <c r="D26" s="53" t="s">
        <v>158</v>
      </c>
      <c r="E26" s="53">
        <v>12</v>
      </c>
      <c r="F26" s="55" t="s">
        <v>803</v>
      </c>
      <c r="G26" s="55" t="s">
        <v>802</v>
      </c>
      <c r="H26" s="30">
        <v>1.56</v>
      </c>
      <c r="I26" s="30">
        <f t="shared" si="0"/>
        <v>18.72</v>
      </c>
      <c r="J26" s="30">
        <v>25</v>
      </c>
      <c r="K26" s="30" t="str">
        <f t="shared" si="1"/>
        <v>A/None Reflector25</v>
      </c>
      <c r="L26" s="30" t="s">
        <v>942</v>
      </c>
      <c r="M26" s="55">
        <f>INDEX(Table2[Inc. Avg Cost],MATCH(K26,Table2[Combined name],0))</f>
        <v>0.61</v>
      </c>
      <c r="N26" s="55">
        <f>INDEX(Table2[Avg LED Cost],MATCH(K26,Table2[Combined name],0))</f>
        <v>3.4433333333333334</v>
      </c>
      <c r="O26" s="55">
        <f>INDEX('DEER CFL Costs'!$AN$15:$AN$290,MATCH($C26,'DEER CFL Costs'!$A$15:$A$290,0))</f>
        <v>6.6149920148574539</v>
      </c>
      <c r="P26" s="55">
        <f t="shared" si="3"/>
        <v>4.3208293407620602</v>
      </c>
      <c r="Q26" s="55">
        <f t="shared" si="2"/>
        <v>6.6149920148574539</v>
      </c>
      <c r="R26" s="30">
        <v>7.9629999999999992E-2</v>
      </c>
      <c r="S26" s="55">
        <v>72.260000000000005</v>
      </c>
      <c r="T26" s="55">
        <f t="shared" si="4"/>
        <v>5.75</v>
      </c>
      <c r="U26" s="55">
        <f t="shared" si="5"/>
        <v>10.07082934076206</v>
      </c>
      <c r="V26" s="55">
        <f t="shared" si="6"/>
        <v>12.364992014857453</v>
      </c>
      <c r="W26" s="55">
        <f t="shared" si="7"/>
        <v>2.2941626740953929</v>
      </c>
    </row>
    <row r="27" spans="1:23" x14ac:dyDescent="0.3">
      <c r="A27" s="30" t="s">
        <v>807</v>
      </c>
      <c r="B27" s="55" t="s">
        <v>776</v>
      </c>
      <c r="C27" s="30" t="s">
        <v>161</v>
      </c>
      <c r="D27" s="30" t="s">
        <v>162</v>
      </c>
      <c r="E27" s="30">
        <v>14</v>
      </c>
      <c r="F27" s="55" t="s">
        <v>803</v>
      </c>
      <c r="G27" s="55" t="s">
        <v>802</v>
      </c>
      <c r="H27" s="30">
        <v>1.56</v>
      </c>
      <c r="I27" s="30">
        <f t="shared" si="0"/>
        <v>21.84</v>
      </c>
      <c r="J27" s="30">
        <v>25</v>
      </c>
      <c r="K27" s="30" t="str">
        <f t="shared" si="1"/>
        <v>A/None Reflector25</v>
      </c>
      <c r="L27" s="30" t="s">
        <v>943</v>
      </c>
      <c r="M27" s="55">
        <f>INDEX(Table2[Inc. Avg Cost],MATCH(K27,Table2[Combined name],0))</f>
        <v>0.61</v>
      </c>
      <c r="N27" s="55">
        <f>INDEX(Table2[Avg LED Cost],MATCH(K27,Table2[Combined name],0))</f>
        <v>3.4433333333333334</v>
      </c>
      <c r="O27" s="55">
        <f>INDEX('DEER CFL Costs'!$AN$15:$AN$290,MATCH($C27,'DEER CFL Costs'!$A$15:$A$290,0))</f>
        <v>6.7479920148574539</v>
      </c>
      <c r="P27" s="55">
        <f t="shared" si="3"/>
        <v>4.3873293407620606</v>
      </c>
      <c r="Q27" s="55">
        <f t="shared" si="2"/>
        <v>6.7479920148574539</v>
      </c>
      <c r="R27" s="30">
        <v>7.9629999999999992E-2</v>
      </c>
      <c r="S27" s="55">
        <v>72.260000000000005</v>
      </c>
      <c r="T27" s="55">
        <f t="shared" si="4"/>
        <v>5.75</v>
      </c>
      <c r="U27" s="55">
        <f t="shared" si="5"/>
        <v>10.137329340762061</v>
      </c>
      <c r="V27" s="55">
        <f t="shared" si="6"/>
        <v>12.497992014857454</v>
      </c>
      <c r="W27" s="55">
        <f t="shared" si="7"/>
        <v>2.3606626740953924</v>
      </c>
    </row>
    <row r="28" spans="1:23" x14ac:dyDescent="0.3">
      <c r="A28" s="30" t="s">
        <v>807</v>
      </c>
      <c r="B28" s="55" t="s">
        <v>777</v>
      </c>
      <c r="C28" s="30" t="s">
        <v>167</v>
      </c>
      <c r="D28" s="30" t="s">
        <v>168</v>
      </c>
      <c r="E28" s="30">
        <v>18</v>
      </c>
      <c r="F28" s="55" t="s">
        <v>803</v>
      </c>
      <c r="G28" s="55" t="s">
        <v>802</v>
      </c>
      <c r="H28" s="30">
        <v>1.56</v>
      </c>
      <c r="I28" s="30">
        <f t="shared" si="0"/>
        <v>28.080000000000002</v>
      </c>
      <c r="J28" s="30">
        <v>25</v>
      </c>
      <c r="K28" s="30" t="str">
        <f t="shared" si="1"/>
        <v>A/None Reflector25</v>
      </c>
      <c r="L28" s="30" t="s">
        <v>944</v>
      </c>
      <c r="M28" s="55">
        <f>INDEX(Table2[Inc. Avg Cost],MATCH(K28,Table2[Combined name],0))</f>
        <v>0.61</v>
      </c>
      <c r="N28" s="55">
        <f>INDEX(Table2[Avg LED Cost],MATCH(K28,Table2[Combined name],0))</f>
        <v>3.4433333333333334</v>
      </c>
      <c r="O28" s="55">
        <f>INDEX('DEER CFL Costs'!$AN$15:$AN$290,MATCH($C28,'DEER CFL Costs'!$A$15:$A$290,0))</f>
        <v>7.0139920148574539</v>
      </c>
      <c r="P28" s="55">
        <f t="shared" si="3"/>
        <v>4.5203293407620606</v>
      </c>
      <c r="Q28" s="55">
        <f t="shared" si="2"/>
        <v>7.0139920148574539</v>
      </c>
      <c r="R28" s="30">
        <v>7.9629999999999992E-2</v>
      </c>
      <c r="S28" s="55">
        <v>72.260000000000005</v>
      </c>
      <c r="T28" s="55">
        <f t="shared" si="4"/>
        <v>5.75</v>
      </c>
      <c r="U28" s="55">
        <f t="shared" si="5"/>
        <v>10.270329340762061</v>
      </c>
      <c r="V28" s="55">
        <f t="shared" si="6"/>
        <v>12.763992014857454</v>
      </c>
      <c r="W28" s="55">
        <f t="shared" si="7"/>
        <v>2.4936626740953933</v>
      </c>
    </row>
    <row r="29" spans="1:23" x14ac:dyDescent="0.3">
      <c r="A29" s="30" t="s">
        <v>807</v>
      </c>
      <c r="B29" s="55" t="s">
        <v>778</v>
      </c>
      <c r="C29" s="30" t="s">
        <v>169</v>
      </c>
      <c r="D29" s="30" t="s">
        <v>170</v>
      </c>
      <c r="E29" s="30">
        <v>19</v>
      </c>
      <c r="F29" s="55" t="s">
        <v>803</v>
      </c>
      <c r="G29" s="55" t="s">
        <v>802</v>
      </c>
      <c r="H29" s="30">
        <v>1.56</v>
      </c>
      <c r="I29" s="30">
        <f t="shared" si="0"/>
        <v>29.64</v>
      </c>
      <c r="J29" s="30">
        <v>25</v>
      </c>
      <c r="K29" s="30" t="str">
        <f t="shared" si="1"/>
        <v>A/None Reflector25</v>
      </c>
      <c r="L29" s="30" t="s">
        <v>945</v>
      </c>
      <c r="M29" s="55">
        <f>INDEX(Table2[Inc. Avg Cost],MATCH(K29,Table2[Combined name],0))</f>
        <v>0.61</v>
      </c>
      <c r="N29" s="55">
        <f>INDEX(Table2[Avg LED Cost],MATCH(K29,Table2[Combined name],0))</f>
        <v>3.4433333333333334</v>
      </c>
      <c r="O29" s="55">
        <f>INDEX('DEER CFL Costs'!$AN$15:$AN$290,MATCH($C29,'DEER CFL Costs'!$A$15:$A$290,0))</f>
        <v>7.0804920148574535</v>
      </c>
      <c r="P29" s="55">
        <f t="shared" si="3"/>
        <v>4.5535793407620604</v>
      </c>
      <c r="Q29" s="55">
        <f t="shared" si="2"/>
        <v>7.0804920148574535</v>
      </c>
      <c r="R29" s="30">
        <v>7.9629999999999992E-2</v>
      </c>
      <c r="S29" s="55">
        <v>72.260000000000005</v>
      </c>
      <c r="T29" s="55">
        <f t="shared" si="4"/>
        <v>5.75</v>
      </c>
      <c r="U29" s="55">
        <f t="shared" si="5"/>
        <v>10.30357934076206</v>
      </c>
      <c r="V29" s="55">
        <f t="shared" si="6"/>
        <v>12.830492014857453</v>
      </c>
      <c r="W29" s="55">
        <f t="shared" si="7"/>
        <v>2.526912674095394</v>
      </c>
    </row>
    <row r="30" spans="1:23" x14ac:dyDescent="0.3">
      <c r="A30" s="30" t="s">
        <v>807</v>
      </c>
      <c r="B30" s="55" t="s">
        <v>779</v>
      </c>
      <c r="C30" s="30" t="s">
        <v>171</v>
      </c>
      <c r="D30" s="30" t="s">
        <v>172</v>
      </c>
      <c r="E30" s="30">
        <v>20</v>
      </c>
      <c r="F30" s="55" t="s">
        <v>803</v>
      </c>
      <c r="G30" s="55" t="s">
        <v>802</v>
      </c>
      <c r="H30" s="30">
        <v>1.56</v>
      </c>
      <c r="I30" s="30">
        <f t="shared" si="0"/>
        <v>31.200000000000003</v>
      </c>
      <c r="J30" s="30">
        <v>40</v>
      </c>
      <c r="K30" s="30" t="str">
        <f t="shared" si="1"/>
        <v>A/None Reflector40</v>
      </c>
      <c r="L30" s="30" t="s">
        <v>946</v>
      </c>
      <c r="M30" s="55">
        <f>INDEX(Table2[Inc. Avg Cost],MATCH(K30,Table2[Combined name],0))</f>
        <v>0.70333333333333325</v>
      </c>
      <c r="N30" s="55">
        <f>INDEX(Table2[Avg LED Cost],MATCH(K30,Table2[Combined name],0))</f>
        <v>5.1099999999999994</v>
      </c>
      <c r="O30" s="55">
        <f>INDEX('DEER CFL Costs'!$AN$15:$AN$290,MATCH($C30,'DEER CFL Costs'!$A$15:$A$290,0))</f>
        <v>7.1469920148574539</v>
      </c>
      <c r="P30" s="55">
        <f t="shared" si="3"/>
        <v>5.0268293407620597</v>
      </c>
      <c r="Q30" s="55">
        <f t="shared" si="2"/>
        <v>7.1469920148574539</v>
      </c>
      <c r="R30" s="30">
        <v>7.9629999999999992E-2</v>
      </c>
      <c r="S30" s="55">
        <v>72.260000000000005</v>
      </c>
      <c r="T30" s="55">
        <f t="shared" si="4"/>
        <v>5.75</v>
      </c>
      <c r="U30" s="55">
        <f t="shared" si="5"/>
        <v>10.77682934076206</v>
      </c>
      <c r="V30" s="55">
        <f t="shared" si="6"/>
        <v>12.896992014857453</v>
      </c>
      <c r="W30" s="55">
        <f t="shared" si="7"/>
        <v>2.1201626740953934</v>
      </c>
    </row>
    <row r="31" spans="1:23" x14ac:dyDescent="0.3">
      <c r="A31" s="30" t="s">
        <v>807</v>
      </c>
      <c r="B31" s="55" t="s">
        <v>780</v>
      </c>
      <c r="C31" s="30" t="s">
        <v>391</v>
      </c>
      <c r="D31" s="30" t="s">
        <v>392</v>
      </c>
      <c r="E31" s="30">
        <v>14</v>
      </c>
      <c r="F31" s="55" t="s">
        <v>803</v>
      </c>
      <c r="G31" s="55" t="s">
        <v>384</v>
      </c>
      <c r="H31" s="30">
        <v>2.48</v>
      </c>
      <c r="I31" s="30">
        <f t="shared" si="0"/>
        <v>34.72</v>
      </c>
      <c r="J31" s="30">
        <v>40</v>
      </c>
      <c r="K31" s="30" t="str">
        <f t="shared" si="1"/>
        <v>Globe40</v>
      </c>
      <c r="L31" s="30" t="s">
        <v>947</v>
      </c>
      <c r="M31" s="55">
        <f>INDEX(Table2[Inc. Avg Cost],MATCH(K31,Table2[Combined name],0))</f>
        <v>3.6</v>
      </c>
      <c r="N31" s="55">
        <f>INDEX(Table2[Avg LED Cost],MATCH(K31,Table2[Combined name],0))</f>
        <v>6.0533333333333337</v>
      </c>
      <c r="O31" s="55">
        <f>INDEX('DEER CFL Costs'!$AN$15:$AN$290,MATCH($C31,'DEER CFL Costs'!$A$15:$A$290,0))</f>
        <v>7.5513879353912596</v>
      </c>
      <c r="P31" s="55">
        <f t="shared" si="3"/>
        <v>6.1890273010289629</v>
      </c>
      <c r="Q31" s="55">
        <f t="shared" si="2"/>
        <v>7.5513879353912596</v>
      </c>
      <c r="R31" s="30">
        <v>0.05</v>
      </c>
      <c r="S31" s="55">
        <v>72.260000000000005</v>
      </c>
      <c r="T31" s="55">
        <f t="shared" si="4"/>
        <v>3.61</v>
      </c>
      <c r="U31" s="55">
        <f t="shared" si="5"/>
        <v>9.7990273010289624</v>
      </c>
      <c r="V31" s="55">
        <f t="shared" si="6"/>
        <v>11.161387935391259</v>
      </c>
      <c r="W31" s="55">
        <f t="shared" si="7"/>
        <v>1.3623606343622967</v>
      </c>
    </row>
    <row r="32" spans="1:23" x14ac:dyDescent="0.3">
      <c r="A32" s="30" t="s">
        <v>807</v>
      </c>
      <c r="B32" s="55" t="s">
        <v>781</v>
      </c>
      <c r="C32" s="30" t="s">
        <v>399</v>
      </c>
      <c r="D32" s="30" t="s">
        <v>400</v>
      </c>
      <c r="E32" s="30">
        <v>19</v>
      </c>
      <c r="F32" s="55" t="s">
        <v>803</v>
      </c>
      <c r="G32" s="55" t="s">
        <v>384</v>
      </c>
      <c r="H32" s="30">
        <v>2.48</v>
      </c>
      <c r="I32" s="30">
        <f t="shared" si="0"/>
        <v>47.12</v>
      </c>
      <c r="J32" s="30">
        <v>60</v>
      </c>
      <c r="K32" s="30" t="str">
        <f t="shared" si="1"/>
        <v>Globe60</v>
      </c>
      <c r="L32" s="30" t="s">
        <v>948</v>
      </c>
      <c r="M32" s="55">
        <f>INDEX(Table2[Inc. Avg Cost],MATCH(K32,Table2[Combined name],0))</f>
        <v>5.3533333333333344</v>
      </c>
      <c r="N32" s="55">
        <f>INDEX(Table2[Avg LED Cost],MATCH(K32,Table2[Combined name],0))</f>
        <v>6.0666666666666664</v>
      </c>
      <c r="O32" s="55">
        <f>INDEX('DEER CFL Costs'!$AN$15:$AN$290,MATCH($C32,'DEER CFL Costs'!$A$15:$A$290,0))</f>
        <v>7.4203879353912603</v>
      </c>
      <c r="P32" s="55">
        <f t="shared" si="3"/>
        <v>6.565193967695631</v>
      </c>
      <c r="Q32" s="55">
        <f t="shared" si="2"/>
        <v>7.4203879353912603</v>
      </c>
      <c r="R32" s="30">
        <v>0.05</v>
      </c>
      <c r="S32" s="55">
        <v>72.260000000000005</v>
      </c>
      <c r="T32" s="55">
        <f t="shared" si="4"/>
        <v>3.61</v>
      </c>
      <c r="U32" s="55">
        <f t="shared" si="5"/>
        <v>10.17519396769563</v>
      </c>
      <c r="V32" s="55">
        <f t="shared" si="6"/>
        <v>11.030387935391261</v>
      </c>
      <c r="W32" s="55">
        <f t="shared" si="7"/>
        <v>0.85519396769563016</v>
      </c>
    </row>
    <row r="33" spans="1:23" x14ac:dyDescent="0.3">
      <c r="A33" s="30" t="s">
        <v>807</v>
      </c>
      <c r="B33" s="55" t="s">
        <v>782</v>
      </c>
      <c r="C33" s="30" t="s">
        <v>433</v>
      </c>
      <c r="D33" s="30" t="s">
        <v>434</v>
      </c>
      <c r="E33" s="30">
        <v>9</v>
      </c>
      <c r="F33" s="55" t="s">
        <v>803</v>
      </c>
      <c r="G33" s="55" t="s">
        <v>384</v>
      </c>
      <c r="H33" s="30">
        <v>2.48</v>
      </c>
      <c r="I33" s="30">
        <f t="shared" si="0"/>
        <v>22.32</v>
      </c>
      <c r="J33" s="30">
        <v>25</v>
      </c>
      <c r="K33" s="30" t="str">
        <f t="shared" si="1"/>
        <v>Globe25</v>
      </c>
      <c r="L33" s="30" t="s">
        <v>949</v>
      </c>
      <c r="M33" s="55">
        <f>INDEX(Table2[Inc. Avg Cost],MATCH(K33,Table2[Combined name],0))</f>
        <v>3.0500000000000003</v>
      </c>
      <c r="N33" s="55">
        <f>INDEX(Table2[Avg LED Cost],MATCH(K33,Table2[Combined name],0))</f>
        <v>5.6566666666666663</v>
      </c>
      <c r="O33" s="55">
        <f>INDEX('DEER CFL Costs'!$AN$15:$AN$290,MATCH($C33,'DEER CFL Costs'!$A$15:$A$290,0))</f>
        <v>7.6823879353912599</v>
      </c>
      <c r="P33" s="55">
        <f t="shared" si="3"/>
        <v>6.0178606343622967</v>
      </c>
      <c r="Q33" s="55">
        <f t="shared" si="2"/>
        <v>7.6823879353912599</v>
      </c>
      <c r="R33" s="30">
        <v>0.05</v>
      </c>
      <c r="S33" s="55">
        <v>72.260000000000005</v>
      </c>
      <c r="T33" s="55">
        <f t="shared" si="4"/>
        <v>3.61</v>
      </c>
      <c r="U33" s="55">
        <f t="shared" si="5"/>
        <v>9.6278606343622961</v>
      </c>
      <c r="V33" s="55">
        <f t="shared" si="6"/>
        <v>11.292387935391259</v>
      </c>
      <c r="W33" s="55">
        <f t="shared" si="7"/>
        <v>1.6645273010289632</v>
      </c>
    </row>
    <row r="34" spans="1:23" x14ac:dyDescent="0.3">
      <c r="A34" s="30" t="s">
        <v>807</v>
      </c>
      <c r="B34" s="55" t="s">
        <v>783</v>
      </c>
      <c r="C34" s="30" t="s">
        <v>440</v>
      </c>
      <c r="D34" s="30" t="s">
        <v>442</v>
      </c>
      <c r="E34" s="30">
        <v>15</v>
      </c>
      <c r="F34" s="55" t="s">
        <v>803</v>
      </c>
      <c r="G34" s="55" t="s">
        <v>93</v>
      </c>
      <c r="H34" s="30">
        <v>1.74</v>
      </c>
      <c r="I34" s="30">
        <f t="shared" si="0"/>
        <v>26.1</v>
      </c>
      <c r="J34" s="30">
        <v>30</v>
      </c>
      <c r="K34" s="30" t="str">
        <f t="shared" si="1"/>
        <v>Reflector30</v>
      </c>
      <c r="L34" s="30" t="s">
        <v>950</v>
      </c>
      <c r="M34" s="55">
        <f>INDEX(Table2[Inc. Avg Cost],MATCH(K34,Table2[Combined name],0))</f>
        <v>2.21</v>
      </c>
      <c r="N34" s="55">
        <f>INDEX(Table2[Avg LED Cost],MATCH(K34,Table2[Combined name],0))</f>
        <v>8.2700000000000014</v>
      </c>
      <c r="O34" s="55">
        <f>INDEX('DEER CFL Costs'!$AN$15:$AN$290,MATCH($C34,'DEER CFL Costs'!$A$15:$A$290,0))</f>
        <v>8.4113320484073792</v>
      </c>
      <c r="P34" s="55">
        <f t="shared" si="3"/>
        <v>6.8256660242036897</v>
      </c>
      <c r="Q34" s="55">
        <f t="shared" si="2"/>
        <v>8.4113320484073792</v>
      </c>
      <c r="R34" s="30">
        <v>0.06</v>
      </c>
      <c r="S34" s="55">
        <v>72.260000000000005</v>
      </c>
      <c r="T34" s="55">
        <f t="shared" si="4"/>
        <v>4.34</v>
      </c>
      <c r="U34" s="55">
        <f t="shared" si="5"/>
        <v>11.16566602420369</v>
      </c>
      <c r="V34" s="55">
        <f t="shared" si="6"/>
        <v>12.751332048407379</v>
      </c>
      <c r="W34" s="55">
        <f t="shared" si="7"/>
        <v>1.5856660242036895</v>
      </c>
    </row>
    <row r="35" spans="1:23" x14ac:dyDescent="0.3">
      <c r="A35" s="30" t="s">
        <v>807</v>
      </c>
      <c r="B35" s="55" t="s">
        <v>784</v>
      </c>
      <c r="C35" s="30" t="s">
        <v>443</v>
      </c>
      <c r="D35" s="30" t="s">
        <v>444</v>
      </c>
      <c r="E35" s="30">
        <v>23</v>
      </c>
      <c r="F35" s="55" t="s">
        <v>803</v>
      </c>
      <c r="G35" s="55" t="s">
        <v>93</v>
      </c>
      <c r="H35" s="30">
        <v>1.74</v>
      </c>
      <c r="I35" s="30">
        <f t="shared" si="0"/>
        <v>40.020000000000003</v>
      </c>
      <c r="J35" s="30">
        <v>50</v>
      </c>
      <c r="K35" s="30" t="str">
        <f t="shared" si="1"/>
        <v>Reflector50</v>
      </c>
      <c r="L35" s="30" t="s">
        <v>951</v>
      </c>
      <c r="M35" s="55">
        <f>INDEX(Table2[Inc. Avg Cost],MATCH(K35,Table2[Combined name],0))</f>
        <v>3.0233333333333334</v>
      </c>
      <c r="N35" s="55">
        <f>INDEX(Table2[Avg LED Cost],MATCH(K35,Table2[Combined name],0))</f>
        <v>8.2866666666666671</v>
      </c>
      <c r="O35" s="55">
        <f>INDEX('DEER CFL Costs'!$AN$15:$AN$290,MATCH($C35,'DEER CFL Costs'!$A$15:$A$290,0))</f>
        <v>9.5897320484073791</v>
      </c>
      <c r="P35" s="55">
        <f t="shared" si="3"/>
        <v>7.6223660242036892</v>
      </c>
      <c r="Q35" s="55">
        <f t="shared" si="2"/>
        <v>9.5897320484073791</v>
      </c>
      <c r="R35" s="30">
        <v>0.06</v>
      </c>
      <c r="S35" s="55">
        <v>72.260000000000005</v>
      </c>
      <c r="T35" s="55">
        <f t="shared" si="4"/>
        <v>4.34</v>
      </c>
      <c r="U35" s="55">
        <f t="shared" si="5"/>
        <v>11.962366024203689</v>
      </c>
      <c r="V35" s="55">
        <f t="shared" si="6"/>
        <v>13.929732048407379</v>
      </c>
      <c r="W35" s="55">
        <f t="shared" si="7"/>
        <v>1.9673660242036899</v>
      </c>
    </row>
    <row r="36" spans="1:23" x14ac:dyDescent="0.3">
      <c r="A36" s="30" t="s">
        <v>807</v>
      </c>
      <c r="B36" s="55" t="s">
        <v>785</v>
      </c>
      <c r="C36" s="30" t="s">
        <v>496</v>
      </c>
      <c r="D36" s="30" t="s">
        <v>498</v>
      </c>
      <c r="E36" s="30">
        <v>16</v>
      </c>
      <c r="F36" s="55" t="s">
        <v>803</v>
      </c>
      <c r="G36" s="55" t="s">
        <v>93</v>
      </c>
      <c r="H36" s="30">
        <v>1.74</v>
      </c>
      <c r="I36" s="30">
        <f t="shared" ref="I36:I48" si="8">H36*E36</f>
        <v>27.84</v>
      </c>
      <c r="J36" s="30">
        <v>30</v>
      </c>
      <c r="K36" s="30" t="str">
        <f t="shared" ref="K36:K48" si="9">CONCATENATE(G36,J36)</f>
        <v>Reflector30</v>
      </c>
      <c r="L36" s="30" t="s">
        <v>952</v>
      </c>
      <c r="M36" s="55">
        <f>INDEX(Table2[Inc. Avg Cost],MATCH(K36,Table2[Combined name],0))</f>
        <v>2.21</v>
      </c>
      <c r="N36" s="55">
        <f>INDEX(Table2[Avg LED Cost],MATCH(K36,Table2[Combined name],0))</f>
        <v>8.2700000000000014</v>
      </c>
      <c r="O36" s="55">
        <f>INDEX('DEER CFL Costs'!$AN$15:$AN$290,MATCH($C36,'DEER CFL Costs'!$A$15:$A$290,0))</f>
        <v>8.5586320484073788</v>
      </c>
      <c r="P36" s="55">
        <f t="shared" si="3"/>
        <v>6.8993160242036895</v>
      </c>
      <c r="Q36" s="55">
        <f t="shared" si="2"/>
        <v>8.5586320484073788</v>
      </c>
      <c r="R36" s="30">
        <v>0.06</v>
      </c>
      <c r="S36" s="55">
        <v>72.260000000000005</v>
      </c>
      <c r="T36" s="55">
        <f t="shared" si="4"/>
        <v>4.34</v>
      </c>
      <c r="U36" s="55">
        <f t="shared" si="5"/>
        <v>11.239316024203688</v>
      </c>
      <c r="V36" s="55">
        <f t="shared" si="6"/>
        <v>12.898632048407379</v>
      </c>
      <c r="W36" s="55">
        <f t="shared" si="7"/>
        <v>1.6593160242036902</v>
      </c>
    </row>
    <row r="37" spans="1:23" x14ac:dyDescent="0.3">
      <c r="A37" s="30" t="s">
        <v>807</v>
      </c>
      <c r="B37" s="55" t="s">
        <v>786</v>
      </c>
      <c r="C37" s="30" t="s">
        <v>502</v>
      </c>
      <c r="D37" s="30" t="s">
        <v>504</v>
      </c>
      <c r="E37" s="30">
        <v>18</v>
      </c>
      <c r="F37" s="55" t="s">
        <v>803</v>
      </c>
      <c r="G37" s="55" t="s">
        <v>93</v>
      </c>
      <c r="H37" s="30">
        <v>1.74</v>
      </c>
      <c r="I37" s="30">
        <f t="shared" si="8"/>
        <v>31.32</v>
      </c>
      <c r="J37" s="30">
        <v>50</v>
      </c>
      <c r="K37" s="30" t="str">
        <f t="shared" si="9"/>
        <v>Reflector50</v>
      </c>
      <c r="L37" s="30" t="s">
        <v>953</v>
      </c>
      <c r="M37" s="55">
        <f>INDEX(Table2[Inc. Avg Cost],MATCH(K37,Table2[Combined name],0))</f>
        <v>3.0233333333333334</v>
      </c>
      <c r="N37" s="55">
        <f>INDEX(Table2[Avg LED Cost],MATCH(K37,Table2[Combined name],0))</f>
        <v>8.2866666666666671</v>
      </c>
      <c r="O37" s="55">
        <f>INDEX('DEER CFL Costs'!$AN$15:$AN$290,MATCH($C37,'DEER CFL Costs'!$A$15:$A$290,0))</f>
        <v>8.8532320484073779</v>
      </c>
      <c r="P37" s="55">
        <f t="shared" si="3"/>
        <v>7.2541160242036895</v>
      </c>
      <c r="Q37" s="55">
        <f t="shared" si="2"/>
        <v>8.8532320484073779</v>
      </c>
      <c r="R37" s="30">
        <v>0.06</v>
      </c>
      <c r="S37" s="55">
        <v>72.260000000000005</v>
      </c>
      <c r="T37" s="55">
        <f t="shared" si="4"/>
        <v>4.34</v>
      </c>
      <c r="U37" s="55">
        <f t="shared" si="5"/>
        <v>11.594116024203689</v>
      </c>
      <c r="V37" s="55">
        <f t="shared" si="6"/>
        <v>13.193232048407378</v>
      </c>
      <c r="W37" s="55">
        <f t="shared" si="7"/>
        <v>1.5991160242036884</v>
      </c>
    </row>
    <row r="38" spans="1:23" x14ac:dyDescent="0.3">
      <c r="A38" s="30" t="s">
        <v>807</v>
      </c>
      <c r="B38" s="55" t="s">
        <v>787</v>
      </c>
      <c r="C38" s="30" t="s">
        <v>523</v>
      </c>
      <c r="D38" s="30" t="s">
        <v>525</v>
      </c>
      <c r="E38" s="30">
        <v>25</v>
      </c>
      <c r="F38" s="55" t="s">
        <v>803</v>
      </c>
      <c r="G38" s="55" t="s">
        <v>93</v>
      </c>
      <c r="H38" s="30">
        <v>1.74</v>
      </c>
      <c r="I38" s="30">
        <f t="shared" si="8"/>
        <v>43.5</v>
      </c>
      <c r="J38" s="30">
        <v>50</v>
      </c>
      <c r="K38" s="30" t="str">
        <f t="shared" si="9"/>
        <v>Reflector50</v>
      </c>
      <c r="L38" s="30" t="s">
        <v>954</v>
      </c>
      <c r="M38" s="55">
        <f>INDEX(Table2[Inc. Avg Cost],MATCH(K38,Table2[Combined name],0))</f>
        <v>3.0233333333333334</v>
      </c>
      <c r="N38" s="55">
        <f>INDEX(Table2[Avg LED Cost],MATCH(K38,Table2[Combined name],0))</f>
        <v>8.2866666666666671</v>
      </c>
      <c r="O38" s="55">
        <f>INDEX('DEER CFL Costs'!$AN$15:$AN$290,MATCH($C38,'DEER CFL Costs'!$A$15:$A$290,0))</f>
        <v>9.8843320484073782</v>
      </c>
      <c r="P38" s="55">
        <f t="shared" si="3"/>
        <v>7.7696660242036888</v>
      </c>
      <c r="Q38" s="55">
        <f t="shared" si="2"/>
        <v>9.8843320484073782</v>
      </c>
      <c r="R38" s="30">
        <v>0.06</v>
      </c>
      <c r="S38" s="55">
        <v>72.260000000000005</v>
      </c>
      <c r="T38" s="55">
        <f t="shared" si="4"/>
        <v>4.34</v>
      </c>
      <c r="U38" s="55">
        <f t="shared" si="5"/>
        <v>12.109666024203689</v>
      </c>
      <c r="V38" s="55">
        <f t="shared" si="6"/>
        <v>14.224332048407378</v>
      </c>
      <c r="W38" s="55">
        <f t="shared" si="7"/>
        <v>2.1146660242036894</v>
      </c>
    </row>
    <row r="39" spans="1:23" x14ac:dyDescent="0.3">
      <c r="A39" s="30" t="s">
        <v>807</v>
      </c>
      <c r="B39" s="55" t="s">
        <v>788</v>
      </c>
      <c r="C39" s="30" t="s">
        <v>526</v>
      </c>
      <c r="D39" s="30" t="s">
        <v>528</v>
      </c>
      <c r="E39" s="30">
        <v>26</v>
      </c>
      <c r="F39" s="55" t="s">
        <v>803</v>
      </c>
      <c r="G39" s="55" t="s">
        <v>93</v>
      </c>
      <c r="H39" s="30">
        <v>1.74</v>
      </c>
      <c r="I39" s="30">
        <f t="shared" si="8"/>
        <v>45.24</v>
      </c>
      <c r="J39" s="30">
        <v>50</v>
      </c>
      <c r="K39" s="30" t="str">
        <f t="shared" si="9"/>
        <v>Reflector50</v>
      </c>
      <c r="L39" s="30" t="s">
        <v>955</v>
      </c>
      <c r="M39" s="55">
        <f>INDEX(Table2[Inc. Avg Cost],MATCH(K39,Table2[Combined name],0))</f>
        <v>3.0233333333333334</v>
      </c>
      <c r="N39" s="55">
        <f>INDEX(Table2[Avg LED Cost],MATCH(K39,Table2[Combined name],0))</f>
        <v>8.2866666666666671</v>
      </c>
      <c r="O39" s="55">
        <f>INDEX('DEER CFL Costs'!$AN$15:$AN$290,MATCH($C39,'DEER CFL Costs'!$A$15:$A$290,0))</f>
        <v>10.031632048407378</v>
      </c>
      <c r="P39" s="55">
        <f t="shared" si="3"/>
        <v>7.8433160242036895</v>
      </c>
      <c r="Q39" s="55">
        <f t="shared" si="2"/>
        <v>10.031632048407378</v>
      </c>
      <c r="R39" s="30">
        <v>0.06</v>
      </c>
      <c r="S39" s="55">
        <v>72.260000000000005</v>
      </c>
      <c r="T39" s="55">
        <f t="shared" si="4"/>
        <v>4.34</v>
      </c>
      <c r="U39" s="55">
        <f t="shared" si="5"/>
        <v>12.183316024203689</v>
      </c>
      <c r="V39" s="55">
        <f t="shared" si="6"/>
        <v>14.371632048407378</v>
      </c>
      <c r="W39" s="55">
        <f t="shared" si="7"/>
        <v>2.1883160242036883</v>
      </c>
    </row>
    <row r="40" spans="1:23" x14ac:dyDescent="0.3">
      <c r="A40" s="30" t="s">
        <v>807</v>
      </c>
      <c r="B40" s="55" t="s">
        <v>789</v>
      </c>
      <c r="C40" s="30" t="s">
        <v>611</v>
      </c>
      <c r="D40" s="30" t="s">
        <v>613</v>
      </c>
      <c r="E40" s="30">
        <v>15</v>
      </c>
      <c r="F40" s="55" t="s">
        <v>803</v>
      </c>
      <c r="G40" s="55" t="s">
        <v>802</v>
      </c>
      <c r="H40" s="30">
        <v>1.56</v>
      </c>
      <c r="I40" s="30">
        <f t="shared" si="8"/>
        <v>23.400000000000002</v>
      </c>
      <c r="J40" s="30">
        <v>25</v>
      </c>
      <c r="K40" s="30" t="str">
        <f t="shared" si="9"/>
        <v>A/None Reflector25</v>
      </c>
      <c r="L40" s="30" t="s">
        <v>956</v>
      </c>
      <c r="M40" s="55">
        <f>INDEX(Table2[Inc. Avg Cost],MATCH(K40,Table2[Combined name],0))</f>
        <v>0.61</v>
      </c>
      <c r="N40" s="55">
        <f>INDEX(Table2[Avg LED Cost],MATCH(K40,Table2[Combined name],0))</f>
        <v>3.4433333333333334</v>
      </c>
      <c r="O40" s="55">
        <f>INDEX('DEER CFL Costs'!$AN$15:$AN$290,MATCH($C40,'DEER CFL Costs'!$A$15:$A$290,0))</f>
        <v>4.9733920148574544</v>
      </c>
      <c r="P40" s="55">
        <f t="shared" si="3"/>
        <v>3.5000293407620608</v>
      </c>
      <c r="Q40" s="55">
        <f t="shared" si="2"/>
        <v>4.9733920148574544</v>
      </c>
      <c r="R40" s="30">
        <v>7.9629999999999992E-2</v>
      </c>
      <c r="S40" s="55">
        <v>72.260000000000005</v>
      </c>
      <c r="T40" s="55">
        <f t="shared" si="4"/>
        <v>5.75</v>
      </c>
      <c r="U40" s="55">
        <f t="shared" si="5"/>
        <v>9.2500293407620617</v>
      </c>
      <c r="V40" s="55">
        <f t="shared" si="6"/>
        <v>10.723392014857454</v>
      </c>
      <c r="W40" s="55">
        <f t="shared" si="7"/>
        <v>1.4733626740953927</v>
      </c>
    </row>
    <row r="41" spans="1:23" x14ac:dyDescent="0.3">
      <c r="A41" s="30" t="s">
        <v>807</v>
      </c>
      <c r="B41" s="55" t="s">
        <v>790</v>
      </c>
      <c r="C41" s="30" t="s">
        <v>667</v>
      </c>
      <c r="D41" s="30" t="s">
        <v>669</v>
      </c>
      <c r="E41" s="30">
        <v>32</v>
      </c>
      <c r="F41" s="55" t="s">
        <v>803</v>
      </c>
      <c r="G41" s="55" t="s">
        <v>802</v>
      </c>
      <c r="H41" s="30">
        <v>1.56</v>
      </c>
      <c r="I41" s="30">
        <f t="shared" si="8"/>
        <v>49.92</v>
      </c>
      <c r="J41" s="30">
        <v>60</v>
      </c>
      <c r="K41" s="30" t="str">
        <f t="shared" si="9"/>
        <v>A/None Reflector60</v>
      </c>
      <c r="L41" s="30" t="s">
        <v>957</v>
      </c>
      <c r="M41" s="55">
        <f>INDEX(Table2[Inc. Avg Cost],MATCH(K41,Table2[Combined name],0))</f>
        <v>0.85333333333333339</v>
      </c>
      <c r="N41" s="55">
        <f>INDEX(Table2[Avg LED Cost],MATCH(K41,Table2[Combined name],0))</f>
        <v>4.8466666666666667</v>
      </c>
      <c r="O41" s="55">
        <f>INDEX('DEER CFL Costs'!$AN$15:$AN$290,MATCH($C41,'DEER CFL Costs'!$A$15:$A$290,0))</f>
        <v>6.7583920148574537</v>
      </c>
      <c r="P41" s="55">
        <f t="shared" si="3"/>
        <v>4.8041960074287271</v>
      </c>
      <c r="Q41" s="55">
        <f t="shared" si="2"/>
        <v>6.7583920148574537</v>
      </c>
      <c r="R41" s="30">
        <v>7.9629999999999992E-2</v>
      </c>
      <c r="S41" s="55">
        <v>72.260000000000005</v>
      </c>
      <c r="T41" s="55">
        <f t="shared" si="4"/>
        <v>5.75</v>
      </c>
      <c r="U41" s="55">
        <f t="shared" si="5"/>
        <v>10.554196007428727</v>
      </c>
      <c r="V41" s="55">
        <f t="shared" si="6"/>
        <v>12.508392014857453</v>
      </c>
      <c r="W41" s="55">
        <f t="shared" si="7"/>
        <v>1.9541960074287257</v>
      </c>
    </row>
    <row r="42" spans="1:23" x14ac:dyDescent="0.3">
      <c r="A42" s="30" t="s">
        <v>807</v>
      </c>
      <c r="B42" s="55" t="s">
        <v>791</v>
      </c>
      <c r="C42" s="30" t="s">
        <v>670</v>
      </c>
      <c r="D42" s="30" t="s">
        <v>671</v>
      </c>
      <c r="E42" s="30">
        <v>33</v>
      </c>
      <c r="F42" s="55" t="s">
        <v>803</v>
      </c>
      <c r="G42" s="55" t="s">
        <v>802</v>
      </c>
      <c r="H42" s="30">
        <v>1.56</v>
      </c>
      <c r="I42" s="30">
        <f t="shared" si="8"/>
        <v>51.480000000000004</v>
      </c>
      <c r="J42" s="30">
        <v>60</v>
      </c>
      <c r="K42" s="30" t="str">
        <f t="shared" si="9"/>
        <v>A/None Reflector60</v>
      </c>
      <c r="L42" s="30" t="s">
        <v>958</v>
      </c>
      <c r="M42" s="55">
        <f>INDEX(Table2[Inc. Avg Cost],MATCH(K42,Table2[Combined name],0))</f>
        <v>0.85333333333333339</v>
      </c>
      <c r="N42" s="55">
        <f>INDEX(Table2[Avg LED Cost],MATCH(K42,Table2[Combined name],0))</f>
        <v>4.8466666666666667</v>
      </c>
      <c r="O42" s="55">
        <f>INDEX('DEER CFL Costs'!$AN$15:$AN$290,MATCH($C42,'DEER CFL Costs'!$A$15:$A$290,0))</f>
        <v>6.9183920148574547</v>
      </c>
      <c r="P42" s="55">
        <f t="shared" si="3"/>
        <v>4.8841960074287272</v>
      </c>
      <c r="Q42" s="55">
        <f t="shared" si="2"/>
        <v>6.9183920148574547</v>
      </c>
      <c r="R42" s="30">
        <v>7.9629999999999992E-2</v>
      </c>
      <c r="S42" s="55">
        <v>72.260000000000005</v>
      </c>
      <c r="T42" s="55">
        <f t="shared" si="4"/>
        <v>5.75</v>
      </c>
      <c r="U42" s="55">
        <f t="shared" si="5"/>
        <v>10.634196007428727</v>
      </c>
      <c r="V42" s="55">
        <f t="shared" si="6"/>
        <v>12.668392014857455</v>
      </c>
      <c r="W42" s="55">
        <f t="shared" si="7"/>
        <v>2.0341960074287275</v>
      </c>
    </row>
    <row r="43" spans="1:23" x14ac:dyDescent="0.3">
      <c r="A43" s="30" t="s">
        <v>807</v>
      </c>
      <c r="B43" s="56" t="s">
        <v>792</v>
      </c>
      <c r="C43" s="42" t="s">
        <v>748</v>
      </c>
      <c r="D43" s="42" t="s">
        <v>749</v>
      </c>
      <c r="E43" s="42">
        <v>34</v>
      </c>
      <c r="F43" s="55" t="s">
        <v>803</v>
      </c>
      <c r="G43" s="55" t="s">
        <v>802</v>
      </c>
      <c r="H43" s="30">
        <v>1.56</v>
      </c>
      <c r="I43" s="30">
        <f t="shared" si="8"/>
        <v>53.04</v>
      </c>
      <c r="J43" s="30">
        <v>60</v>
      </c>
      <c r="K43" s="30" t="str">
        <f t="shared" si="9"/>
        <v>A/None Reflector60</v>
      </c>
      <c r="L43" s="30" t="s">
        <v>959</v>
      </c>
      <c r="M43" s="55">
        <f>INDEX(Table2[Inc. Avg Cost],MATCH(K43,Table2[Combined name],0))</f>
        <v>0.85333333333333339</v>
      </c>
      <c r="N43" s="55">
        <f>INDEX(Table2[Avg LED Cost],MATCH(K43,Table2[Combined name],0))</f>
        <v>4.8466666666666667</v>
      </c>
      <c r="O43" s="56">
        <f>O42+(E43-E42)*((O$48-O42)/($E$48-$E42))</f>
        <v>7.0783920148574548</v>
      </c>
      <c r="P43" s="55">
        <f t="shared" si="3"/>
        <v>4.9641960074287272</v>
      </c>
      <c r="Q43" s="55">
        <f t="shared" si="2"/>
        <v>7.0783920148574548</v>
      </c>
      <c r="R43" s="30">
        <v>7.9629999999999992E-2</v>
      </c>
      <c r="S43" s="55">
        <v>72.260000000000005</v>
      </c>
      <c r="T43" s="55">
        <f t="shared" si="4"/>
        <v>5.75</v>
      </c>
      <c r="U43" s="55">
        <f t="shared" si="5"/>
        <v>10.714196007428727</v>
      </c>
      <c r="V43" s="55">
        <f t="shared" si="6"/>
        <v>12.828392014857455</v>
      </c>
      <c r="W43" s="55">
        <f t="shared" si="7"/>
        <v>2.1141960074287276</v>
      </c>
    </row>
    <row r="44" spans="1:23" x14ac:dyDescent="0.3">
      <c r="A44" s="30" t="s">
        <v>807</v>
      </c>
      <c r="B44" s="55" t="s">
        <v>793</v>
      </c>
      <c r="C44" s="30" t="s">
        <v>681</v>
      </c>
      <c r="D44" s="30" t="s">
        <v>682</v>
      </c>
      <c r="E44" s="30">
        <v>40</v>
      </c>
      <c r="F44" s="55" t="s">
        <v>803</v>
      </c>
      <c r="G44" s="55" t="s">
        <v>802</v>
      </c>
      <c r="H44" s="30">
        <v>1.56</v>
      </c>
      <c r="I44" s="30">
        <f t="shared" si="8"/>
        <v>62.400000000000006</v>
      </c>
      <c r="J44" s="30">
        <v>60</v>
      </c>
      <c r="K44" s="30" t="str">
        <f t="shared" si="9"/>
        <v>A/None Reflector60</v>
      </c>
      <c r="L44" s="30" t="s">
        <v>960</v>
      </c>
      <c r="M44" s="55">
        <f>INDEX(Table2[Inc. Avg Cost],MATCH(K44,Table2[Combined name],0))</f>
        <v>0.85333333333333339</v>
      </c>
      <c r="N44" s="55">
        <f>INDEX(Table2[Avg LED Cost],MATCH(K44,Table2[Combined name],0))</f>
        <v>4.8466666666666667</v>
      </c>
      <c r="O44" s="55">
        <f>INDEX('DEER CFL Costs'!$AN$15:$AN$290,MATCH($C44,'DEER CFL Costs'!$A$15:$A$290,0))</f>
        <v>8.0383920148574539</v>
      </c>
      <c r="P44" s="55">
        <f t="shared" si="3"/>
        <v>5.4441960074287268</v>
      </c>
      <c r="Q44" s="55">
        <f t="shared" si="2"/>
        <v>8.0383920148574539</v>
      </c>
      <c r="R44" s="30">
        <v>7.9629999999999992E-2</v>
      </c>
      <c r="S44" s="55">
        <v>72.260000000000005</v>
      </c>
      <c r="T44" s="55">
        <f t="shared" si="4"/>
        <v>5.75</v>
      </c>
      <c r="U44" s="55">
        <f t="shared" si="5"/>
        <v>11.194196007428726</v>
      </c>
      <c r="V44" s="55">
        <f t="shared" si="6"/>
        <v>13.788392014857454</v>
      </c>
      <c r="W44" s="55">
        <f t="shared" si="7"/>
        <v>2.594196007428728</v>
      </c>
    </row>
    <row r="45" spans="1:23" x14ac:dyDescent="0.3">
      <c r="A45" s="30" t="s">
        <v>807</v>
      </c>
      <c r="B45" s="55" t="s">
        <v>794</v>
      </c>
      <c r="C45" s="30" t="s">
        <v>683</v>
      </c>
      <c r="D45" s="30" t="s">
        <v>685</v>
      </c>
      <c r="E45" s="30">
        <v>42</v>
      </c>
      <c r="F45" s="55" t="s">
        <v>803</v>
      </c>
      <c r="G45" s="55" t="s">
        <v>802</v>
      </c>
      <c r="H45" s="30">
        <v>1.56</v>
      </c>
      <c r="I45" s="30">
        <f t="shared" si="8"/>
        <v>65.52</v>
      </c>
      <c r="J45" s="30">
        <v>75</v>
      </c>
      <c r="K45" s="30" t="str">
        <f t="shared" si="9"/>
        <v>A/None Reflector75</v>
      </c>
      <c r="L45" s="30" t="s">
        <v>961</v>
      </c>
      <c r="M45" s="55">
        <f>INDEX(Table2[Inc. Avg Cost],MATCH(K45,Table2[Combined name],0))</f>
        <v>0.98000000000000009</v>
      </c>
      <c r="N45" s="55">
        <f>INDEX(Table2[Avg LED Cost],MATCH(K45,Table2[Combined name],0))</f>
        <v>6.88</v>
      </c>
      <c r="O45" s="55">
        <f>INDEX('DEER CFL Costs'!$AN$15:$AN$290,MATCH($C45,'DEER CFL Costs'!$A$15:$A$290,0))</f>
        <v>8.3583920148574542</v>
      </c>
      <c r="P45" s="55">
        <f t="shared" si="3"/>
        <v>6.144196007428727</v>
      </c>
      <c r="Q45" s="55">
        <f t="shared" si="2"/>
        <v>8.3583920148574542</v>
      </c>
      <c r="R45" s="30">
        <v>7.9629999999999992E-2</v>
      </c>
      <c r="S45" s="55">
        <v>72.260000000000005</v>
      </c>
      <c r="T45" s="55">
        <f t="shared" si="4"/>
        <v>5.75</v>
      </c>
      <c r="U45" s="55">
        <f t="shared" si="5"/>
        <v>11.894196007428727</v>
      </c>
      <c r="V45" s="55">
        <f t="shared" si="6"/>
        <v>14.108392014857454</v>
      </c>
      <c r="W45" s="55">
        <f t="shared" si="7"/>
        <v>2.2141960074287272</v>
      </c>
    </row>
    <row r="46" spans="1:23" x14ac:dyDescent="0.3">
      <c r="A46" s="53" t="s">
        <v>807</v>
      </c>
      <c r="B46" s="57" t="s">
        <v>795</v>
      </c>
      <c r="C46" s="53" t="s">
        <v>699</v>
      </c>
      <c r="D46" s="53" t="s">
        <v>701</v>
      </c>
      <c r="E46" s="53">
        <v>55</v>
      </c>
      <c r="F46" s="57" t="s">
        <v>803</v>
      </c>
      <c r="G46" s="55" t="s">
        <v>802</v>
      </c>
      <c r="H46" s="30">
        <v>1.56</v>
      </c>
      <c r="I46" s="30">
        <f t="shared" si="8"/>
        <v>85.8</v>
      </c>
      <c r="J46" s="30">
        <v>100</v>
      </c>
      <c r="K46" s="30" t="str">
        <f t="shared" si="9"/>
        <v>A/None Reflector100</v>
      </c>
      <c r="L46" s="30" t="s">
        <v>962</v>
      </c>
      <c r="M46" s="55">
        <f>INDEX(Table2[Inc. Avg Cost],MATCH(K46,Table2[Combined name],0))</f>
        <v>0.97000000000000008</v>
      </c>
      <c r="N46" s="55">
        <f>INDEX(Table2[Avg LED Cost],MATCH(K46,Table2[Combined name],0))</f>
        <v>9.456666666666667</v>
      </c>
      <c r="O46" s="55">
        <f>INDEX('DEER CFL Costs'!$AN$15:$AN$290,MATCH($C46,'DEER CFL Costs'!$A$15:$A$290,0))</f>
        <v>10.438392014857454</v>
      </c>
      <c r="P46" s="55">
        <f t="shared" si="3"/>
        <v>7.8258626740953936</v>
      </c>
      <c r="Q46" s="55">
        <f t="shared" si="2"/>
        <v>10.438392014857454</v>
      </c>
      <c r="R46" s="30">
        <v>7.9629999999999992E-2</v>
      </c>
      <c r="S46" s="55">
        <v>72.260000000000005</v>
      </c>
      <c r="T46" s="55">
        <f t="shared" si="4"/>
        <v>5.75</v>
      </c>
      <c r="U46" s="55">
        <f t="shared" si="5"/>
        <v>13.575862674095394</v>
      </c>
      <c r="V46" s="55">
        <f t="shared" si="6"/>
        <v>16.188392014857456</v>
      </c>
      <c r="W46" s="55">
        <f t="shared" si="7"/>
        <v>2.6125293407620624</v>
      </c>
    </row>
    <row r="47" spans="1:23" x14ac:dyDescent="0.3">
      <c r="A47" s="53" t="s">
        <v>807</v>
      </c>
      <c r="B47" s="57" t="s">
        <v>796</v>
      </c>
      <c r="C47" s="53" t="s">
        <v>688</v>
      </c>
      <c r="D47" s="53" t="s">
        <v>750</v>
      </c>
      <c r="E47" s="53">
        <v>45</v>
      </c>
      <c r="F47" s="57" t="s">
        <v>803</v>
      </c>
      <c r="G47" s="55" t="s">
        <v>802</v>
      </c>
      <c r="H47" s="30">
        <v>1.56</v>
      </c>
      <c r="I47" s="30">
        <f t="shared" si="8"/>
        <v>70.2</v>
      </c>
      <c r="J47" s="30">
        <v>75</v>
      </c>
      <c r="K47" s="30" t="str">
        <f t="shared" si="9"/>
        <v>A/None Reflector75</v>
      </c>
      <c r="L47" s="30" t="s">
        <v>963</v>
      </c>
      <c r="M47" s="55">
        <f>INDEX(Table2[Inc. Avg Cost],MATCH(K47,Table2[Combined name],0))</f>
        <v>0.98000000000000009</v>
      </c>
      <c r="N47" s="55">
        <f>INDEX(Table2[Avg LED Cost],MATCH(K47,Table2[Combined name],0))</f>
        <v>6.88</v>
      </c>
      <c r="O47" s="55">
        <f>INDEX('DEER CFL Costs'!$AN$15:$AN$290,MATCH($C47,'DEER CFL Costs'!$A$15:$A$290,0))</f>
        <v>8.8383920148574546</v>
      </c>
      <c r="P47" s="55">
        <f t="shared" si="3"/>
        <v>6.3841960074287272</v>
      </c>
      <c r="Q47" s="55">
        <f t="shared" si="2"/>
        <v>8.8383920148574546</v>
      </c>
      <c r="R47" s="30">
        <v>7.9629999999999992E-2</v>
      </c>
      <c r="S47" s="55">
        <v>72.260000000000005</v>
      </c>
      <c r="T47" s="55">
        <f t="shared" si="4"/>
        <v>5.75</v>
      </c>
      <c r="U47" s="55">
        <f t="shared" si="5"/>
        <v>12.134196007428727</v>
      </c>
      <c r="V47" s="55">
        <f t="shared" si="6"/>
        <v>14.588392014857455</v>
      </c>
      <c r="W47" s="55">
        <f t="shared" si="7"/>
        <v>2.4541960074287275</v>
      </c>
    </row>
    <row r="48" spans="1:23" x14ac:dyDescent="0.3">
      <c r="A48" s="59" t="s">
        <v>807</v>
      </c>
      <c r="B48" s="60"/>
      <c r="C48" s="59" t="s">
        <v>672</v>
      </c>
      <c r="D48" s="59" t="s">
        <v>751</v>
      </c>
      <c r="E48" s="59">
        <v>36</v>
      </c>
      <c r="F48" s="60" t="s">
        <v>801</v>
      </c>
      <c r="G48" s="60" t="s">
        <v>802</v>
      </c>
      <c r="H48" s="59">
        <v>1.56</v>
      </c>
      <c r="I48" s="59">
        <f t="shared" si="8"/>
        <v>56.160000000000004</v>
      </c>
      <c r="J48" s="59">
        <v>60</v>
      </c>
      <c r="K48" s="59" t="str">
        <f t="shared" si="9"/>
        <v>A/None Reflector60</v>
      </c>
      <c r="L48" s="59"/>
      <c r="M48" s="60">
        <f>INDEX(Table2[Inc. Avg Cost],MATCH(K48,Table2[Combined name],0))</f>
        <v>0.85333333333333339</v>
      </c>
      <c r="N48" s="60">
        <f>INDEX(Table2[Avg LED Cost],MATCH(K48,Table2[Combined name],0))</f>
        <v>4.8466666666666667</v>
      </c>
      <c r="O48" s="60">
        <f>INDEX('DEER CFL Costs'!$AN$15:$AN$290,MATCH($C48,'DEER CFL Costs'!$A$15:$A$290,0))</f>
        <v>7.3983920148574542</v>
      </c>
      <c r="P48" s="60"/>
      <c r="Q48" s="60"/>
      <c r="R48" s="59"/>
      <c r="S48" s="60"/>
      <c r="T48" s="60"/>
      <c r="U48" s="60"/>
      <c r="V48" s="60"/>
      <c r="W48" s="60"/>
    </row>
  </sheetData>
  <autoFilter ref="A3:W48"/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DEER CFL Costs</vt:lpstr>
      <vt:lpstr>Online Research</vt:lpstr>
      <vt:lpstr>Cost Calculations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Casco, Lake</dc:creator>
  <cp:lastModifiedBy>Ajay Wadhera</cp:lastModifiedBy>
  <dcterms:created xsi:type="dcterms:W3CDTF">2017-06-13T15:09:12Z</dcterms:created>
  <dcterms:modified xsi:type="dcterms:W3CDTF">2017-06-20T17:22:14Z</dcterms:modified>
</cp:coreProperties>
</file>