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gada\Desktop\2017 Workpaper Updates\SCE13HC040.2 - Cogged V-belt Non-residential HVAC Fans\SCE17HC040.0_Cogged V-belt_7_AS_01_22_18 - Copy\"/>
    </mc:Choice>
  </mc:AlternateContent>
  <bookViews>
    <workbookView xWindow="0" yWindow="0" windowWidth="23040" windowHeight="9408"/>
  </bookViews>
  <sheets>
    <sheet name="Cost Summary" sheetId="9" r:id="rId1"/>
    <sheet name="Belt Cost" sheetId="2" r:id="rId2"/>
    <sheet name="Belt + RTU Data" sheetId="5" r:id="rId3"/>
  </sheets>
  <definedNames>
    <definedName name="_xlnm._FilterDatabase" localSheetId="2" hidden="1">'Belt + RTU Data'!$A$8:$V$59</definedName>
  </definedNames>
  <calcPr calcId="152511"/>
</workbook>
</file>

<file path=xl/calcChain.xml><?xml version="1.0" encoding="utf-8"?>
<calcChain xmlns="http://schemas.openxmlformats.org/spreadsheetml/2006/main">
  <c r="I6" i="5" l="1"/>
  <c r="S6" i="5"/>
  <c r="P6" i="5"/>
  <c r="L6" i="5"/>
  <c r="S24" i="5" l="1"/>
  <c r="S23" i="5"/>
  <c r="S22" i="5"/>
  <c r="S21" i="5"/>
  <c r="S20" i="5"/>
  <c r="S19" i="5"/>
  <c r="S18" i="5"/>
  <c r="S17" i="5"/>
  <c r="U4" i="5" l="1"/>
  <c r="S46" i="5" l="1"/>
  <c r="S56" i="5"/>
  <c r="S52" i="5"/>
  <c r="S44" i="5"/>
  <c r="S40" i="5"/>
  <c r="S36" i="5"/>
  <c r="S16" i="5"/>
  <c r="S32" i="5"/>
  <c r="S9" i="5"/>
  <c r="S28" i="5"/>
  <c r="S48" i="5"/>
  <c r="S58" i="5"/>
  <c r="S54" i="5"/>
  <c r="S50" i="5"/>
  <c r="S42" i="5"/>
  <c r="S38" i="5"/>
  <c r="S34" i="5"/>
  <c r="S14" i="5"/>
  <c r="S11" i="5"/>
  <c r="S30" i="5"/>
  <c r="S26" i="5"/>
  <c r="S47" i="5"/>
  <c r="S57" i="5"/>
  <c r="S53" i="5"/>
  <c r="S49" i="5"/>
  <c r="S41" i="5"/>
  <c r="S37" i="5"/>
  <c r="S33" i="5"/>
  <c r="S13" i="5"/>
  <c r="S10" i="5"/>
  <c r="S29" i="5"/>
  <c r="S25" i="5"/>
  <c r="S59" i="5" s="1"/>
  <c r="S45" i="5"/>
  <c r="S55" i="5"/>
  <c r="S51" i="5"/>
  <c r="S43" i="5"/>
  <c r="S39" i="5"/>
  <c r="S35" i="5"/>
  <c r="S15" i="5"/>
  <c r="S12" i="5"/>
  <c r="S31" i="5"/>
  <c r="S27" i="5"/>
  <c r="M58" i="5" l="1"/>
  <c r="N58" i="5" s="1"/>
  <c r="O58" i="5" s="1"/>
  <c r="P58" i="5" s="1"/>
  <c r="I58" i="5"/>
  <c r="J58" i="5" s="1"/>
  <c r="K58" i="5" s="1"/>
  <c r="L58" i="5" s="1"/>
  <c r="M57" i="5"/>
  <c r="N57" i="5" s="1"/>
  <c r="O57" i="5" s="1"/>
  <c r="P57" i="5" s="1"/>
  <c r="I57" i="5"/>
  <c r="J57" i="5" s="1"/>
  <c r="K57" i="5" s="1"/>
  <c r="L57" i="5" s="1"/>
  <c r="M56" i="5"/>
  <c r="N56" i="5" s="1"/>
  <c r="O56" i="5" s="1"/>
  <c r="P56" i="5" s="1"/>
  <c r="I56" i="5"/>
  <c r="J56" i="5" s="1"/>
  <c r="K56" i="5" s="1"/>
  <c r="L56" i="5" s="1"/>
  <c r="M55" i="5"/>
  <c r="N55" i="5" s="1"/>
  <c r="O55" i="5" s="1"/>
  <c r="P55" i="5" s="1"/>
  <c r="I55" i="5"/>
  <c r="J55" i="5" s="1"/>
  <c r="K55" i="5" s="1"/>
  <c r="L55" i="5" s="1"/>
  <c r="M54" i="5"/>
  <c r="N54" i="5" s="1"/>
  <c r="O54" i="5" s="1"/>
  <c r="P54" i="5" s="1"/>
  <c r="I54" i="5"/>
  <c r="J54" i="5" s="1"/>
  <c r="K54" i="5" s="1"/>
  <c r="L54" i="5" s="1"/>
  <c r="M53" i="5"/>
  <c r="N53" i="5" s="1"/>
  <c r="O53" i="5" s="1"/>
  <c r="P53" i="5" s="1"/>
  <c r="I53" i="5"/>
  <c r="J53" i="5" s="1"/>
  <c r="K53" i="5" s="1"/>
  <c r="L53" i="5" s="1"/>
  <c r="M52" i="5"/>
  <c r="N52" i="5" s="1"/>
  <c r="O52" i="5" s="1"/>
  <c r="P52" i="5" s="1"/>
  <c r="I52" i="5"/>
  <c r="J52" i="5" s="1"/>
  <c r="K52" i="5" s="1"/>
  <c r="L52" i="5" s="1"/>
  <c r="M51" i="5"/>
  <c r="N51" i="5" s="1"/>
  <c r="O51" i="5" s="1"/>
  <c r="P51" i="5" s="1"/>
  <c r="I51" i="5"/>
  <c r="J51" i="5" s="1"/>
  <c r="K51" i="5" s="1"/>
  <c r="L51" i="5" s="1"/>
  <c r="M50" i="5"/>
  <c r="N50" i="5" s="1"/>
  <c r="O50" i="5" s="1"/>
  <c r="P50" i="5" s="1"/>
  <c r="I50" i="5"/>
  <c r="J50" i="5" s="1"/>
  <c r="K50" i="5" s="1"/>
  <c r="L50" i="5" s="1"/>
  <c r="M49" i="5"/>
  <c r="N49" i="5" s="1"/>
  <c r="O49" i="5" s="1"/>
  <c r="P49" i="5" s="1"/>
  <c r="I49" i="5"/>
  <c r="J49" i="5" s="1"/>
  <c r="K49" i="5" s="1"/>
  <c r="L49" i="5" s="1"/>
  <c r="M48" i="5"/>
  <c r="N48" i="5" s="1"/>
  <c r="O48" i="5" s="1"/>
  <c r="P48" i="5" s="1"/>
  <c r="I48" i="5"/>
  <c r="J48" i="5" s="1"/>
  <c r="K48" i="5" s="1"/>
  <c r="L48" i="5" s="1"/>
  <c r="M47" i="5"/>
  <c r="N47" i="5" s="1"/>
  <c r="O47" i="5" s="1"/>
  <c r="P47" i="5" s="1"/>
  <c r="I47" i="5"/>
  <c r="J47" i="5" s="1"/>
  <c r="K47" i="5" s="1"/>
  <c r="L47" i="5" s="1"/>
  <c r="M46" i="5"/>
  <c r="N46" i="5" s="1"/>
  <c r="O46" i="5" s="1"/>
  <c r="P46" i="5" s="1"/>
  <c r="I46" i="5"/>
  <c r="J46" i="5" s="1"/>
  <c r="K46" i="5" s="1"/>
  <c r="L46" i="5" s="1"/>
  <c r="M45" i="5"/>
  <c r="N45" i="5" s="1"/>
  <c r="O45" i="5" s="1"/>
  <c r="P45" i="5" s="1"/>
  <c r="I45" i="5"/>
  <c r="J45" i="5" s="1"/>
  <c r="K45" i="5" s="1"/>
  <c r="L45" i="5" s="1"/>
  <c r="M44" i="5"/>
  <c r="N44" i="5" s="1"/>
  <c r="O44" i="5" s="1"/>
  <c r="P44" i="5" s="1"/>
  <c r="I44" i="5"/>
  <c r="J44" i="5" s="1"/>
  <c r="K44" i="5" s="1"/>
  <c r="L44" i="5" s="1"/>
  <c r="M43" i="5"/>
  <c r="N43" i="5" s="1"/>
  <c r="O43" i="5" s="1"/>
  <c r="P43" i="5" s="1"/>
  <c r="I43" i="5"/>
  <c r="J43" i="5" s="1"/>
  <c r="K43" i="5" s="1"/>
  <c r="L43" i="5" s="1"/>
  <c r="M42" i="5"/>
  <c r="N42" i="5" s="1"/>
  <c r="O42" i="5" s="1"/>
  <c r="P42" i="5" s="1"/>
  <c r="I42" i="5"/>
  <c r="J42" i="5" s="1"/>
  <c r="K42" i="5" s="1"/>
  <c r="L42" i="5" s="1"/>
  <c r="M41" i="5"/>
  <c r="N41" i="5" s="1"/>
  <c r="O41" i="5" s="1"/>
  <c r="P41" i="5" s="1"/>
  <c r="I41" i="5"/>
  <c r="J41" i="5" s="1"/>
  <c r="K41" i="5" s="1"/>
  <c r="L41" i="5" s="1"/>
  <c r="M40" i="5"/>
  <c r="N40" i="5" s="1"/>
  <c r="O40" i="5" s="1"/>
  <c r="P40" i="5" s="1"/>
  <c r="I40" i="5"/>
  <c r="J40" i="5" s="1"/>
  <c r="K40" i="5" s="1"/>
  <c r="L40" i="5" s="1"/>
  <c r="M39" i="5"/>
  <c r="N39" i="5" s="1"/>
  <c r="O39" i="5" s="1"/>
  <c r="P39" i="5" s="1"/>
  <c r="I39" i="5"/>
  <c r="J39" i="5" s="1"/>
  <c r="K39" i="5" s="1"/>
  <c r="L39" i="5" s="1"/>
  <c r="M38" i="5"/>
  <c r="N38" i="5" s="1"/>
  <c r="O38" i="5" s="1"/>
  <c r="P38" i="5" s="1"/>
  <c r="I38" i="5"/>
  <c r="J38" i="5" s="1"/>
  <c r="K38" i="5" s="1"/>
  <c r="L38" i="5" s="1"/>
  <c r="M37" i="5"/>
  <c r="N37" i="5" s="1"/>
  <c r="O37" i="5" s="1"/>
  <c r="P37" i="5" s="1"/>
  <c r="I37" i="5"/>
  <c r="J37" i="5" s="1"/>
  <c r="K37" i="5" s="1"/>
  <c r="L37" i="5" s="1"/>
  <c r="M36" i="5"/>
  <c r="N36" i="5" s="1"/>
  <c r="O36" i="5" s="1"/>
  <c r="P36" i="5" s="1"/>
  <c r="I36" i="5"/>
  <c r="J36" i="5" s="1"/>
  <c r="K36" i="5" s="1"/>
  <c r="L36" i="5" s="1"/>
  <c r="M35" i="5"/>
  <c r="N35" i="5" s="1"/>
  <c r="O35" i="5" s="1"/>
  <c r="P35" i="5" s="1"/>
  <c r="I35" i="5"/>
  <c r="J35" i="5" s="1"/>
  <c r="K35" i="5" s="1"/>
  <c r="L35" i="5" s="1"/>
  <c r="M34" i="5"/>
  <c r="N34" i="5" s="1"/>
  <c r="O34" i="5" s="1"/>
  <c r="P34" i="5" s="1"/>
  <c r="I34" i="5"/>
  <c r="J34" i="5" s="1"/>
  <c r="K34" i="5" s="1"/>
  <c r="L34" i="5" s="1"/>
  <c r="M33" i="5"/>
  <c r="N33" i="5" s="1"/>
  <c r="O33" i="5" s="1"/>
  <c r="P33" i="5" s="1"/>
  <c r="I33" i="5"/>
  <c r="J33" i="5" s="1"/>
  <c r="K33" i="5" s="1"/>
  <c r="L33" i="5" s="1"/>
  <c r="M16" i="5"/>
  <c r="N16" i="5" s="1"/>
  <c r="O16" i="5" s="1"/>
  <c r="P16" i="5" s="1"/>
  <c r="I16" i="5"/>
  <c r="J16" i="5" s="1"/>
  <c r="K16" i="5" s="1"/>
  <c r="L16" i="5" s="1"/>
  <c r="M15" i="5"/>
  <c r="N15" i="5" s="1"/>
  <c r="O15" i="5" s="1"/>
  <c r="P15" i="5" s="1"/>
  <c r="I15" i="5"/>
  <c r="J15" i="5" s="1"/>
  <c r="K15" i="5" s="1"/>
  <c r="L15" i="5" s="1"/>
  <c r="M14" i="5"/>
  <c r="N14" i="5" s="1"/>
  <c r="O14" i="5" s="1"/>
  <c r="P14" i="5" s="1"/>
  <c r="I14" i="5"/>
  <c r="J14" i="5" s="1"/>
  <c r="K14" i="5" s="1"/>
  <c r="L14" i="5" s="1"/>
  <c r="M13" i="5"/>
  <c r="N13" i="5" s="1"/>
  <c r="O13" i="5" s="1"/>
  <c r="P13" i="5" s="1"/>
  <c r="I13" i="5"/>
  <c r="J13" i="5" s="1"/>
  <c r="K13" i="5" s="1"/>
  <c r="L13" i="5" s="1"/>
  <c r="M32" i="5"/>
  <c r="N32" i="5" s="1"/>
  <c r="O32" i="5" s="1"/>
  <c r="P32" i="5" s="1"/>
  <c r="I32" i="5"/>
  <c r="J32" i="5" s="1"/>
  <c r="K32" i="5" s="1"/>
  <c r="L32" i="5" s="1"/>
  <c r="M12" i="5"/>
  <c r="N12" i="5" s="1"/>
  <c r="O12" i="5" s="1"/>
  <c r="P12" i="5" s="1"/>
  <c r="I12" i="5"/>
  <c r="J12" i="5" s="1"/>
  <c r="K12" i="5" s="1"/>
  <c r="L12" i="5" s="1"/>
  <c r="M11" i="5"/>
  <c r="N11" i="5" s="1"/>
  <c r="O11" i="5" s="1"/>
  <c r="P11" i="5" s="1"/>
  <c r="I11" i="5"/>
  <c r="J11" i="5" s="1"/>
  <c r="K11" i="5" s="1"/>
  <c r="L11" i="5" s="1"/>
  <c r="M10" i="5"/>
  <c r="N10" i="5" s="1"/>
  <c r="O10" i="5" s="1"/>
  <c r="P10" i="5" s="1"/>
  <c r="I10" i="5"/>
  <c r="J10" i="5" s="1"/>
  <c r="K10" i="5" s="1"/>
  <c r="L10" i="5" s="1"/>
  <c r="M9" i="5"/>
  <c r="N9" i="5" s="1"/>
  <c r="O9" i="5" s="1"/>
  <c r="P9" i="5" s="1"/>
  <c r="I9" i="5"/>
  <c r="J9" i="5" s="1"/>
  <c r="K9" i="5" s="1"/>
  <c r="L9" i="5" s="1"/>
  <c r="M31" i="5"/>
  <c r="N31" i="5" s="1"/>
  <c r="O31" i="5" s="1"/>
  <c r="P31" i="5" s="1"/>
  <c r="I31" i="5"/>
  <c r="J31" i="5" s="1"/>
  <c r="K31" i="5" s="1"/>
  <c r="L31" i="5" s="1"/>
  <c r="M30" i="5"/>
  <c r="N30" i="5" s="1"/>
  <c r="O30" i="5" s="1"/>
  <c r="P30" i="5" s="1"/>
  <c r="I30" i="5"/>
  <c r="J30" i="5" s="1"/>
  <c r="K30" i="5" s="1"/>
  <c r="L30" i="5" s="1"/>
  <c r="M29" i="5"/>
  <c r="N29" i="5" s="1"/>
  <c r="O29" i="5" s="1"/>
  <c r="P29" i="5" s="1"/>
  <c r="I29" i="5"/>
  <c r="J29" i="5" s="1"/>
  <c r="K29" i="5" s="1"/>
  <c r="L29" i="5" s="1"/>
  <c r="M28" i="5"/>
  <c r="N28" i="5" s="1"/>
  <c r="O28" i="5" s="1"/>
  <c r="P28" i="5" s="1"/>
  <c r="I28" i="5"/>
  <c r="J28" i="5" s="1"/>
  <c r="K28" i="5" s="1"/>
  <c r="L28" i="5" s="1"/>
  <c r="M27" i="5"/>
  <c r="N27" i="5" s="1"/>
  <c r="O27" i="5" s="1"/>
  <c r="P27" i="5" s="1"/>
  <c r="I27" i="5"/>
  <c r="J27" i="5" s="1"/>
  <c r="K27" i="5" s="1"/>
  <c r="L27" i="5" s="1"/>
  <c r="M26" i="5"/>
  <c r="N26" i="5" s="1"/>
  <c r="O26" i="5" s="1"/>
  <c r="P26" i="5" s="1"/>
  <c r="I26" i="5"/>
  <c r="J26" i="5" s="1"/>
  <c r="K26" i="5" s="1"/>
  <c r="L26" i="5" s="1"/>
  <c r="M25" i="5"/>
  <c r="N25" i="5" s="1"/>
  <c r="O25" i="5" s="1"/>
  <c r="P25" i="5" s="1"/>
  <c r="I25" i="5"/>
  <c r="J25" i="5" s="1"/>
  <c r="K25" i="5" s="1"/>
  <c r="L25" i="5" s="1"/>
  <c r="M24" i="5"/>
  <c r="N24" i="5" s="1"/>
  <c r="O24" i="5" s="1"/>
  <c r="P24" i="5" s="1"/>
  <c r="I24" i="5"/>
  <c r="J24" i="5" s="1"/>
  <c r="K24" i="5" s="1"/>
  <c r="L24" i="5" s="1"/>
  <c r="L59" i="5" s="1"/>
  <c r="M23" i="5"/>
  <c r="N23" i="5" s="1"/>
  <c r="O23" i="5" s="1"/>
  <c r="P23" i="5" s="1"/>
  <c r="I23" i="5"/>
  <c r="J23" i="5" s="1"/>
  <c r="K23" i="5" s="1"/>
  <c r="L23" i="5" s="1"/>
  <c r="M22" i="5"/>
  <c r="N22" i="5" s="1"/>
  <c r="O22" i="5" s="1"/>
  <c r="P22" i="5" s="1"/>
  <c r="I22" i="5"/>
  <c r="J22" i="5" s="1"/>
  <c r="K22" i="5" s="1"/>
  <c r="L22" i="5" s="1"/>
  <c r="M21" i="5"/>
  <c r="N21" i="5" s="1"/>
  <c r="O21" i="5" s="1"/>
  <c r="P21" i="5" s="1"/>
  <c r="I21" i="5"/>
  <c r="J21" i="5" s="1"/>
  <c r="K21" i="5" s="1"/>
  <c r="L21" i="5" s="1"/>
  <c r="M20" i="5"/>
  <c r="N20" i="5" s="1"/>
  <c r="O20" i="5" s="1"/>
  <c r="P20" i="5" s="1"/>
  <c r="I20" i="5"/>
  <c r="J20" i="5" s="1"/>
  <c r="K20" i="5" s="1"/>
  <c r="L20" i="5" s="1"/>
  <c r="M19" i="5"/>
  <c r="N19" i="5" s="1"/>
  <c r="O19" i="5" s="1"/>
  <c r="P19" i="5" s="1"/>
  <c r="I19" i="5"/>
  <c r="J19" i="5" s="1"/>
  <c r="K19" i="5" s="1"/>
  <c r="L19" i="5" s="1"/>
  <c r="M18" i="5"/>
  <c r="N18" i="5" s="1"/>
  <c r="O18" i="5" s="1"/>
  <c r="P18" i="5" s="1"/>
  <c r="I18" i="5"/>
  <c r="J18" i="5" s="1"/>
  <c r="K18" i="5" s="1"/>
  <c r="L18" i="5" s="1"/>
  <c r="M17" i="5"/>
  <c r="N17" i="5" s="1"/>
  <c r="O17" i="5" s="1"/>
  <c r="P17" i="5" s="1"/>
  <c r="I17" i="5"/>
  <c r="J17" i="5" s="1"/>
  <c r="K17" i="5" s="1"/>
  <c r="L17" i="5" s="1"/>
  <c r="E16" i="2"/>
  <c r="D16" i="2"/>
  <c r="E9" i="2"/>
  <c r="D9" i="2"/>
  <c r="E15" i="2"/>
  <c r="D15" i="2"/>
  <c r="C15" i="2"/>
  <c r="E8" i="2"/>
  <c r="D8" i="2"/>
  <c r="C8" i="2"/>
  <c r="P59" i="5" l="1"/>
  <c r="Q56" i="5"/>
  <c r="Q13" i="5"/>
  <c r="E6" i="9"/>
  <c r="Q21" i="5"/>
  <c r="Q45" i="5"/>
  <c r="H6" i="9"/>
  <c r="Q19" i="5"/>
  <c r="Q36" i="5"/>
  <c r="Q42" i="5"/>
  <c r="Q29" i="5"/>
  <c r="Q34" i="5"/>
  <c r="Q54" i="5"/>
  <c r="Q57" i="5"/>
  <c r="Q37" i="5"/>
  <c r="Q53" i="5"/>
  <c r="Q18" i="5"/>
  <c r="Q28" i="5"/>
  <c r="Q14" i="5"/>
  <c r="Q15" i="5"/>
  <c r="Q24" i="5"/>
  <c r="Q26" i="5"/>
  <c r="Q30" i="5"/>
  <c r="Q11" i="5"/>
  <c r="Q16" i="5"/>
  <c r="Q43" i="5"/>
  <c r="Q47" i="5"/>
  <c r="Q20" i="5"/>
  <c r="Q31" i="5"/>
  <c r="Q44" i="5"/>
  <c r="Q52" i="5"/>
  <c r="Q58" i="5"/>
  <c r="Q9" i="5"/>
  <c r="Q33" i="5"/>
  <c r="Q38" i="5"/>
  <c r="Q23" i="5"/>
  <c r="Q12" i="5"/>
  <c r="Q48" i="5"/>
  <c r="Q49" i="5"/>
  <c r="Q22" i="5"/>
  <c r="Q25" i="5"/>
  <c r="Q27" i="5"/>
  <c r="Q32" i="5"/>
  <c r="Q40" i="5"/>
  <c r="Q41" i="5"/>
  <c r="Q51" i="5"/>
  <c r="Q55" i="5"/>
  <c r="Q10" i="5"/>
  <c r="Q35" i="5"/>
  <c r="Q39" i="5"/>
  <c r="Q46" i="5"/>
  <c r="Q50" i="5"/>
  <c r="Q17" i="5"/>
  <c r="I6" i="9" l="1"/>
  <c r="Q59" i="5"/>
</calcChain>
</file>

<file path=xl/sharedStrings.xml><?xml version="1.0" encoding="utf-8"?>
<sst xmlns="http://schemas.openxmlformats.org/spreadsheetml/2006/main" count="257" uniqueCount="50">
  <si>
    <t>Make</t>
  </si>
  <si>
    <t>Model</t>
  </si>
  <si>
    <t>Belt X-Section</t>
  </si>
  <si>
    <t>Belt Length</t>
  </si>
  <si>
    <t>Carrier</t>
  </si>
  <si>
    <t>50TFQ</t>
  </si>
  <si>
    <t>Nom. Tons</t>
  </si>
  <si>
    <t>Quantity Supply</t>
  </si>
  <si>
    <t>A</t>
  </si>
  <si>
    <t>B</t>
  </si>
  <si>
    <t>50LJQ</t>
  </si>
  <si>
    <t>50PQ</t>
  </si>
  <si>
    <t>48PG</t>
  </si>
  <si>
    <t>$/Belt</t>
  </si>
  <si>
    <t>$/RTU</t>
  </si>
  <si>
    <t>$/Ton</t>
  </si>
  <si>
    <t>Incremental Cost</t>
  </si>
  <si>
    <t>Trane</t>
  </si>
  <si>
    <t>Low/Mid/High Static</t>
  </si>
  <si>
    <t>Mid</t>
  </si>
  <si>
    <t>High</t>
  </si>
  <si>
    <t>Low</t>
  </si>
  <si>
    <t>Voyager</t>
  </si>
  <si>
    <t xml:space="preserve">Trane </t>
  </si>
  <si>
    <t>Belt Length
(inch)</t>
  </si>
  <si>
    <t>Belt Type</t>
  </si>
  <si>
    <t>Standard V-Belt Price
($/Belt)</t>
  </si>
  <si>
    <t>Cogged V-Belt Price
($/Belt)</t>
  </si>
  <si>
    <t>Total</t>
  </si>
  <si>
    <t>Price ($/inch)</t>
  </si>
  <si>
    <t>$/inch.</t>
  </si>
  <si>
    <t>Standard Belt Cost</t>
  </si>
  <si>
    <t>Cogged Belt Cost</t>
  </si>
  <si>
    <t>Average Costs</t>
  </si>
  <si>
    <r>
      <rPr>
        <u/>
        <sz val="11"/>
        <color theme="1"/>
        <rFont val="Calibri"/>
        <family val="2"/>
        <scheme val="minor"/>
      </rPr>
      <t xml:space="preserve">Standard V-Belt Cost Source: </t>
    </r>
    <r>
      <rPr>
        <b/>
        <u/>
        <sz val="11"/>
        <color theme="1"/>
        <rFont val="Calibri"/>
        <family val="2"/>
        <scheme val="minor"/>
      </rPr>
      <t>Granger.com</t>
    </r>
  </si>
  <si>
    <r>
      <rPr>
        <u/>
        <sz val="11"/>
        <color theme="1"/>
        <rFont val="Calibri"/>
        <family val="2"/>
        <scheme val="minor"/>
      </rPr>
      <t xml:space="preserve">Cogged V-Belt Cost Source: </t>
    </r>
    <r>
      <rPr>
        <b/>
        <u/>
        <sz val="11"/>
        <color theme="1"/>
        <rFont val="Calibri"/>
        <family val="2"/>
        <scheme val="minor"/>
      </rPr>
      <t>Granger.com</t>
    </r>
  </si>
  <si>
    <t xml:space="preserve">The belt sizes and quantities in this worksheet are from manufacturer unit data for 2 manufacturers, 5 models, and 15 different nominal capacities ranging from 2-50 tons. </t>
  </si>
  <si>
    <t>Labor Cost</t>
  </si>
  <si>
    <t>Labor Cost per Belt @ 20 Mins belt installation time</t>
  </si>
  <si>
    <t>$/ton</t>
  </si>
  <si>
    <t>Material Cost
($/Ton)</t>
  </si>
  <si>
    <t>Labor Cost
($/Ton)</t>
  </si>
  <si>
    <t>Gross Measure Cost
($/Ton)</t>
  </si>
  <si>
    <t>Cogged V-Belt Cost</t>
  </si>
  <si>
    <t>Standard V-Belt Cost</t>
  </si>
  <si>
    <t>Incremental Measure Cost
($/Ton)</t>
  </si>
  <si>
    <t>Base Case Cost
($/Ton)</t>
  </si>
  <si>
    <t>Standard Labor Rate for HVAC Package Unit from Table 4-3 WO 017 Study Report</t>
  </si>
  <si>
    <t>Note:</t>
  </si>
  <si>
    <t>Cost calculation considers average costs of HVAC units of sizes 7.5 tons and 10 tons only based on 2010 - 2017 program participation.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</si>
</sst>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0.00"/>
    <numFmt numFmtId="165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5" fontId="1" fillId="3" borderId="3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0" xfId="0" applyFont="1"/>
    <xf numFmtId="164" fontId="0" fillId="0" borderId="1" xfId="0" applyNumberFormat="1" applyBorder="1"/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8" fontId="0" fillId="0" borderId="0" xfId="0" applyNumberFormat="1" applyAlignment="1">
      <alignment horizontal="center" vertical="center"/>
    </xf>
    <xf numFmtId="8" fontId="1" fillId="0" borderId="3" xfId="0" applyNumberFormat="1" applyFont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164" fontId="0" fillId="5" borderId="4" xfId="0" applyNumberFormat="1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164" fontId="0" fillId="5" borderId="5" xfId="0" applyNumberFormat="1" applyFill="1" applyBorder="1" applyAlignment="1">
      <alignment horizontal="center" vertical="center"/>
    </xf>
    <xf numFmtId="164" fontId="0" fillId="5" borderId="6" xfId="0" applyNumberForma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0" fillId="0" borderId="0" xfId="0" applyNumberFormat="1" applyFill="1" applyAlignment="1">
      <alignment horizontal="center" vertical="center"/>
    </xf>
    <xf numFmtId="164" fontId="0" fillId="5" borderId="11" xfId="0" applyNumberForma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463828</xdr:colOff>
      <xdr:row>3</xdr:row>
      <xdr:rowOff>124239</xdr:rowOff>
    </xdr:from>
    <xdr:to>
      <xdr:col>17</xdr:col>
      <xdr:colOff>149088</xdr:colOff>
      <xdr:row>19</xdr:row>
      <xdr:rowOff>93261</xdr:rowOff>
    </xdr:to>
    <xdr:grpSp>
      <xdr:nvGrpSpPr>
        <xdr:cNvPr id="5" name="Group 4"/>
        <xdr:cNvGrpSpPr/>
      </xdr:nvGrpSpPr>
      <xdr:grpSpPr>
        <a:xfrm>
          <a:off x="3511828" y="1224169"/>
          <a:ext cx="7000460" cy="3480849"/>
          <a:chOff x="438979" y="4596848"/>
          <a:chExt cx="7040217" cy="3588522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554935" y="4596848"/>
            <a:ext cx="6924261" cy="1907578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38979" y="6559828"/>
            <a:ext cx="6965674" cy="1625542"/>
          </a:xfrm>
          <a:prstGeom prst="rect">
            <a:avLst/>
          </a:prstGeom>
        </xdr:spPr>
      </xdr:pic>
    </xdr:grpSp>
    <xdr:clientData/>
  </xdr:twoCellAnchor>
  <xdr:twoCellAnchor>
    <xdr:from>
      <xdr:col>5</xdr:col>
      <xdr:colOff>579783</xdr:colOff>
      <xdr:row>22</xdr:row>
      <xdr:rowOff>33130</xdr:rowOff>
    </xdr:from>
    <xdr:to>
      <xdr:col>17</xdr:col>
      <xdr:colOff>1</xdr:colOff>
      <xdr:row>42</xdr:row>
      <xdr:rowOff>62713</xdr:rowOff>
    </xdr:to>
    <xdr:grpSp>
      <xdr:nvGrpSpPr>
        <xdr:cNvPr id="9" name="Group 8"/>
        <xdr:cNvGrpSpPr/>
      </xdr:nvGrpSpPr>
      <xdr:grpSpPr>
        <a:xfrm>
          <a:off x="3627783" y="5201478"/>
          <a:ext cx="6735418" cy="3740192"/>
          <a:chOff x="3644348" y="5367130"/>
          <a:chExt cx="6775175" cy="3839583"/>
        </a:xfrm>
      </xdr:grpSpPr>
      <xdr:pic>
        <xdr:nvPicPr>
          <xdr:cNvPr id="6" name="Picture 5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3644348" y="6129124"/>
            <a:ext cx="6769691" cy="1499152"/>
          </a:xfrm>
          <a:prstGeom prst="rect">
            <a:avLst/>
          </a:prstGeom>
        </xdr:spPr>
      </xdr:pic>
      <xdr:pic>
        <xdr:nvPicPr>
          <xdr:cNvPr id="7" name="Picture 6"/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3652632" y="5367130"/>
            <a:ext cx="6766890" cy="970425"/>
          </a:xfrm>
          <a:prstGeom prst="rect">
            <a:avLst/>
          </a:prstGeom>
        </xdr:spPr>
      </xdr:pic>
      <xdr:pic>
        <xdr:nvPicPr>
          <xdr:cNvPr id="8" name="Picture 7"/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3677479" y="7669694"/>
            <a:ext cx="6742044" cy="1537019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30"/>
  <sheetViews>
    <sheetView showGridLines="0" tabSelected="1" workbookViewId="0">
      <selection activeCell="H18" sqref="H18"/>
    </sheetView>
  </sheetViews>
  <sheetFormatPr defaultRowHeight="14.4" x14ac:dyDescent="0.3"/>
  <cols>
    <col min="3" max="8" width="11.6640625" customWidth="1"/>
    <col min="9" max="9" width="13.33203125" bestFit="1" customWidth="1"/>
  </cols>
  <sheetData>
    <row r="3" spans="3:16" x14ac:dyDescent="0.3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3:16" ht="24" customHeight="1" x14ac:dyDescent="0.3">
      <c r="C4" s="45" t="s">
        <v>44</v>
      </c>
      <c r="D4" s="45"/>
      <c r="E4" s="45"/>
      <c r="F4" s="45" t="s">
        <v>43</v>
      </c>
      <c r="G4" s="45"/>
      <c r="H4" s="45"/>
      <c r="I4" s="46" t="s">
        <v>45</v>
      </c>
      <c r="J4" s="1"/>
      <c r="K4" s="1"/>
      <c r="L4" s="1"/>
      <c r="M4" s="1"/>
      <c r="N4" s="1"/>
      <c r="O4" s="1"/>
      <c r="P4" s="1"/>
    </row>
    <row r="5" spans="3:16" ht="57.6" x14ac:dyDescent="0.3">
      <c r="C5" s="29" t="s">
        <v>40</v>
      </c>
      <c r="D5" s="29" t="s">
        <v>41</v>
      </c>
      <c r="E5" s="29" t="s">
        <v>46</v>
      </c>
      <c r="F5" s="29" t="s">
        <v>40</v>
      </c>
      <c r="G5" s="29" t="s">
        <v>41</v>
      </c>
      <c r="H5" s="29" t="s">
        <v>42</v>
      </c>
      <c r="I5" s="47"/>
      <c r="J5" s="1"/>
      <c r="K5" s="1"/>
      <c r="L5" s="1"/>
      <c r="M5" s="1"/>
      <c r="N5" s="1"/>
      <c r="O5" s="1"/>
      <c r="P5" s="1"/>
    </row>
    <row r="6" spans="3:16" ht="23.25" customHeight="1" x14ac:dyDescent="0.3">
      <c r="C6" s="44">
        <v>1.8984583333333331</v>
      </c>
      <c r="D6" s="44">
        <v>2.7490555555555551</v>
      </c>
      <c r="E6" s="44">
        <f>C6+D6</f>
        <v>4.6475138888888878</v>
      </c>
      <c r="F6" s="44">
        <v>2.3584583333333331</v>
      </c>
      <c r="G6" s="44">
        <v>2.7490555555555551</v>
      </c>
      <c r="H6" s="44">
        <f>F6+G6</f>
        <v>5.1075138888888887</v>
      </c>
      <c r="I6" s="44">
        <f>H6-E6</f>
        <v>0.46000000000000085</v>
      </c>
      <c r="J6" s="1"/>
      <c r="K6" s="1"/>
      <c r="L6" s="1"/>
      <c r="M6" s="1"/>
      <c r="N6" s="1"/>
      <c r="O6" s="1"/>
      <c r="P6" s="1"/>
    </row>
    <row r="7" spans="3:16" x14ac:dyDescent="0.3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3:16" x14ac:dyDescent="0.3">
      <c r="C8" s="38" t="s">
        <v>48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3:16" x14ac:dyDescent="0.3">
      <c r="C9" s="39" t="s">
        <v>49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3:16" x14ac:dyDescent="0.3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3:16" x14ac:dyDescent="0.3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3:16" x14ac:dyDescent="0.3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3:16" x14ac:dyDescent="0.3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3:16" x14ac:dyDescent="0.3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3:16" x14ac:dyDescent="0.3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3:16" x14ac:dyDescent="0.3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3:16" x14ac:dyDescent="0.3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3:16" x14ac:dyDescent="0.3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3:16" x14ac:dyDescent="0.3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3:16" x14ac:dyDescent="0.3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3:16" x14ac:dyDescent="0.3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3:16" x14ac:dyDescent="0.3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3:16" x14ac:dyDescent="0.3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3:16" x14ac:dyDescent="0.3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3:16" x14ac:dyDescent="0.3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3:16" x14ac:dyDescent="0.3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3:16" x14ac:dyDescent="0.3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3:16" x14ac:dyDescent="0.3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3:16" x14ac:dyDescent="0.3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3:16" x14ac:dyDescent="0.3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</sheetData>
  <mergeCells count="3">
    <mergeCell ref="C4:E4"/>
    <mergeCell ref="F4:H4"/>
    <mergeCell ref="I4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2"/>
  <sheetViews>
    <sheetView showGridLines="0" zoomScale="115" zoomScaleNormal="115" workbookViewId="0">
      <selection activeCell="T13" sqref="T13"/>
    </sheetView>
  </sheetViews>
  <sheetFormatPr defaultRowHeight="14.4" x14ac:dyDescent="0.3"/>
  <sheetData>
    <row r="3" spans="2:7" ht="57.6" x14ac:dyDescent="0.3">
      <c r="B3" s="17" t="s">
        <v>25</v>
      </c>
      <c r="C3" s="18" t="s">
        <v>24</v>
      </c>
      <c r="D3" s="18" t="s">
        <v>26</v>
      </c>
      <c r="E3" s="18" t="s">
        <v>27</v>
      </c>
      <c r="G3" s="19" t="s">
        <v>34</v>
      </c>
    </row>
    <row r="4" spans="2:7" x14ac:dyDescent="0.3">
      <c r="B4" s="17" t="s">
        <v>8</v>
      </c>
      <c r="C4" s="17">
        <v>20</v>
      </c>
      <c r="D4" s="20">
        <v>6.1</v>
      </c>
      <c r="E4" s="20">
        <v>8.15</v>
      </c>
    </row>
    <row r="5" spans="2:7" x14ac:dyDescent="0.3">
      <c r="B5" s="17" t="s">
        <v>8</v>
      </c>
      <c r="C5" s="17">
        <v>40</v>
      </c>
      <c r="D5" s="20">
        <v>12.4</v>
      </c>
      <c r="E5" s="20">
        <v>16.5</v>
      </c>
    </row>
    <row r="6" spans="2:7" x14ac:dyDescent="0.3">
      <c r="B6" s="17" t="s">
        <v>8</v>
      </c>
      <c r="C6" s="17">
        <v>60</v>
      </c>
      <c r="D6" s="20">
        <v>16.649999999999999</v>
      </c>
      <c r="E6" s="20">
        <v>16.600000000000001</v>
      </c>
    </row>
    <row r="7" spans="2:7" x14ac:dyDescent="0.3">
      <c r="B7" s="17" t="s">
        <v>8</v>
      </c>
      <c r="C7" s="17">
        <v>80</v>
      </c>
      <c r="D7" s="20">
        <v>21.7</v>
      </c>
      <c r="E7" s="20">
        <v>29.2</v>
      </c>
    </row>
    <row r="8" spans="2:7" x14ac:dyDescent="0.3">
      <c r="B8" s="17" t="s">
        <v>28</v>
      </c>
      <c r="C8" s="17">
        <f>SUM(C4:C7)</f>
        <v>200</v>
      </c>
      <c r="D8" s="20">
        <f t="shared" ref="D8:E8" si="0">SUM(D4:D7)</f>
        <v>56.849999999999994</v>
      </c>
      <c r="E8" s="20">
        <f t="shared" si="0"/>
        <v>70.45</v>
      </c>
    </row>
    <row r="9" spans="2:7" x14ac:dyDescent="0.3">
      <c r="B9" s="17" t="s">
        <v>29</v>
      </c>
      <c r="C9" s="17"/>
      <c r="D9" s="20">
        <f>D8/$C$8</f>
        <v>0.28424999999999995</v>
      </c>
      <c r="E9" s="20">
        <f>E8/$C$8</f>
        <v>0.35225000000000001</v>
      </c>
    </row>
    <row r="11" spans="2:7" ht="57.6" x14ac:dyDescent="0.3">
      <c r="B11" s="17" t="s">
        <v>25</v>
      </c>
      <c r="C11" s="18" t="s">
        <v>24</v>
      </c>
      <c r="D11" s="18" t="s">
        <v>26</v>
      </c>
      <c r="E11" s="18" t="s">
        <v>27</v>
      </c>
    </row>
    <row r="12" spans="2:7" x14ac:dyDescent="0.3">
      <c r="B12" s="17" t="s">
        <v>9</v>
      </c>
      <c r="C12" s="17">
        <v>40</v>
      </c>
      <c r="D12" s="20">
        <v>17</v>
      </c>
      <c r="E12" s="20">
        <v>19.899999999999999</v>
      </c>
    </row>
    <row r="13" spans="2:7" x14ac:dyDescent="0.3">
      <c r="B13" s="17" t="s">
        <v>9</v>
      </c>
      <c r="C13" s="17">
        <v>60</v>
      </c>
      <c r="D13" s="20">
        <v>24.1</v>
      </c>
      <c r="E13" s="20">
        <v>31.3</v>
      </c>
    </row>
    <row r="14" spans="2:7" x14ac:dyDescent="0.3">
      <c r="B14" s="17" t="s">
        <v>9</v>
      </c>
      <c r="C14" s="17">
        <v>80</v>
      </c>
      <c r="D14" s="20">
        <v>31</v>
      </c>
      <c r="E14" s="20">
        <v>39.9</v>
      </c>
    </row>
    <row r="15" spans="2:7" x14ac:dyDescent="0.3">
      <c r="B15" s="17" t="s">
        <v>28</v>
      </c>
      <c r="C15" s="17">
        <f>SUM(C12:C14)</f>
        <v>180</v>
      </c>
      <c r="D15" s="20">
        <f t="shared" ref="D15:E15" si="1">SUM(D12:D14)</f>
        <v>72.099999999999994</v>
      </c>
      <c r="E15" s="20">
        <f t="shared" si="1"/>
        <v>91.1</v>
      </c>
    </row>
    <row r="16" spans="2:7" x14ac:dyDescent="0.3">
      <c r="B16" s="17" t="s">
        <v>29</v>
      </c>
      <c r="C16" s="17"/>
      <c r="D16" s="20">
        <f>D15/$C$15</f>
        <v>0.4005555555555555</v>
      </c>
      <c r="E16" s="20">
        <f>E15/$C$15</f>
        <v>0.50611111111111107</v>
      </c>
    </row>
    <row r="22" spans="7:7" x14ac:dyDescent="0.3">
      <c r="G22" s="19" t="s">
        <v>35</v>
      </c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59"/>
  <sheetViews>
    <sheetView showGridLines="0" topLeftCell="A7" zoomScale="70" zoomScaleNormal="70" workbookViewId="0">
      <selection activeCell="D19" sqref="D19"/>
    </sheetView>
  </sheetViews>
  <sheetFormatPr defaultColWidth="9.109375" defaultRowHeight="14.4" x14ac:dyDescent="0.3"/>
  <cols>
    <col min="1" max="1" width="9.109375" style="1"/>
    <col min="2" max="2" width="21.6640625" style="1" customWidth="1"/>
    <col min="3" max="3" width="9.109375" style="1"/>
    <col min="4" max="4" width="21.88671875" style="1" customWidth="1"/>
    <col min="5" max="5" width="13.44140625" style="1" customWidth="1"/>
    <col min="6" max="7" width="14.5546875" style="1" customWidth="1"/>
    <col min="8" max="8" width="15.109375" style="1" customWidth="1"/>
    <col min="9" max="9" width="7.5546875" style="1" bestFit="1" customWidth="1"/>
    <col min="10" max="16" width="9.33203125" style="1" bestFit="1" customWidth="1"/>
    <col min="17" max="17" width="17.6640625" style="1" customWidth="1"/>
    <col min="18" max="18" width="9.109375" style="1"/>
    <col min="19" max="19" width="19.33203125" style="1" customWidth="1"/>
    <col min="20" max="16384" width="9.109375" style="1"/>
  </cols>
  <sheetData>
    <row r="2" spans="2:22" ht="15" thickBot="1" x14ac:dyDescent="0.35"/>
    <row r="3" spans="2:22" ht="15" thickBot="1" x14ac:dyDescent="0.35">
      <c r="N3" s="12"/>
      <c r="O3" s="13"/>
      <c r="P3" s="13"/>
      <c r="Q3" s="13" t="s">
        <v>47</v>
      </c>
      <c r="R3" s="13"/>
      <c r="S3" s="13"/>
      <c r="T3" s="13"/>
      <c r="U3" s="27">
        <v>70.69</v>
      </c>
    </row>
    <row r="4" spans="2:22" ht="15" thickBot="1" x14ac:dyDescent="0.35">
      <c r="B4" s="52" t="s">
        <v>36</v>
      </c>
      <c r="C4" s="53"/>
      <c r="D4" s="53"/>
      <c r="E4" s="53"/>
      <c r="F4" s="53"/>
      <c r="G4" s="54"/>
      <c r="N4" s="12"/>
      <c r="O4" s="13"/>
      <c r="P4" s="13"/>
      <c r="Q4" s="13" t="s">
        <v>38</v>
      </c>
      <c r="R4" s="13"/>
      <c r="S4" s="13"/>
      <c r="T4" s="13"/>
      <c r="U4" s="27">
        <f>U3*20/60</f>
        <v>23.563333333333333</v>
      </c>
      <c r="V4" s="26"/>
    </row>
    <row r="5" spans="2:22" x14ac:dyDescent="0.3">
      <c r="B5" s="55"/>
      <c r="C5" s="56"/>
      <c r="D5" s="56"/>
      <c r="E5" s="56"/>
      <c r="F5" s="56"/>
      <c r="G5" s="57"/>
    </row>
    <row r="6" spans="2:22" ht="15" thickBot="1" x14ac:dyDescent="0.35">
      <c r="B6" s="58"/>
      <c r="C6" s="59"/>
      <c r="D6" s="59"/>
      <c r="E6" s="59"/>
      <c r="F6" s="59"/>
      <c r="G6" s="60"/>
      <c r="I6" s="43">
        <f>P6-L6</f>
        <v>0.45999999999999996</v>
      </c>
      <c r="L6" s="42">
        <f>AVERAGE(L9:L16)</f>
        <v>1.8984583333333331</v>
      </c>
      <c r="P6" s="42">
        <f>AVERAGE(P9:P16)</f>
        <v>2.3584583333333331</v>
      </c>
      <c r="S6" s="42">
        <f>AVERAGE(S9:S16)</f>
        <v>2.7490555555555551</v>
      </c>
    </row>
    <row r="7" spans="2:22" ht="27" customHeight="1" thickBot="1" x14ac:dyDescent="0.35">
      <c r="B7" s="48"/>
      <c r="C7" s="48"/>
      <c r="D7" s="48"/>
      <c r="E7" s="48"/>
      <c r="F7" s="6"/>
      <c r="G7" s="6"/>
      <c r="H7" s="6"/>
      <c r="I7" s="49" t="s">
        <v>31</v>
      </c>
      <c r="J7" s="50"/>
      <c r="K7" s="50"/>
      <c r="L7" s="51"/>
      <c r="M7" s="49" t="s">
        <v>32</v>
      </c>
      <c r="N7" s="50"/>
      <c r="O7" s="50"/>
      <c r="P7" s="51"/>
      <c r="Q7" s="25" t="s">
        <v>16</v>
      </c>
      <c r="S7" s="25" t="s">
        <v>37</v>
      </c>
    </row>
    <row r="8" spans="2:22" ht="27.75" customHeight="1" thickBot="1" x14ac:dyDescent="0.35">
      <c r="B8" s="21" t="s">
        <v>0</v>
      </c>
      <c r="C8" s="22" t="s">
        <v>1</v>
      </c>
      <c r="D8" s="22" t="s">
        <v>18</v>
      </c>
      <c r="E8" s="22" t="s">
        <v>6</v>
      </c>
      <c r="F8" s="22" t="s">
        <v>2</v>
      </c>
      <c r="G8" s="22" t="s">
        <v>3</v>
      </c>
      <c r="H8" s="22" t="s">
        <v>7</v>
      </c>
      <c r="I8" s="21" t="s">
        <v>30</v>
      </c>
      <c r="J8" s="22" t="s">
        <v>13</v>
      </c>
      <c r="K8" s="22" t="s">
        <v>14</v>
      </c>
      <c r="L8" s="23" t="s">
        <v>15</v>
      </c>
      <c r="M8" s="21" t="s">
        <v>30</v>
      </c>
      <c r="N8" s="22" t="s">
        <v>13</v>
      </c>
      <c r="O8" s="22" t="s">
        <v>14</v>
      </c>
      <c r="P8" s="23" t="s">
        <v>15</v>
      </c>
      <c r="Q8" s="24" t="s">
        <v>15</v>
      </c>
      <c r="S8" s="28" t="s">
        <v>39</v>
      </c>
    </row>
    <row r="9" spans="2:22" s="2" customFormat="1" x14ac:dyDescent="0.3">
      <c r="B9" s="30" t="s">
        <v>4</v>
      </c>
      <c r="C9" s="31" t="s">
        <v>5</v>
      </c>
      <c r="D9" s="31" t="s">
        <v>19</v>
      </c>
      <c r="E9" s="32">
        <v>7.5</v>
      </c>
      <c r="F9" s="31" t="s">
        <v>8</v>
      </c>
      <c r="G9" s="31">
        <v>53</v>
      </c>
      <c r="H9" s="31">
        <v>1</v>
      </c>
      <c r="I9" s="33">
        <f>IF($F9="A",'Belt Cost'!$D$9,'Belt Cost'!$D$16)</f>
        <v>0.28424999999999995</v>
      </c>
      <c r="J9" s="34">
        <f t="shared" ref="J9:J40" si="0">I9*G9</f>
        <v>15.065249999999997</v>
      </c>
      <c r="K9" s="34">
        <f t="shared" ref="K9:K40" si="1">J9*H9</f>
        <v>15.065249999999997</v>
      </c>
      <c r="L9" s="35">
        <f t="shared" ref="L9:L40" si="2">K9/$E9</f>
        <v>2.0086999999999997</v>
      </c>
      <c r="M9" s="33">
        <f>IF($F9="A",'Belt Cost'!$E$9,'Belt Cost'!$E$16)</f>
        <v>0.35225000000000001</v>
      </c>
      <c r="N9" s="34">
        <f t="shared" ref="N9:N40" si="3">M9*G9</f>
        <v>18.669250000000002</v>
      </c>
      <c r="O9" s="34">
        <f t="shared" ref="O9:O40" si="4">N9*H9</f>
        <v>18.669250000000002</v>
      </c>
      <c r="P9" s="35">
        <f t="shared" ref="P9:P40" si="5">O9/E9</f>
        <v>2.4892333333333334</v>
      </c>
      <c r="Q9" s="36">
        <f t="shared" ref="Q9:Q40" si="6">P9-L9</f>
        <v>0.4805333333333337</v>
      </c>
      <c r="R9" s="37"/>
      <c r="S9" s="41">
        <f t="shared" ref="S9:S40" si="7">$U$4*H9/$E9</f>
        <v>3.1417777777777776</v>
      </c>
      <c r="U9" s="40"/>
    </row>
    <row r="10" spans="2:22" s="2" customFormat="1" x14ac:dyDescent="0.3">
      <c r="B10" s="30" t="s">
        <v>4</v>
      </c>
      <c r="C10" s="31" t="s">
        <v>5</v>
      </c>
      <c r="D10" s="31" t="s">
        <v>20</v>
      </c>
      <c r="E10" s="31">
        <v>7.5</v>
      </c>
      <c r="F10" s="31" t="s">
        <v>8</v>
      </c>
      <c r="G10" s="31">
        <v>66</v>
      </c>
      <c r="H10" s="31">
        <v>1</v>
      </c>
      <c r="I10" s="33">
        <f>IF($F10="A",'Belt Cost'!$D$9,'Belt Cost'!$D$16)</f>
        <v>0.28424999999999995</v>
      </c>
      <c r="J10" s="34">
        <f t="shared" si="0"/>
        <v>18.760499999999997</v>
      </c>
      <c r="K10" s="34">
        <f t="shared" si="1"/>
        <v>18.760499999999997</v>
      </c>
      <c r="L10" s="35">
        <f t="shared" si="2"/>
        <v>2.5013999999999994</v>
      </c>
      <c r="M10" s="33">
        <f>IF($F10="A",'Belt Cost'!$E$9,'Belt Cost'!$E$16)</f>
        <v>0.35225000000000001</v>
      </c>
      <c r="N10" s="34">
        <f t="shared" si="3"/>
        <v>23.2485</v>
      </c>
      <c r="O10" s="34">
        <f t="shared" si="4"/>
        <v>23.2485</v>
      </c>
      <c r="P10" s="35">
        <f t="shared" si="5"/>
        <v>3.0998000000000001</v>
      </c>
      <c r="Q10" s="36">
        <f t="shared" si="6"/>
        <v>0.59840000000000071</v>
      </c>
      <c r="R10" s="37"/>
      <c r="S10" s="36">
        <f t="shared" si="7"/>
        <v>3.1417777777777776</v>
      </c>
    </row>
    <row r="11" spans="2:22" s="2" customFormat="1" x14ac:dyDescent="0.3">
      <c r="B11" s="30" t="s">
        <v>4</v>
      </c>
      <c r="C11" s="31" t="s">
        <v>10</v>
      </c>
      <c r="D11" s="31" t="s">
        <v>19</v>
      </c>
      <c r="E11" s="31">
        <v>7.5</v>
      </c>
      <c r="F11" s="31" t="s">
        <v>8</v>
      </c>
      <c r="G11" s="31">
        <v>48</v>
      </c>
      <c r="H11" s="31">
        <v>1</v>
      </c>
      <c r="I11" s="33">
        <f>IF($F11="A",'Belt Cost'!$D$9,'Belt Cost'!$D$16)</f>
        <v>0.28424999999999995</v>
      </c>
      <c r="J11" s="34">
        <f t="shared" si="0"/>
        <v>13.643999999999998</v>
      </c>
      <c r="K11" s="34">
        <f t="shared" si="1"/>
        <v>13.643999999999998</v>
      </c>
      <c r="L11" s="35">
        <f t="shared" si="2"/>
        <v>1.8191999999999997</v>
      </c>
      <c r="M11" s="33">
        <f>IF($F11="A",'Belt Cost'!$E$9,'Belt Cost'!$E$16)</f>
        <v>0.35225000000000001</v>
      </c>
      <c r="N11" s="34">
        <f t="shared" si="3"/>
        <v>16.908000000000001</v>
      </c>
      <c r="O11" s="34">
        <f t="shared" si="4"/>
        <v>16.908000000000001</v>
      </c>
      <c r="P11" s="35">
        <f t="shared" si="5"/>
        <v>2.2544</v>
      </c>
      <c r="Q11" s="36">
        <f t="shared" si="6"/>
        <v>0.43520000000000025</v>
      </c>
      <c r="R11" s="37"/>
      <c r="S11" s="36">
        <f t="shared" si="7"/>
        <v>3.1417777777777776</v>
      </c>
    </row>
    <row r="12" spans="2:22" s="2" customFormat="1" x14ac:dyDescent="0.3">
      <c r="B12" s="30" t="s">
        <v>4</v>
      </c>
      <c r="C12" s="31" t="s">
        <v>12</v>
      </c>
      <c r="D12" s="31" t="s">
        <v>19</v>
      </c>
      <c r="E12" s="31">
        <v>7.5</v>
      </c>
      <c r="F12" s="31" t="s">
        <v>8</v>
      </c>
      <c r="G12" s="31">
        <v>63</v>
      </c>
      <c r="H12" s="31">
        <v>1</v>
      </c>
      <c r="I12" s="33">
        <f>IF($F12="A",'Belt Cost'!$D$9,'Belt Cost'!$D$16)</f>
        <v>0.28424999999999995</v>
      </c>
      <c r="J12" s="34">
        <f t="shared" si="0"/>
        <v>17.907749999999997</v>
      </c>
      <c r="K12" s="34">
        <f t="shared" si="1"/>
        <v>17.907749999999997</v>
      </c>
      <c r="L12" s="35">
        <f t="shared" si="2"/>
        <v>2.3876999999999997</v>
      </c>
      <c r="M12" s="33">
        <f>IF($F12="A",'Belt Cost'!$E$9,'Belt Cost'!$E$16)</f>
        <v>0.35225000000000001</v>
      </c>
      <c r="N12" s="34">
        <f t="shared" si="3"/>
        <v>22.191749999999999</v>
      </c>
      <c r="O12" s="34">
        <f t="shared" si="4"/>
        <v>22.191749999999999</v>
      </c>
      <c r="P12" s="35">
        <f t="shared" si="5"/>
        <v>2.9588999999999999</v>
      </c>
      <c r="Q12" s="36">
        <f t="shared" si="6"/>
        <v>0.57120000000000015</v>
      </c>
      <c r="R12" s="37"/>
      <c r="S12" s="36">
        <f t="shared" si="7"/>
        <v>3.1417777777777776</v>
      </c>
    </row>
    <row r="13" spans="2:22" s="2" customFormat="1" x14ac:dyDescent="0.3">
      <c r="B13" s="30" t="s">
        <v>4</v>
      </c>
      <c r="C13" s="31" t="s">
        <v>5</v>
      </c>
      <c r="D13" s="31" t="s">
        <v>19</v>
      </c>
      <c r="E13" s="31">
        <v>10</v>
      </c>
      <c r="F13" s="31" t="s">
        <v>8</v>
      </c>
      <c r="G13" s="31">
        <v>49</v>
      </c>
      <c r="H13" s="31">
        <v>1</v>
      </c>
      <c r="I13" s="33">
        <f>IF($F13="A",'Belt Cost'!$D$9,'Belt Cost'!$D$16)</f>
        <v>0.28424999999999995</v>
      </c>
      <c r="J13" s="34">
        <f t="shared" si="0"/>
        <v>13.928249999999997</v>
      </c>
      <c r="K13" s="34">
        <f t="shared" si="1"/>
        <v>13.928249999999997</v>
      </c>
      <c r="L13" s="35">
        <f t="shared" si="2"/>
        <v>1.3928249999999998</v>
      </c>
      <c r="M13" s="33">
        <f>IF($F13="A",'Belt Cost'!$E$9,'Belt Cost'!$E$16)</f>
        <v>0.35225000000000001</v>
      </c>
      <c r="N13" s="34">
        <f t="shared" si="3"/>
        <v>17.260249999999999</v>
      </c>
      <c r="O13" s="34">
        <f t="shared" si="4"/>
        <v>17.260249999999999</v>
      </c>
      <c r="P13" s="35">
        <f t="shared" si="5"/>
        <v>1.7260249999999999</v>
      </c>
      <c r="Q13" s="36">
        <f t="shared" si="6"/>
        <v>0.33320000000000016</v>
      </c>
      <c r="R13" s="37"/>
      <c r="S13" s="36">
        <f t="shared" si="7"/>
        <v>2.3563333333333332</v>
      </c>
    </row>
    <row r="14" spans="2:22" s="2" customFormat="1" x14ac:dyDescent="0.3">
      <c r="B14" s="30" t="s">
        <v>4</v>
      </c>
      <c r="C14" s="31" t="s">
        <v>5</v>
      </c>
      <c r="D14" s="31" t="s">
        <v>20</v>
      </c>
      <c r="E14" s="31">
        <v>10</v>
      </c>
      <c r="F14" s="31" t="s">
        <v>9</v>
      </c>
      <c r="G14" s="31">
        <v>48</v>
      </c>
      <c r="H14" s="31">
        <v>1</v>
      </c>
      <c r="I14" s="33">
        <f>IF($F14="A",'Belt Cost'!$D$9,'Belt Cost'!$D$16)</f>
        <v>0.4005555555555555</v>
      </c>
      <c r="J14" s="34">
        <f t="shared" si="0"/>
        <v>19.226666666666663</v>
      </c>
      <c r="K14" s="34">
        <f t="shared" si="1"/>
        <v>19.226666666666663</v>
      </c>
      <c r="L14" s="35">
        <f t="shared" si="2"/>
        <v>1.9226666666666663</v>
      </c>
      <c r="M14" s="33">
        <f>IF($F14="A",'Belt Cost'!$E$9,'Belt Cost'!$E$16)</f>
        <v>0.50611111111111107</v>
      </c>
      <c r="N14" s="34">
        <f t="shared" si="3"/>
        <v>24.293333333333329</v>
      </c>
      <c r="O14" s="34">
        <f t="shared" si="4"/>
        <v>24.293333333333329</v>
      </c>
      <c r="P14" s="35">
        <f t="shared" si="5"/>
        <v>2.4293333333333331</v>
      </c>
      <c r="Q14" s="36">
        <f t="shared" si="6"/>
        <v>0.50666666666666682</v>
      </c>
      <c r="R14" s="37"/>
      <c r="S14" s="36">
        <f t="shared" si="7"/>
        <v>2.3563333333333332</v>
      </c>
    </row>
    <row r="15" spans="2:22" s="2" customFormat="1" x14ac:dyDescent="0.3">
      <c r="B15" s="30" t="s">
        <v>4</v>
      </c>
      <c r="C15" s="31" t="s">
        <v>10</v>
      </c>
      <c r="D15" s="31" t="s">
        <v>19</v>
      </c>
      <c r="E15" s="31">
        <v>10</v>
      </c>
      <c r="F15" s="31" t="s">
        <v>8</v>
      </c>
      <c r="G15" s="31">
        <v>48</v>
      </c>
      <c r="H15" s="31">
        <v>1</v>
      </c>
      <c r="I15" s="33">
        <f>IF($F15="A",'Belt Cost'!$D$9,'Belt Cost'!$D$16)</f>
        <v>0.28424999999999995</v>
      </c>
      <c r="J15" s="34">
        <f t="shared" si="0"/>
        <v>13.643999999999998</v>
      </c>
      <c r="K15" s="34">
        <f t="shared" si="1"/>
        <v>13.643999999999998</v>
      </c>
      <c r="L15" s="35">
        <f t="shared" si="2"/>
        <v>1.3643999999999998</v>
      </c>
      <c r="M15" s="33">
        <f>IF($F15="A",'Belt Cost'!$E$9,'Belt Cost'!$E$16)</f>
        <v>0.35225000000000001</v>
      </c>
      <c r="N15" s="34">
        <f t="shared" si="3"/>
        <v>16.908000000000001</v>
      </c>
      <c r="O15" s="34">
        <f t="shared" si="4"/>
        <v>16.908000000000001</v>
      </c>
      <c r="P15" s="35">
        <f t="shared" si="5"/>
        <v>1.6908000000000001</v>
      </c>
      <c r="Q15" s="36">
        <f t="shared" si="6"/>
        <v>0.32640000000000025</v>
      </c>
      <c r="R15" s="37"/>
      <c r="S15" s="36">
        <f t="shared" si="7"/>
        <v>2.3563333333333332</v>
      </c>
    </row>
    <row r="16" spans="2:22" s="2" customFormat="1" x14ac:dyDescent="0.3">
      <c r="B16" s="30" t="s">
        <v>4</v>
      </c>
      <c r="C16" s="31" t="s">
        <v>12</v>
      </c>
      <c r="D16" s="31" t="s">
        <v>19</v>
      </c>
      <c r="E16" s="31">
        <v>10</v>
      </c>
      <c r="F16" s="31" t="s">
        <v>8</v>
      </c>
      <c r="G16" s="31">
        <v>63</v>
      </c>
      <c r="H16" s="31">
        <v>1</v>
      </c>
      <c r="I16" s="33">
        <f>IF($F16="A",'Belt Cost'!$D$9,'Belt Cost'!$D$16)</f>
        <v>0.28424999999999995</v>
      </c>
      <c r="J16" s="34">
        <f t="shared" si="0"/>
        <v>17.907749999999997</v>
      </c>
      <c r="K16" s="34">
        <f t="shared" si="1"/>
        <v>17.907749999999997</v>
      </c>
      <c r="L16" s="35">
        <f t="shared" si="2"/>
        <v>1.7907749999999996</v>
      </c>
      <c r="M16" s="33">
        <f>IF($F16="A",'Belt Cost'!$E$9,'Belt Cost'!$E$16)</f>
        <v>0.35225000000000001</v>
      </c>
      <c r="N16" s="34">
        <f t="shared" si="3"/>
        <v>22.191749999999999</v>
      </c>
      <c r="O16" s="34">
        <f t="shared" si="4"/>
        <v>22.191749999999999</v>
      </c>
      <c r="P16" s="35">
        <f t="shared" si="5"/>
        <v>2.2191749999999999</v>
      </c>
      <c r="Q16" s="36">
        <f t="shared" si="6"/>
        <v>0.42840000000000034</v>
      </c>
      <c r="R16" s="37"/>
      <c r="S16" s="36">
        <f t="shared" si="7"/>
        <v>2.3563333333333332</v>
      </c>
    </row>
    <row r="17" spans="2:19" s="2" customFormat="1" x14ac:dyDescent="0.3">
      <c r="B17" s="11" t="s">
        <v>4</v>
      </c>
      <c r="C17" s="3" t="s">
        <v>5</v>
      </c>
      <c r="D17" s="3" t="s">
        <v>19</v>
      </c>
      <c r="E17" s="3">
        <v>3</v>
      </c>
      <c r="F17" s="3" t="s">
        <v>8</v>
      </c>
      <c r="G17" s="3">
        <v>34</v>
      </c>
      <c r="H17" s="3">
        <v>1</v>
      </c>
      <c r="I17" s="7">
        <f>IF($F17="A",'Belt Cost'!$D$9,'Belt Cost'!$D$16)</f>
        <v>0.28424999999999995</v>
      </c>
      <c r="J17" s="4">
        <f t="shared" si="0"/>
        <v>9.6644999999999985</v>
      </c>
      <c r="K17" s="4">
        <f t="shared" si="1"/>
        <v>9.6644999999999985</v>
      </c>
      <c r="L17" s="8">
        <f t="shared" si="2"/>
        <v>3.2214999999999994</v>
      </c>
      <c r="M17" s="7">
        <f>IF($F17="A",'Belt Cost'!$E$9,'Belt Cost'!$E$16)</f>
        <v>0.35225000000000001</v>
      </c>
      <c r="N17" s="4">
        <f t="shared" si="3"/>
        <v>11.9765</v>
      </c>
      <c r="O17" s="4">
        <f t="shared" si="4"/>
        <v>11.9765</v>
      </c>
      <c r="P17" s="8">
        <f t="shared" si="5"/>
        <v>3.9921666666666664</v>
      </c>
      <c r="Q17" s="9">
        <f t="shared" si="6"/>
        <v>0.77066666666666706</v>
      </c>
      <c r="S17" s="9">
        <f t="shared" si="7"/>
        <v>7.8544444444444439</v>
      </c>
    </row>
    <row r="18" spans="2:19" s="2" customFormat="1" x14ac:dyDescent="0.3">
      <c r="B18" s="11" t="s">
        <v>4</v>
      </c>
      <c r="C18" s="3" t="s">
        <v>5</v>
      </c>
      <c r="D18" s="3" t="s">
        <v>20</v>
      </c>
      <c r="E18" s="3">
        <v>3</v>
      </c>
      <c r="F18" s="3" t="s">
        <v>8</v>
      </c>
      <c r="G18" s="3">
        <v>39</v>
      </c>
      <c r="H18" s="3">
        <v>1</v>
      </c>
      <c r="I18" s="7">
        <f>IF($F18="A",'Belt Cost'!$D$9,'Belt Cost'!$D$16)</f>
        <v>0.28424999999999995</v>
      </c>
      <c r="J18" s="4">
        <f t="shared" si="0"/>
        <v>11.085749999999997</v>
      </c>
      <c r="K18" s="4">
        <f t="shared" si="1"/>
        <v>11.085749999999997</v>
      </c>
      <c r="L18" s="8">
        <f t="shared" si="2"/>
        <v>3.6952499999999993</v>
      </c>
      <c r="M18" s="7">
        <f>IF($F18="A",'Belt Cost'!$E$9,'Belt Cost'!$E$16)</f>
        <v>0.35225000000000001</v>
      </c>
      <c r="N18" s="4">
        <f t="shared" si="3"/>
        <v>13.73775</v>
      </c>
      <c r="O18" s="4">
        <f t="shared" si="4"/>
        <v>13.73775</v>
      </c>
      <c r="P18" s="8">
        <f t="shared" si="5"/>
        <v>4.57925</v>
      </c>
      <c r="Q18" s="9">
        <f t="shared" si="6"/>
        <v>0.88400000000000079</v>
      </c>
      <c r="S18" s="9">
        <f t="shared" si="7"/>
        <v>7.8544444444444439</v>
      </c>
    </row>
    <row r="19" spans="2:19" s="2" customFormat="1" x14ac:dyDescent="0.3">
      <c r="B19" s="11" t="s">
        <v>4</v>
      </c>
      <c r="C19" s="3" t="s">
        <v>12</v>
      </c>
      <c r="D19" s="3" t="s">
        <v>19</v>
      </c>
      <c r="E19" s="3">
        <v>3</v>
      </c>
      <c r="F19" s="3" t="s">
        <v>8</v>
      </c>
      <c r="G19" s="3">
        <v>49</v>
      </c>
      <c r="H19" s="3">
        <v>1</v>
      </c>
      <c r="I19" s="7">
        <f>IF($F19="A",'Belt Cost'!$D$9,'Belt Cost'!$D$16)</f>
        <v>0.28424999999999995</v>
      </c>
      <c r="J19" s="4">
        <f t="shared" si="0"/>
        <v>13.928249999999997</v>
      </c>
      <c r="K19" s="4">
        <f t="shared" si="1"/>
        <v>13.928249999999997</v>
      </c>
      <c r="L19" s="8">
        <f t="shared" si="2"/>
        <v>4.6427499999999986</v>
      </c>
      <c r="M19" s="7">
        <f>IF($F19="A",'Belt Cost'!$E$9,'Belt Cost'!$E$16)</f>
        <v>0.35225000000000001</v>
      </c>
      <c r="N19" s="4">
        <f t="shared" si="3"/>
        <v>17.260249999999999</v>
      </c>
      <c r="O19" s="4">
        <f t="shared" si="4"/>
        <v>17.260249999999999</v>
      </c>
      <c r="P19" s="8">
        <f t="shared" si="5"/>
        <v>5.7534166666666664</v>
      </c>
      <c r="Q19" s="9">
        <f t="shared" si="6"/>
        <v>1.1106666666666678</v>
      </c>
      <c r="S19" s="9">
        <f t="shared" si="7"/>
        <v>7.8544444444444439</v>
      </c>
    </row>
    <row r="20" spans="2:19" s="2" customFormat="1" x14ac:dyDescent="0.3">
      <c r="B20" s="11" t="s">
        <v>4</v>
      </c>
      <c r="C20" s="3" t="s">
        <v>5</v>
      </c>
      <c r="D20" s="3" t="s">
        <v>19</v>
      </c>
      <c r="E20" s="3">
        <v>4</v>
      </c>
      <c r="F20" s="3" t="s">
        <v>8</v>
      </c>
      <c r="G20" s="3">
        <v>34</v>
      </c>
      <c r="H20" s="3">
        <v>1</v>
      </c>
      <c r="I20" s="7">
        <f>IF($F20="A",'Belt Cost'!$D$9,'Belt Cost'!$D$16)</f>
        <v>0.28424999999999995</v>
      </c>
      <c r="J20" s="4">
        <f t="shared" si="0"/>
        <v>9.6644999999999985</v>
      </c>
      <c r="K20" s="4">
        <f t="shared" si="1"/>
        <v>9.6644999999999985</v>
      </c>
      <c r="L20" s="8">
        <f t="shared" si="2"/>
        <v>2.4161249999999996</v>
      </c>
      <c r="M20" s="7">
        <f>IF($F20="A",'Belt Cost'!$E$9,'Belt Cost'!$E$16)</f>
        <v>0.35225000000000001</v>
      </c>
      <c r="N20" s="4">
        <f t="shared" si="3"/>
        <v>11.9765</v>
      </c>
      <c r="O20" s="4">
        <f t="shared" si="4"/>
        <v>11.9765</v>
      </c>
      <c r="P20" s="8">
        <f t="shared" si="5"/>
        <v>2.9941249999999999</v>
      </c>
      <c r="Q20" s="9">
        <f t="shared" si="6"/>
        <v>0.57800000000000029</v>
      </c>
      <c r="S20" s="9">
        <f t="shared" si="7"/>
        <v>5.8908333333333331</v>
      </c>
    </row>
    <row r="21" spans="2:19" s="2" customFormat="1" x14ac:dyDescent="0.3">
      <c r="B21" s="11" t="s">
        <v>4</v>
      </c>
      <c r="C21" s="3" t="s">
        <v>5</v>
      </c>
      <c r="D21" s="3" t="s">
        <v>20</v>
      </c>
      <c r="E21" s="3">
        <v>4</v>
      </c>
      <c r="F21" s="3" t="s">
        <v>8</v>
      </c>
      <c r="G21" s="3">
        <v>39</v>
      </c>
      <c r="H21" s="3">
        <v>1</v>
      </c>
      <c r="I21" s="7">
        <f>IF($F21="A",'Belt Cost'!$D$9,'Belt Cost'!$D$16)</f>
        <v>0.28424999999999995</v>
      </c>
      <c r="J21" s="4">
        <f t="shared" si="0"/>
        <v>11.085749999999997</v>
      </c>
      <c r="K21" s="4">
        <f t="shared" si="1"/>
        <v>11.085749999999997</v>
      </c>
      <c r="L21" s="8">
        <f t="shared" si="2"/>
        <v>2.7714374999999993</v>
      </c>
      <c r="M21" s="7">
        <f>IF($F21="A",'Belt Cost'!$E$9,'Belt Cost'!$E$16)</f>
        <v>0.35225000000000001</v>
      </c>
      <c r="N21" s="4">
        <f t="shared" si="3"/>
        <v>13.73775</v>
      </c>
      <c r="O21" s="4">
        <f t="shared" si="4"/>
        <v>13.73775</v>
      </c>
      <c r="P21" s="8">
        <f t="shared" si="5"/>
        <v>3.4344375</v>
      </c>
      <c r="Q21" s="9">
        <f t="shared" si="6"/>
        <v>0.6630000000000007</v>
      </c>
      <c r="S21" s="9">
        <f t="shared" si="7"/>
        <v>5.8908333333333331</v>
      </c>
    </row>
    <row r="22" spans="2:19" s="2" customFormat="1" x14ac:dyDescent="0.3">
      <c r="B22" s="11" t="s">
        <v>4</v>
      </c>
      <c r="C22" s="3" t="s">
        <v>10</v>
      </c>
      <c r="D22" s="3" t="s">
        <v>20</v>
      </c>
      <c r="E22" s="3">
        <v>4</v>
      </c>
      <c r="F22" s="3" t="s">
        <v>8</v>
      </c>
      <c r="G22" s="3">
        <v>34</v>
      </c>
      <c r="H22" s="3">
        <v>1</v>
      </c>
      <c r="I22" s="7">
        <f>IF($F22="A",'Belt Cost'!$D$9,'Belt Cost'!$D$16)</f>
        <v>0.28424999999999995</v>
      </c>
      <c r="J22" s="4">
        <f t="shared" si="0"/>
        <v>9.6644999999999985</v>
      </c>
      <c r="K22" s="4">
        <f t="shared" si="1"/>
        <v>9.6644999999999985</v>
      </c>
      <c r="L22" s="8">
        <f t="shared" si="2"/>
        <v>2.4161249999999996</v>
      </c>
      <c r="M22" s="7">
        <f>IF($F22="A",'Belt Cost'!$E$9,'Belt Cost'!$E$16)</f>
        <v>0.35225000000000001</v>
      </c>
      <c r="N22" s="4">
        <f t="shared" si="3"/>
        <v>11.9765</v>
      </c>
      <c r="O22" s="4">
        <f t="shared" si="4"/>
        <v>11.9765</v>
      </c>
      <c r="P22" s="8">
        <f t="shared" si="5"/>
        <v>2.9941249999999999</v>
      </c>
      <c r="Q22" s="9">
        <f t="shared" si="6"/>
        <v>0.57800000000000029</v>
      </c>
      <c r="S22" s="9">
        <f t="shared" si="7"/>
        <v>5.8908333333333331</v>
      </c>
    </row>
    <row r="23" spans="2:19" s="2" customFormat="1" x14ac:dyDescent="0.3">
      <c r="B23" s="11" t="s">
        <v>4</v>
      </c>
      <c r="C23" s="3" t="s">
        <v>12</v>
      </c>
      <c r="D23" s="3" t="s">
        <v>19</v>
      </c>
      <c r="E23" s="3">
        <v>4</v>
      </c>
      <c r="F23" s="3" t="s">
        <v>8</v>
      </c>
      <c r="G23" s="3">
        <v>49</v>
      </c>
      <c r="H23" s="3">
        <v>1</v>
      </c>
      <c r="I23" s="7">
        <f>IF($F23="A",'Belt Cost'!$D$9,'Belt Cost'!$D$16)</f>
        <v>0.28424999999999995</v>
      </c>
      <c r="J23" s="4">
        <f t="shared" si="0"/>
        <v>13.928249999999997</v>
      </c>
      <c r="K23" s="4">
        <f t="shared" si="1"/>
        <v>13.928249999999997</v>
      </c>
      <c r="L23" s="8">
        <f t="shared" si="2"/>
        <v>3.4820624999999992</v>
      </c>
      <c r="M23" s="7">
        <f>IF($F23="A",'Belt Cost'!$E$9,'Belt Cost'!$E$16)</f>
        <v>0.35225000000000001</v>
      </c>
      <c r="N23" s="4">
        <f t="shared" si="3"/>
        <v>17.260249999999999</v>
      </c>
      <c r="O23" s="4">
        <f t="shared" si="4"/>
        <v>17.260249999999999</v>
      </c>
      <c r="P23" s="8">
        <f t="shared" si="5"/>
        <v>4.3150624999999998</v>
      </c>
      <c r="Q23" s="9">
        <f t="shared" si="6"/>
        <v>0.83300000000000063</v>
      </c>
      <c r="S23" s="9">
        <f t="shared" si="7"/>
        <v>5.8908333333333331</v>
      </c>
    </row>
    <row r="24" spans="2:19" s="2" customFormat="1" x14ac:dyDescent="0.3">
      <c r="B24" s="11" t="s">
        <v>4</v>
      </c>
      <c r="C24" s="3" t="s">
        <v>5</v>
      </c>
      <c r="D24" s="3" t="s">
        <v>19</v>
      </c>
      <c r="E24" s="3">
        <v>5</v>
      </c>
      <c r="F24" s="3" t="s">
        <v>8</v>
      </c>
      <c r="G24" s="3">
        <v>39</v>
      </c>
      <c r="H24" s="3">
        <v>1</v>
      </c>
      <c r="I24" s="7">
        <f>IF($F24="A",'Belt Cost'!$D$9,'Belt Cost'!$D$16)</f>
        <v>0.28424999999999995</v>
      </c>
      <c r="J24" s="4">
        <f t="shared" si="0"/>
        <v>11.085749999999997</v>
      </c>
      <c r="K24" s="4">
        <f t="shared" si="1"/>
        <v>11.085749999999997</v>
      </c>
      <c r="L24" s="8">
        <f t="shared" si="2"/>
        <v>2.2171499999999993</v>
      </c>
      <c r="M24" s="7">
        <f>IF($F24="A",'Belt Cost'!$E$9,'Belt Cost'!$E$16)</f>
        <v>0.35225000000000001</v>
      </c>
      <c r="N24" s="4">
        <f t="shared" si="3"/>
        <v>13.73775</v>
      </c>
      <c r="O24" s="4">
        <f t="shared" si="4"/>
        <v>13.73775</v>
      </c>
      <c r="P24" s="8">
        <f t="shared" si="5"/>
        <v>2.7475499999999999</v>
      </c>
      <c r="Q24" s="9">
        <f t="shared" si="6"/>
        <v>0.53040000000000065</v>
      </c>
      <c r="S24" s="9">
        <f t="shared" si="7"/>
        <v>4.7126666666666663</v>
      </c>
    </row>
    <row r="25" spans="2:19" s="2" customFormat="1" x14ac:dyDescent="0.3">
      <c r="B25" s="11" t="s">
        <v>4</v>
      </c>
      <c r="C25" s="3" t="s">
        <v>5</v>
      </c>
      <c r="D25" s="3" t="s">
        <v>20</v>
      </c>
      <c r="E25" s="3">
        <v>5</v>
      </c>
      <c r="F25" s="3" t="s">
        <v>8</v>
      </c>
      <c r="G25" s="3">
        <v>40</v>
      </c>
      <c r="H25" s="3">
        <v>1</v>
      </c>
      <c r="I25" s="7">
        <f>IF($F25="A",'Belt Cost'!$D$9,'Belt Cost'!$D$16)</f>
        <v>0.28424999999999995</v>
      </c>
      <c r="J25" s="4">
        <f t="shared" si="0"/>
        <v>11.369999999999997</v>
      </c>
      <c r="K25" s="4">
        <f t="shared" si="1"/>
        <v>11.369999999999997</v>
      </c>
      <c r="L25" s="8">
        <f t="shared" si="2"/>
        <v>2.2739999999999996</v>
      </c>
      <c r="M25" s="7">
        <f>IF($F25="A",'Belt Cost'!$E$9,'Belt Cost'!$E$16)</f>
        <v>0.35225000000000001</v>
      </c>
      <c r="N25" s="4">
        <f t="shared" si="3"/>
        <v>14.09</v>
      </c>
      <c r="O25" s="4">
        <f t="shared" si="4"/>
        <v>14.09</v>
      </c>
      <c r="P25" s="8">
        <f t="shared" si="5"/>
        <v>2.8180000000000001</v>
      </c>
      <c r="Q25" s="9">
        <f t="shared" si="6"/>
        <v>0.54400000000000048</v>
      </c>
      <c r="S25" s="9">
        <f t="shared" si="7"/>
        <v>4.7126666666666663</v>
      </c>
    </row>
    <row r="26" spans="2:19" s="2" customFormat="1" x14ac:dyDescent="0.3">
      <c r="B26" s="11" t="s">
        <v>4</v>
      </c>
      <c r="C26" s="3" t="s">
        <v>10</v>
      </c>
      <c r="D26" s="3" t="s">
        <v>19</v>
      </c>
      <c r="E26" s="3">
        <v>5</v>
      </c>
      <c r="F26" s="3" t="s">
        <v>8</v>
      </c>
      <c r="G26" s="3">
        <v>40</v>
      </c>
      <c r="H26" s="3">
        <v>1</v>
      </c>
      <c r="I26" s="7">
        <f>IF($F26="A",'Belt Cost'!$D$9,'Belt Cost'!$D$16)</f>
        <v>0.28424999999999995</v>
      </c>
      <c r="J26" s="4">
        <f t="shared" si="0"/>
        <v>11.369999999999997</v>
      </c>
      <c r="K26" s="4">
        <f t="shared" si="1"/>
        <v>11.369999999999997</v>
      </c>
      <c r="L26" s="8">
        <f t="shared" si="2"/>
        <v>2.2739999999999996</v>
      </c>
      <c r="M26" s="7">
        <f>IF($F26="A",'Belt Cost'!$E$9,'Belt Cost'!$E$16)</f>
        <v>0.35225000000000001</v>
      </c>
      <c r="N26" s="4">
        <f t="shared" si="3"/>
        <v>14.09</v>
      </c>
      <c r="O26" s="4">
        <f t="shared" si="4"/>
        <v>14.09</v>
      </c>
      <c r="P26" s="8">
        <f t="shared" si="5"/>
        <v>2.8180000000000001</v>
      </c>
      <c r="Q26" s="9">
        <f t="shared" si="6"/>
        <v>0.54400000000000048</v>
      </c>
      <c r="S26" s="9">
        <f t="shared" si="7"/>
        <v>4.7126666666666663</v>
      </c>
    </row>
    <row r="27" spans="2:19" s="2" customFormat="1" x14ac:dyDescent="0.3">
      <c r="B27" s="11" t="s">
        <v>4</v>
      </c>
      <c r="C27" s="3" t="s">
        <v>12</v>
      </c>
      <c r="D27" s="3" t="s">
        <v>19</v>
      </c>
      <c r="E27" s="3">
        <v>5</v>
      </c>
      <c r="F27" s="3" t="s">
        <v>8</v>
      </c>
      <c r="G27" s="3">
        <v>49</v>
      </c>
      <c r="H27" s="3">
        <v>1</v>
      </c>
      <c r="I27" s="7">
        <f>IF($F27="A",'Belt Cost'!$D$9,'Belt Cost'!$D$16)</f>
        <v>0.28424999999999995</v>
      </c>
      <c r="J27" s="4">
        <f t="shared" si="0"/>
        <v>13.928249999999997</v>
      </c>
      <c r="K27" s="4">
        <f t="shared" si="1"/>
        <v>13.928249999999997</v>
      </c>
      <c r="L27" s="8">
        <f t="shared" si="2"/>
        <v>2.7856499999999995</v>
      </c>
      <c r="M27" s="7">
        <f>IF($F27="A",'Belt Cost'!$E$9,'Belt Cost'!$E$16)</f>
        <v>0.35225000000000001</v>
      </c>
      <c r="N27" s="4">
        <f t="shared" si="3"/>
        <v>17.260249999999999</v>
      </c>
      <c r="O27" s="4">
        <f t="shared" si="4"/>
        <v>17.260249999999999</v>
      </c>
      <c r="P27" s="8">
        <f t="shared" si="5"/>
        <v>3.4520499999999998</v>
      </c>
      <c r="Q27" s="9">
        <f t="shared" si="6"/>
        <v>0.66640000000000033</v>
      </c>
      <c r="S27" s="9">
        <f t="shared" si="7"/>
        <v>4.7126666666666663</v>
      </c>
    </row>
    <row r="28" spans="2:19" s="2" customFormat="1" x14ac:dyDescent="0.3">
      <c r="B28" s="11" t="s">
        <v>4</v>
      </c>
      <c r="C28" s="3" t="s">
        <v>5</v>
      </c>
      <c r="D28" s="3" t="s">
        <v>19</v>
      </c>
      <c r="E28" s="5">
        <v>6</v>
      </c>
      <c r="F28" s="3" t="s">
        <v>8</v>
      </c>
      <c r="G28" s="3">
        <v>40</v>
      </c>
      <c r="H28" s="3">
        <v>1</v>
      </c>
      <c r="I28" s="7">
        <f>IF($F28="A",'Belt Cost'!$D$9,'Belt Cost'!$D$16)</f>
        <v>0.28424999999999995</v>
      </c>
      <c r="J28" s="4">
        <f t="shared" si="0"/>
        <v>11.369999999999997</v>
      </c>
      <c r="K28" s="4">
        <f t="shared" si="1"/>
        <v>11.369999999999997</v>
      </c>
      <c r="L28" s="8">
        <f t="shared" si="2"/>
        <v>1.8949999999999996</v>
      </c>
      <c r="M28" s="7">
        <f>IF($F28="A",'Belt Cost'!$E$9,'Belt Cost'!$E$16)</f>
        <v>0.35225000000000001</v>
      </c>
      <c r="N28" s="4">
        <f t="shared" si="3"/>
        <v>14.09</v>
      </c>
      <c r="O28" s="4">
        <f t="shared" si="4"/>
        <v>14.09</v>
      </c>
      <c r="P28" s="8">
        <f t="shared" si="5"/>
        <v>2.3483333333333332</v>
      </c>
      <c r="Q28" s="9">
        <f t="shared" si="6"/>
        <v>0.45333333333333359</v>
      </c>
      <c r="S28" s="9">
        <f t="shared" si="7"/>
        <v>3.9272222222222219</v>
      </c>
    </row>
    <row r="29" spans="2:19" s="2" customFormat="1" x14ac:dyDescent="0.3">
      <c r="B29" s="11" t="s">
        <v>4</v>
      </c>
      <c r="C29" s="3" t="s">
        <v>5</v>
      </c>
      <c r="D29" s="3" t="s">
        <v>20</v>
      </c>
      <c r="E29" s="3">
        <v>6</v>
      </c>
      <c r="F29" s="3" t="s">
        <v>8</v>
      </c>
      <c r="G29" s="3">
        <v>40</v>
      </c>
      <c r="H29" s="3">
        <v>1</v>
      </c>
      <c r="I29" s="7">
        <f>IF($F29="A",'Belt Cost'!$D$9,'Belt Cost'!$D$16)</f>
        <v>0.28424999999999995</v>
      </c>
      <c r="J29" s="4">
        <f t="shared" si="0"/>
        <v>11.369999999999997</v>
      </c>
      <c r="K29" s="4">
        <f t="shared" si="1"/>
        <v>11.369999999999997</v>
      </c>
      <c r="L29" s="8">
        <f t="shared" si="2"/>
        <v>1.8949999999999996</v>
      </c>
      <c r="M29" s="7">
        <f>IF($F29="A",'Belt Cost'!$E$9,'Belt Cost'!$E$16)</f>
        <v>0.35225000000000001</v>
      </c>
      <c r="N29" s="4">
        <f t="shared" si="3"/>
        <v>14.09</v>
      </c>
      <c r="O29" s="4">
        <f t="shared" si="4"/>
        <v>14.09</v>
      </c>
      <c r="P29" s="8">
        <f t="shared" si="5"/>
        <v>2.3483333333333332</v>
      </c>
      <c r="Q29" s="9">
        <f t="shared" si="6"/>
        <v>0.45333333333333359</v>
      </c>
      <c r="S29" s="9">
        <f t="shared" si="7"/>
        <v>3.9272222222222219</v>
      </c>
    </row>
    <row r="30" spans="2:19" s="2" customFormat="1" x14ac:dyDescent="0.3">
      <c r="B30" s="11" t="s">
        <v>4</v>
      </c>
      <c r="C30" s="3" t="s">
        <v>12</v>
      </c>
      <c r="D30" s="3" t="s">
        <v>19</v>
      </c>
      <c r="E30" s="3">
        <v>6</v>
      </c>
      <c r="F30" s="3" t="s">
        <v>8</v>
      </c>
      <c r="G30" s="3">
        <v>49</v>
      </c>
      <c r="H30" s="3">
        <v>1</v>
      </c>
      <c r="I30" s="7">
        <f>IF($F30="A",'Belt Cost'!$D$9,'Belt Cost'!$D$16)</f>
        <v>0.28424999999999995</v>
      </c>
      <c r="J30" s="4">
        <f t="shared" si="0"/>
        <v>13.928249999999997</v>
      </c>
      <c r="K30" s="4">
        <f t="shared" si="1"/>
        <v>13.928249999999997</v>
      </c>
      <c r="L30" s="8">
        <f t="shared" si="2"/>
        <v>2.3213749999999993</v>
      </c>
      <c r="M30" s="7">
        <f>IF($F30="A",'Belt Cost'!$E$9,'Belt Cost'!$E$16)</f>
        <v>0.35225000000000001</v>
      </c>
      <c r="N30" s="4">
        <f t="shared" si="3"/>
        <v>17.260249999999999</v>
      </c>
      <c r="O30" s="4">
        <f t="shared" si="4"/>
        <v>17.260249999999999</v>
      </c>
      <c r="P30" s="8">
        <f t="shared" si="5"/>
        <v>2.8767083333333332</v>
      </c>
      <c r="Q30" s="9">
        <f t="shared" si="6"/>
        <v>0.5553333333333339</v>
      </c>
      <c r="S30" s="9">
        <f t="shared" si="7"/>
        <v>3.9272222222222219</v>
      </c>
    </row>
    <row r="31" spans="2:19" s="2" customFormat="1" x14ac:dyDescent="0.3">
      <c r="B31" s="11" t="s">
        <v>4</v>
      </c>
      <c r="C31" s="3" t="s">
        <v>12</v>
      </c>
      <c r="D31" s="3" t="s">
        <v>20</v>
      </c>
      <c r="E31" s="3">
        <v>6</v>
      </c>
      <c r="F31" s="3" t="s">
        <v>8</v>
      </c>
      <c r="G31" s="3">
        <v>52</v>
      </c>
      <c r="H31" s="3">
        <v>1</v>
      </c>
      <c r="I31" s="7">
        <f>IF($F31="A",'Belt Cost'!$D$9,'Belt Cost'!$D$16)</f>
        <v>0.28424999999999995</v>
      </c>
      <c r="J31" s="4">
        <f t="shared" si="0"/>
        <v>14.780999999999997</v>
      </c>
      <c r="K31" s="4">
        <f t="shared" si="1"/>
        <v>14.780999999999997</v>
      </c>
      <c r="L31" s="8">
        <f t="shared" si="2"/>
        <v>2.4634999999999994</v>
      </c>
      <c r="M31" s="7">
        <f>IF($F31="A",'Belt Cost'!$E$9,'Belt Cost'!$E$16)</f>
        <v>0.35225000000000001</v>
      </c>
      <c r="N31" s="4">
        <f t="shared" si="3"/>
        <v>18.317</v>
      </c>
      <c r="O31" s="4">
        <f t="shared" si="4"/>
        <v>18.317</v>
      </c>
      <c r="P31" s="8">
        <f t="shared" si="5"/>
        <v>3.0528333333333335</v>
      </c>
      <c r="Q31" s="9">
        <f t="shared" si="6"/>
        <v>0.58933333333333415</v>
      </c>
      <c r="S31" s="9">
        <f t="shared" si="7"/>
        <v>3.9272222222222219</v>
      </c>
    </row>
    <row r="32" spans="2:19" s="2" customFormat="1" x14ac:dyDescent="0.3">
      <c r="B32" s="11" t="s">
        <v>4</v>
      </c>
      <c r="C32" s="3" t="s">
        <v>12</v>
      </c>
      <c r="D32" s="3" t="s">
        <v>19</v>
      </c>
      <c r="E32" s="3">
        <v>8.5</v>
      </c>
      <c r="F32" s="3" t="s">
        <v>8</v>
      </c>
      <c r="G32" s="3">
        <v>63</v>
      </c>
      <c r="H32" s="3">
        <v>1</v>
      </c>
      <c r="I32" s="7">
        <f>IF($F32="A",'Belt Cost'!$D$9,'Belt Cost'!$D$16)</f>
        <v>0.28424999999999995</v>
      </c>
      <c r="J32" s="4">
        <f t="shared" si="0"/>
        <v>17.907749999999997</v>
      </c>
      <c r="K32" s="4">
        <f t="shared" si="1"/>
        <v>17.907749999999997</v>
      </c>
      <c r="L32" s="8">
        <f t="shared" si="2"/>
        <v>2.1067941176470586</v>
      </c>
      <c r="M32" s="7">
        <f>IF($F32="A",'Belt Cost'!$E$9,'Belt Cost'!$E$16)</f>
        <v>0.35225000000000001</v>
      </c>
      <c r="N32" s="4">
        <f t="shared" si="3"/>
        <v>22.191749999999999</v>
      </c>
      <c r="O32" s="4">
        <f t="shared" si="4"/>
        <v>22.191749999999999</v>
      </c>
      <c r="P32" s="8">
        <f t="shared" si="5"/>
        <v>2.6107941176470586</v>
      </c>
      <c r="Q32" s="9">
        <f t="shared" si="6"/>
        <v>0.504</v>
      </c>
      <c r="S32" s="9">
        <f t="shared" si="7"/>
        <v>2.7721568627450979</v>
      </c>
    </row>
    <row r="33" spans="2:19" s="2" customFormat="1" x14ac:dyDescent="0.3">
      <c r="B33" s="11" t="s">
        <v>4</v>
      </c>
      <c r="C33" s="3" t="s">
        <v>11</v>
      </c>
      <c r="D33" s="3" t="s">
        <v>19</v>
      </c>
      <c r="E33" s="3">
        <v>12.5</v>
      </c>
      <c r="F33" s="3" t="s">
        <v>8</v>
      </c>
      <c r="G33" s="3">
        <v>41</v>
      </c>
      <c r="H33" s="3">
        <v>1</v>
      </c>
      <c r="I33" s="7">
        <f>IF($F33="A",'Belt Cost'!$D$9,'Belt Cost'!$D$16)</f>
        <v>0.28424999999999995</v>
      </c>
      <c r="J33" s="4">
        <f t="shared" si="0"/>
        <v>11.654249999999998</v>
      </c>
      <c r="K33" s="4">
        <f t="shared" si="1"/>
        <v>11.654249999999998</v>
      </c>
      <c r="L33" s="8">
        <f t="shared" si="2"/>
        <v>0.93233999999999984</v>
      </c>
      <c r="M33" s="7">
        <f>IF($F33="A",'Belt Cost'!$E$9,'Belt Cost'!$E$16)</f>
        <v>0.35225000000000001</v>
      </c>
      <c r="N33" s="4">
        <f t="shared" si="3"/>
        <v>14.44225</v>
      </c>
      <c r="O33" s="4">
        <f t="shared" si="4"/>
        <v>14.44225</v>
      </c>
      <c r="P33" s="8">
        <f t="shared" si="5"/>
        <v>1.1553800000000001</v>
      </c>
      <c r="Q33" s="9">
        <f t="shared" si="6"/>
        <v>0.22304000000000024</v>
      </c>
      <c r="S33" s="9">
        <f t="shared" si="7"/>
        <v>1.8850666666666667</v>
      </c>
    </row>
    <row r="34" spans="2:19" s="2" customFormat="1" x14ac:dyDescent="0.3">
      <c r="B34" s="11" t="s">
        <v>4</v>
      </c>
      <c r="C34" s="3" t="s">
        <v>11</v>
      </c>
      <c r="D34" s="3" t="s">
        <v>20</v>
      </c>
      <c r="E34" s="3">
        <v>12.5</v>
      </c>
      <c r="F34" s="3" t="s">
        <v>8</v>
      </c>
      <c r="G34" s="3">
        <v>41</v>
      </c>
      <c r="H34" s="3">
        <v>1</v>
      </c>
      <c r="I34" s="7">
        <f>IF($F34="A",'Belt Cost'!$D$9,'Belt Cost'!$D$16)</f>
        <v>0.28424999999999995</v>
      </c>
      <c r="J34" s="4">
        <f t="shared" si="0"/>
        <v>11.654249999999998</v>
      </c>
      <c r="K34" s="4">
        <f t="shared" si="1"/>
        <v>11.654249999999998</v>
      </c>
      <c r="L34" s="8">
        <f t="shared" si="2"/>
        <v>0.93233999999999984</v>
      </c>
      <c r="M34" s="7">
        <f>IF($F34="A",'Belt Cost'!$E$9,'Belt Cost'!$E$16)</f>
        <v>0.35225000000000001</v>
      </c>
      <c r="N34" s="4">
        <f t="shared" si="3"/>
        <v>14.44225</v>
      </c>
      <c r="O34" s="4">
        <f t="shared" si="4"/>
        <v>14.44225</v>
      </c>
      <c r="P34" s="8">
        <f t="shared" si="5"/>
        <v>1.1553800000000001</v>
      </c>
      <c r="Q34" s="9">
        <f t="shared" si="6"/>
        <v>0.22304000000000024</v>
      </c>
      <c r="S34" s="9">
        <f t="shared" si="7"/>
        <v>1.8850666666666667</v>
      </c>
    </row>
    <row r="35" spans="2:19" s="2" customFormat="1" x14ac:dyDescent="0.3">
      <c r="B35" s="11" t="s">
        <v>4</v>
      </c>
      <c r="C35" s="3" t="s">
        <v>12</v>
      </c>
      <c r="D35" s="3" t="s">
        <v>19</v>
      </c>
      <c r="E35" s="3">
        <v>12.5</v>
      </c>
      <c r="F35" s="3" t="s">
        <v>8</v>
      </c>
      <c r="G35" s="3">
        <v>63</v>
      </c>
      <c r="H35" s="3">
        <v>1</v>
      </c>
      <c r="I35" s="7">
        <f>IF($F35="A",'Belt Cost'!$D$9,'Belt Cost'!$D$16)</f>
        <v>0.28424999999999995</v>
      </c>
      <c r="J35" s="4">
        <f t="shared" si="0"/>
        <v>17.907749999999997</v>
      </c>
      <c r="K35" s="4">
        <f t="shared" si="1"/>
        <v>17.907749999999997</v>
      </c>
      <c r="L35" s="8">
        <f t="shared" si="2"/>
        <v>1.4326199999999998</v>
      </c>
      <c r="M35" s="7">
        <f>IF($F35="A",'Belt Cost'!$E$9,'Belt Cost'!$E$16)</f>
        <v>0.35225000000000001</v>
      </c>
      <c r="N35" s="4">
        <f t="shared" si="3"/>
        <v>22.191749999999999</v>
      </c>
      <c r="O35" s="4">
        <f t="shared" si="4"/>
        <v>22.191749999999999</v>
      </c>
      <c r="P35" s="8">
        <f t="shared" si="5"/>
        <v>1.7753399999999999</v>
      </c>
      <c r="Q35" s="9">
        <f t="shared" si="6"/>
        <v>0.34272000000000014</v>
      </c>
      <c r="S35" s="9">
        <f t="shared" si="7"/>
        <v>1.8850666666666667</v>
      </c>
    </row>
    <row r="36" spans="2:19" s="2" customFormat="1" x14ac:dyDescent="0.3">
      <c r="B36" s="11" t="s">
        <v>4</v>
      </c>
      <c r="C36" s="3" t="s">
        <v>11</v>
      </c>
      <c r="D36" s="3" t="s">
        <v>19</v>
      </c>
      <c r="E36" s="3">
        <v>15</v>
      </c>
      <c r="F36" s="3" t="s">
        <v>8</v>
      </c>
      <c r="G36" s="3">
        <v>44</v>
      </c>
      <c r="H36" s="3">
        <v>1</v>
      </c>
      <c r="I36" s="7">
        <f>IF($F36="A",'Belt Cost'!$D$9,'Belt Cost'!$D$16)</f>
        <v>0.28424999999999995</v>
      </c>
      <c r="J36" s="4">
        <f t="shared" si="0"/>
        <v>12.506999999999998</v>
      </c>
      <c r="K36" s="4">
        <f t="shared" si="1"/>
        <v>12.506999999999998</v>
      </c>
      <c r="L36" s="8">
        <f t="shared" si="2"/>
        <v>0.83379999999999987</v>
      </c>
      <c r="M36" s="7">
        <f>IF($F36="A",'Belt Cost'!$E$9,'Belt Cost'!$E$16)</f>
        <v>0.35225000000000001</v>
      </c>
      <c r="N36" s="4">
        <f t="shared" si="3"/>
        <v>15.499000000000001</v>
      </c>
      <c r="O36" s="4">
        <f t="shared" si="4"/>
        <v>15.499000000000001</v>
      </c>
      <c r="P36" s="8">
        <f t="shared" si="5"/>
        <v>1.0332666666666668</v>
      </c>
      <c r="Q36" s="9">
        <f t="shared" si="6"/>
        <v>0.1994666666666669</v>
      </c>
      <c r="S36" s="9">
        <f t="shared" si="7"/>
        <v>1.5708888888888888</v>
      </c>
    </row>
    <row r="37" spans="2:19" s="2" customFormat="1" x14ac:dyDescent="0.3">
      <c r="B37" s="11" t="s">
        <v>4</v>
      </c>
      <c r="C37" s="3" t="s">
        <v>11</v>
      </c>
      <c r="D37" s="3" t="s">
        <v>20</v>
      </c>
      <c r="E37" s="3">
        <v>15</v>
      </c>
      <c r="F37" s="3" t="s">
        <v>9</v>
      </c>
      <c r="G37" s="3">
        <v>47</v>
      </c>
      <c r="H37" s="3">
        <v>1</v>
      </c>
      <c r="I37" s="7">
        <f>IF($F37="A",'Belt Cost'!$D$9,'Belt Cost'!$D$16)</f>
        <v>0.4005555555555555</v>
      </c>
      <c r="J37" s="4">
        <f t="shared" si="0"/>
        <v>18.826111111111107</v>
      </c>
      <c r="K37" s="4">
        <f t="shared" si="1"/>
        <v>18.826111111111107</v>
      </c>
      <c r="L37" s="8">
        <f t="shared" si="2"/>
        <v>1.2550740740740738</v>
      </c>
      <c r="M37" s="7">
        <f>IF($F37="A",'Belt Cost'!$E$9,'Belt Cost'!$E$16)</f>
        <v>0.50611111111111107</v>
      </c>
      <c r="N37" s="4">
        <f t="shared" si="3"/>
        <v>23.787222222222219</v>
      </c>
      <c r="O37" s="4">
        <f t="shared" si="4"/>
        <v>23.787222222222219</v>
      </c>
      <c r="P37" s="8">
        <f t="shared" si="5"/>
        <v>1.5858148148148146</v>
      </c>
      <c r="Q37" s="9">
        <f t="shared" si="6"/>
        <v>0.33074074074074078</v>
      </c>
      <c r="S37" s="9">
        <f t="shared" si="7"/>
        <v>1.5708888888888888</v>
      </c>
    </row>
    <row r="38" spans="2:19" s="2" customFormat="1" x14ac:dyDescent="0.3">
      <c r="B38" s="11" t="s">
        <v>17</v>
      </c>
      <c r="C38" s="3" t="s">
        <v>22</v>
      </c>
      <c r="D38" s="3" t="s">
        <v>19</v>
      </c>
      <c r="E38" s="3">
        <v>27.5</v>
      </c>
      <c r="F38" s="3" t="s">
        <v>9</v>
      </c>
      <c r="G38" s="3">
        <v>100</v>
      </c>
      <c r="H38" s="3">
        <v>1</v>
      </c>
      <c r="I38" s="7">
        <f>IF($F38="A",'Belt Cost'!$D$9,'Belt Cost'!$D$16)</f>
        <v>0.4005555555555555</v>
      </c>
      <c r="J38" s="4">
        <f t="shared" si="0"/>
        <v>40.05555555555555</v>
      </c>
      <c r="K38" s="4">
        <f t="shared" si="1"/>
        <v>40.05555555555555</v>
      </c>
      <c r="L38" s="8">
        <f t="shared" si="2"/>
        <v>1.4565656565656564</v>
      </c>
      <c r="M38" s="7">
        <f>IF($F38="A",'Belt Cost'!$E$9,'Belt Cost'!$E$16)</f>
        <v>0.50611111111111107</v>
      </c>
      <c r="N38" s="4">
        <f t="shared" si="3"/>
        <v>50.611111111111107</v>
      </c>
      <c r="O38" s="4">
        <f t="shared" si="4"/>
        <v>50.611111111111107</v>
      </c>
      <c r="P38" s="8">
        <f t="shared" si="5"/>
        <v>1.8404040404040403</v>
      </c>
      <c r="Q38" s="9">
        <f t="shared" si="6"/>
        <v>0.38383838383838387</v>
      </c>
      <c r="S38" s="9">
        <f t="shared" si="7"/>
        <v>0.85684848484848486</v>
      </c>
    </row>
    <row r="39" spans="2:19" s="2" customFormat="1" x14ac:dyDescent="0.3">
      <c r="B39" s="11" t="s">
        <v>17</v>
      </c>
      <c r="C39" s="3" t="s">
        <v>22</v>
      </c>
      <c r="D39" s="3" t="s">
        <v>20</v>
      </c>
      <c r="E39" s="3">
        <v>27.5</v>
      </c>
      <c r="F39" s="3" t="s">
        <v>9</v>
      </c>
      <c r="G39" s="3">
        <v>103</v>
      </c>
      <c r="H39" s="3">
        <v>1</v>
      </c>
      <c r="I39" s="7">
        <f>IF($F39="A",'Belt Cost'!$D$9,'Belt Cost'!$D$16)</f>
        <v>0.4005555555555555</v>
      </c>
      <c r="J39" s="4">
        <f t="shared" si="0"/>
        <v>41.257222222222218</v>
      </c>
      <c r="K39" s="4">
        <f t="shared" si="1"/>
        <v>41.257222222222218</v>
      </c>
      <c r="L39" s="8">
        <f t="shared" si="2"/>
        <v>1.5002626262626262</v>
      </c>
      <c r="M39" s="7">
        <f>IF($F39="A",'Belt Cost'!$E$9,'Belt Cost'!$E$16)</f>
        <v>0.50611111111111107</v>
      </c>
      <c r="N39" s="4">
        <f t="shared" si="3"/>
        <v>52.129444444444438</v>
      </c>
      <c r="O39" s="4">
        <f t="shared" si="4"/>
        <v>52.129444444444438</v>
      </c>
      <c r="P39" s="8">
        <f t="shared" si="5"/>
        <v>1.8956161616161613</v>
      </c>
      <c r="Q39" s="9">
        <f t="shared" si="6"/>
        <v>0.39535353535353512</v>
      </c>
      <c r="S39" s="9">
        <f t="shared" si="7"/>
        <v>0.85684848484848486</v>
      </c>
    </row>
    <row r="40" spans="2:19" s="2" customFormat="1" x14ac:dyDescent="0.3">
      <c r="B40" s="11" t="s">
        <v>23</v>
      </c>
      <c r="C40" s="3" t="s">
        <v>22</v>
      </c>
      <c r="D40" s="3" t="s">
        <v>19</v>
      </c>
      <c r="E40" s="3">
        <v>30</v>
      </c>
      <c r="F40" s="3" t="s">
        <v>9</v>
      </c>
      <c r="G40" s="3">
        <v>100</v>
      </c>
      <c r="H40" s="3">
        <v>1</v>
      </c>
      <c r="I40" s="7">
        <f>IF($F40="A",'Belt Cost'!$D$9,'Belt Cost'!$D$16)</f>
        <v>0.4005555555555555</v>
      </c>
      <c r="J40" s="4">
        <f t="shared" si="0"/>
        <v>40.05555555555555</v>
      </c>
      <c r="K40" s="4">
        <f t="shared" si="1"/>
        <v>40.05555555555555</v>
      </c>
      <c r="L40" s="8">
        <f t="shared" si="2"/>
        <v>1.335185185185185</v>
      </c>
      <c r="M40" s="7">
        <f>IF($F40="A",'Belt Cost'!$E$9,'Belt Cost'!$E$16)</f>
        <v>0.50611111111111107</v>
      </c>
      <c r="N40" s="4">
        <f t="shared" si="3"/>
        <v>50.611111111111107</v>
      </c>
      <c r="O40" s="4">
        <f t="shared" si="4"/>
        <v>50.611111111111107</v>
      </c>
      <c r="P40" s="8">
        <f t="shared" si="5"/>
        <v>1.6870370370370369</v>
      </c>
      <c r="Q40" s="9">
        <f t="shared" si="6"/>
        <v>0.35185185185185186</v>
      </c>
      <c r="S40" s="9">
        <f t="shared" si="7"/>
        <v>0.78544444444444439</v>
      </c>
    </row>
    <row r="41" spans="2:19" s="2" customFormat="1" x14ac:dyDescent="0.3">
      <c r="B41" s="11" t="s">
        <v>17</v>
      </c>
      <c r="C41" s="3" t="s">
        <v>22</v>
      </c>
      <c r="D41" s="3" t="s">
        <v>20</v>
      </c>
      <c r="E41" s="3">
        <v>30</v>
      </c>
      <c r="F41" s="3" t="s">
        <v>9</v>
      </c>
      <c r="G41" s="3">
        <v>103</v>
      </c>
      <c r="H41" s="3">
        <v>1</v>
      </c>
      <c r="I41" s="7">
        <f>IF($F41="A",'Belt Cost'!$D$9,'Belt Cost'!$D$16)</f>
        <v>0.4005555555555555</v>
      </c>
      <c r="J41" s="4">
        <f t="shared" ref="J41:J72" si="8">I41*G41</f>
        <v>41.257222222222218</v>
      </c>
      <c r="K41" s="4">
        <f t="shared" ref="K41:K72" si="9">J41*H41</f>
        <v>41.257222222222218</v>
      </c>
      <c r="L41" s="8">
        <f t="shared" ref="L41:L72" si="10">K41/$E41</f>
        <v>1.3752407407407405</v>
      </c>
      <c r="M41" s="7">
        <f>IF($F41="A",'Belt Cost'!$E$9,'Belt Cost'!$E$16)</f>
        <v>0.50611111111111107</v>
      </c>
      <c r="N41" s="4">
        <f t="shared" ref="N41:N72" si="11">M41*G41</f>
        <v>52.129444444444438</v>
      </c>
      <c r="O41" s="4">
        <f t="shared" ref="O41:O72" si="12">N41*H41</f>
        <v>52.129444444444438</v>
      </c>
      <c r="P41" s="8">
        <f t="shared" ref="P41:P72" si="13">O41/E41</f>
        <v>1.7376481481481478</v>
      </c>
      <c r="Q41" s="9">
        <f t="shared" ref="Q41:Q72" si="14">P41-L41</f>
        <v>0.36240740740740729</v>
      </c>
      <c r="S41" s="9">
        <f t="shared" ref="S41:S58" si="15">$U$4*H41/$E41</f>
        <v>0.78544444444444439</v>
      </c>
    </row>
    <row r="42" spans="2:19" s="2" customFormat="1" x14ac:dyDescent="0.3">
      <c r="B42" s="11" t="s">
        <v>17</v>
      </c>
      <c r="C42" s="3" t="s">
        <v>22</v>
      </c>
      <c r="D42" s="3" t="s">
        <v>21</v>
      </c>
      <c r="E42" s="3">
        <v>35</v>
      </c>
      <c r="F42" s="3" t="s">
        <v>9</v>
      </c>
      <c r="G42" s="3">
        <v>100</v>
      </c>
      <c r="H42" s="3">
        <v>1</v>
      </c>
      <c r="I42" s="7">
        <f>IF($F42="A",'Belt Cost'!$D$9,'Belt Cost'!$D$16)</f>
        <v>0.4005555555555555</v>
      </c>
      <c r="J42" s="4">
        <f t="shared" si="8"/>
        <v>40.05555555555555</v>
      </c>
      <c r="K42" s="4">
        <f t="shared" si="9"/>
        <v>40.05555555555555</v>
      </c>
      <c r="L42" s="8">
        <f t="shared" si="10"/>
        <v>1.1444444444444444</v>
      </c>
      <c r="M42" s="7">
        <f>IF($F42="A",'Belt Cost'!$E$9,'Belt Cost'!$E$16)</f>
        <v>0.50611111111111107</v>
      </c>
      <c r="N42" s="4">
        <f t="shared" si="11"/>
        <v>50.611111111111107</v>
      </c>
      <c r="O42" s="4">
        <f t="shared" si="12"/>
        <v>50.611111111111107</v>
      </c>
      <c r="P42" s="8">
        <f t="shared" si="13"/>
        <v>1.446031746031746</v>
      </c>
      <c r="Q42" s="9">
        <f t="shared" si="14"/>
        <v>0.30158730158730163</v>
      </c>
      <c r="S42" s="9">
        <f t="shared" si="15"/>
        <v>0.67323809523809519</v>
      </c>
    </row>
    <row r="43" spans="2:19" s="2" customFormat="1" x14ac:dyDescent="0.3">
      <c r="B43" s="11" t="s">
        <v>17</v>
      </c>
      <c r="C43" s="3" t="s">
        <v>22</v>
      </c>
      <c r="D43" s="3" t="s">
        <v>19</v>
      </c>
      <c r="E43" s="3">
        <v>35</v>
      </c>
      <c r="F43" s="3" t="s">
        <v>9</v>
      </c>
      <c r="G43" s="3">
        <v>103</v>
      </c>
      <c r="H43" s="3">
        <v>1</v>
      </c>
      <c r="I43" s="7">
        <f>IF($F43="A",'Belt Cost'!$D$9,'Belt Cost'!$D$16)</f>
        <v>0.4005555555555555</v>
      </c>
      <c r="J43" s="4">
        <f t="shared" si="8"/>
        <v>41.257222222222218</v>
      </c>
      <c r="K43" s="4">
        <f t="shared" si="9"/>
        <v>41.257222222222218</v>
      </c>
      <c r="L43" s="8">
        <f t="shared" si="10"/>
        <v>1.1787777777777777</v>
      </c>
      <c r="M43" s="7">
        <f>IF($F43="A",'Belt Cost'!$E$9,'Belt Cost'!$E$16)</f>
        <v>0.50611111111111107</v>
      </c>
      <c r="N43" s="4">
        <f t="shared" si="11"/>
        <v>52.129444444444438</v>
      </c>
      <c r="O43" s="4">
        <f t="shared" si="12"/>
        <v>52.129444444444438</v>
      </c>
      <c r="P43" s="8">
        <f t="shared" si="13"/>
        <v>1.4894126984126983</v>
      </c>
      <c r="Q43" s="9">
        <f t="shared" si="14"/>
        <v>0.3106349206349206</v>
      </c>
      <c r="S43" s="9">
        <f t="shared" si="15"/>
        <v>0.67323809523809519</v>
      </c>
    </row>
    <row r="44" spans="2:19" s="2" customFormat="1" x14ac:dyDescent="0.3">
      <c r="B44" s="11" t="s">
        <v>17</v>
      </c>
      <c r="C44" s="3" t="s">
        <v>22</v>
      </c>
      <c r="D44" s="3" t="s">
        <v>20</v>
      </c>
      <c r="E44" s="3">
        <v>35</v>
      </c>
      <c r="F44" s="3" t="s">
        <v>9</v>
      </c>
      <c r="G44" s="3">
        <v>103</v>
      </c>
      <c r="H44" s="3">
        <v>1</v>
      </c>
      <c r="I44" s="7">
        <f>IF($F44="A",'Belt Cost'!$D$9,'Belt Cost'!$D$16)</f>
        <v>0.4005555555555555</v>
      </c>
      <c r="J44" s="4">
        <f t="shared" si="8"/>
        <v>41.257222222222218</v>
      </c>
      <c r="K44" s="4">
        <f t="shared" si="9"/>
        <v>41.257222222222218</v>
      </c>
      <c r="L44" s="8">
        <f t="shared" si="10"/>
        <v>1.1787777777777777</v>
      </c>
      <c r="M44" s="7">
        <f>IF($F44="A",'Belt Cost'!$E$9,'Belt Cost'!$E$16)</f>
        <v>0.50611111111111107</v>
      </c>
      <c r="N44" s="4">
        <f t="shared" si="11"/>
        <v>52.129444444444438</v>
      </c>
      <c r="O44" s="4">
        <f t="shared" si="12"/>
        <v>52.129444444444438</v>
      </c>
      <c r="P44" s="8">
        <f t="shared" si="13"/>
        <v>1.4894126984126983</v>
      </c>
      <c r="Q44" s="9">
        <f t="shared" si="14"/>
        <v>0.3106349206349206</v>
      </c>
      <c r="S44" s="9">
        <f t="shared" si="15"/>
        <v>0.67323809523809519</v>
      </c>
    </row>
    <row r="45" spans="2:19" s="2" customFormat="1" x14ac:dyDescent="0.3">
      <c r="B45" s="11" t="s">
        <v>17</v>
      </c>
      <c r="C45" s="3" t="s">
        <v>22</v>
      </c>
      <c r="D45" s="3" t="s">
        <v>19</v>
      </c>
      <c r="E45" s="3">
        <v>40</v>
      </c>
      <c r="F45" s="3" t="s">
        <v>9</v>
      </c>
      <c r="G45" s="3">
        <v>95</v>
      </c>
      <c r="H45" s="3">
        <v>2</v>
      </c>
      <c r="I45" s="7">
        <f>IF($F45="A",'Belt Cost'!$D$9,'Belt Cost'!$D$16)</f>
        <v>0.4005555555555555</v>
      </c>
      <c r="J45" s="4">
        <f t="shared" si="8"/>
        <v>38.05277777777777</v>
      </c>
      <c r="K45" s="4">
        <f t="shared" si="9"/>
        <v>76.10555555555554</v>
      </c>
      <c r="L45" s="8">
        <f t="shared" si="10"/>
        <v>1.9026388888888885</v>
      </c>
      <c r="M45" s="7">
        <f>IF($F45="A",'Belt Cost'!$E$9,'Belt Cost'!$E$16)</f>
        <v>0.50611111111111107</v>
      </c>
      <c r="N45" s="4">
        <f t="shared" si="11"/>
        <v>48.080555555555549</v>
      </c>
      <c r="O45" s="4">
        <f t="shared" si="12"/>
        <v>96.161111111111097</v>
      </c>
      <c r="P45" s="8">
        <f t="shared" si="13"/>
        <v>2.4040277777777774</v>
      </c>
      <c r="Q45" s="9">
        <f t="shared" si="14"/>
        <v>0.50138888888888888</v>
      </c>
      <c r="S45" s="9">
        <f t="shared" si="15"/>
        <v>1.1781666666666666</v>
      </c>
    </row>
    <row r="46" spans="2:19" s="2" customFormat="1" x14ac:dyDescent="0.3">
      <c r="B46" s="11" t="s">
        <v>17</v>
      </c>
      <c r="C46" s="3" t="s">
        <v>22</v>
      </c>
      <c r="D46" s="3" t="s">
        <v>20</v>
      </c>
      <c r="E46" s="3">
        <v>40</v>
      </c>
      <c r="F46" s="3" t="s">
        <v>9</v>
      </c>
      <c r="G46" s="3">
        <v>97</v>
      </c>
      <c r="H46" s="3">
        <v>2</v>
      </c>
      <c r="I46" s="7">
        <f>IF($F46="A",'Belt Cost'!$D$9,'Belt Cost'!$D$16)</f>
        <v>0.4005555555555555</v>
      </c>
      <c r="J46" s="4">
        <f t="shared" si="8"/>
        <v>38.853888888888882</v>
      </c>
      <c r="K46" s="4">
        <f t="shared" si="9"/>
        <v>77.707777777777764</v>
      </c>
      <c r="L46" s="8">
        <f t="shared" si="10"/>
        <v>1.9426944444444441</v>
      </c>
      <c r="M46" s="7">
        <f>IF($F46="A",'Belt Cost'!$E$9,'Belt Cost'!$E$16)</f>
        <v>0.50611111111111107</v>
      </c>
      <c r="N46" s="4">
        <f t="shared" si="11"/>
        <v>49.092777777777776</v>
      </c>
      <c r="O46" s="4">
        <f t="shared" si="12"/>
        <v>98.185555555555553</v>
      </c>
      <c r="P46" s="8">
        <f t="shared" si="13"/>
        <v>2.4546388888888888</v>
      </c>
      <c r="Q46" s="9">
        <f t="shared" si="14"/>
        <v>0.51194444444444476</v>
      </c>
      <c r="S46" s="9">
        <f t="shared" si="15"/>
        <v>1.1781666666666666</v>
      </c>
    </row>
    <row r="47" spans="2:19" s="2" customFormat="1" x14ac:dyDescent="0.3">
      <c r="B47" s="11" t="s">
        <v>17</v>
      </c>
      <c r="C47" s="3" t="s">
        <v>22</v>
      </c>
      <c r="D47" s="3" t="s">
        <v>21</v>
      </c>
      <c r="E47" s="3">
        <v>50</v>
      </c>
      <c r="F47" s="3" t="s">
        <v>9</v>
      </c>
      <c r="G47" s="3">
        <v>95</v>
      </c>
      <c r="H47" s="3">
        <v>2</v>
      </c>
      <c r="I47" s="7">
        <f>IF($F47="A",'Belt Cost'!$D$9,'Belt Cost'!$D$16)</f>
        <v>0.4005555555555555</v>
      </c>
      <c r="J47" s="4">
        <f t="shared" si="8"/>
        <v>38.05277777777777</v>
      </c>
      <c r="K47" s="4">
        <f t="shared" si="9"/>
        <v>76.10555555555554</v>
      </c>
      <c r="L47" s="8">
        <f t="shared" si="10"/>
        <v>1.5221111111111107</v>
      </c>
      <c r="M47" s="7">
        <f>IF($F47="A",'Belt Cost'!$E$9,'Belt Cost'!$E$16)</f>
        <v>0.50611111111111107</v>
      </c>
      <c r="N47" s="4">
        <f t="shared" si="11"/>
        <v>48.080555555555549</v>
      </c>
      <c r="O47" s="4">
        <f t="shared" si="12"/>
        <v>96.161111111111097</v>
      </c>
      <c r="P47" s="8">
        <f t="shared" si="13"/>
        <v>1.9232222222222219</v>
      </c>
      <c r="Q47" s="9">
        <f t="shared" si="14"/>
        <v>0.4011111111111112</v>
      </c>
      <c r="S47" s="9">
        <f t="shared" si="15"/>
        <v>0.94253333333333333</v>
      </c>
    </row>
    <row r="48" spans="2:19" s="2" customFormat="1" x14ac:dyDescent="0.3">
      <c r="B48" s="11" t="s">
        <v>17</v>
      </c>
      <c r="C48" s="3" t="s">
        <v>22</v>
      </c>
      <c r="D48" s="3" t="s">
        <v>19</v>
      </c>
      <c r="E48" s="3">
        <v>50</v>
      </c>
      <c r="F48" s="3" t="s">
        <v>9</v>
      </c>
      <c r="G48" s="3">
        <v>97</v>
      </c>
      <c r="H48" s="3">
        <v>2</v>
      </c>
      <c r="I48" s="7">
        <f>IF($F48="A",'Belt Cost'!$D$9,'Belt Cost'!$D$16)</f>
        <v>0.4005555555555555</v>
      </c>
      <c r="J48" s="4">
        <f t="shared" si="8"/>
        <v>38.853888888888882</v>
      </c>
      <c r="K48" s="4">
        <f t="shared" si="9"/>
        <v>77.707777777777764</v>
      </c>
      <c r="L48" s="8">
        <f t="shared" si="10"/>
        <v>1.5541555555555553</v>
      </c>
      <c r="M48" s="7">
        <f>IF($F48="A",'Belt Cost'!$E$9,'Belt Cost'!$E$16)</f>
        <v>0.50611111111111107</v>
      </c>
      <c r="N48" s="4">
        <f t="shared" si="11"/>
        <v>49.092777777777776</v>
      </c>
      <c r="O48" s="4">
        <f t="shared" si="12"/>
        <v>98.185555555555553</v>
      </c>
      <c r="P48" s="8">
        <f t="shared" si="13"/>
        <v>1.963711111111111</v>
      </c>
      <c r="Q48" s="9">
        <f t="shared" si="14"/>
        <v>0.40955555555555567</v>
      </c>
      <c r="S48" s="9">
        <f t="shared" si="15"/>
        <v>0.94253333333333333</v>
      </c>
    </row>
    <row r="49" spans="2:19" s="2" customFormat="1" x14ac:dyDescent="0.3">
      <c r="B49" s="11" t="s">
        <v>17</v>
      </c>
      <c r="C49" s="3" t="s">
        <v>22</v>
      </c>
      <c r="D49" s="3" t="s">
        <v>20</v>
      </c>
      <c r="E49" s="3">
        <v>50</v>
      </c>
      <c r="F49" s="3" t="s">
        <v>9</v>
      </c>
      <c r="G49" s="3">
        <v>97</v>
      </c>
      <c r="H49" s="3">
        <v>2</v>
      </c>
      <c r="I49" s="7">
        <f>IF($F49="A",'Belt Cost'!$D$9,'Belt Cost'!$D$16)</f>
        <v>0.4005555555555555</v>
      </c>
      <c r="J49" s="4">
        <f t="shared" si="8"/>
        <v>38.853888888888882</v>
      </c>
      <c r="K49" s="4">
        <f t="shared" si="9"/>
        <v>77.707777777777764</v>
      </c>
      <c r="L49" s="8">
        <f t="shared" si="10"/>
        <v>1.5541555555555553</v>
      </c>
      <c r="M49" s="7">
        <f>IF($F49="A",'Belt Cost'!$E$9,'Belt Cost'!$E$16)</f>
        <v>0.50611111111111107</v>
      </c>
      <c r="N49" s="4">
        <f t="shared" si="11"/>
        <v>49.092777777777776</v>
      </c>
      <c r="O49" s="4">
        <f t="shared" si="12"/>
        <v>98.185555555555553</v>
      </c>
      <c r="P49" s="8">
        <f t="shared" si="13"/>
        <v>1.963711111111111</v>
      </c>
      <c r="Q49" s="9">
        <f t="shared" si="14"/>
        <v>0.40955555555555567</v>
      </c>
      <c r="S49" s="9">
        <f t="shared" si="15"/>
        <v>0.94253333333333333</v>
      </c>
    </row>
    <row r="50" spans="2:19" s="2" customFormat="1" x14ac:dyDescent="0.3">
      <c r="B50" s="11" t="s">
        <v>17</v>
      </c>
      <c r="C50" s="3" t="s">
        <v>22</v>
      </c>
      <c r="D50" s="3" t="s">
        <v>19</v>
      </c>
      <c r="E50" s="3">
        <v>27.5</v>
      </c>
      <c r="F50" s="3" t="s">
        <v>9</v>
      </c>
      <c r="G50" s="3">
        <v>100</v>
      </c>
      <c r="H50" s="3">
        <v>1</v>
      </c>
      <c r="I50" s="7">
        <f>IF($F50="A",'Belt Cost'!$D$9,'Belt Cost'!$D$16)</f>
        <v>0.4005555555555555</v>
      </c>
      <c r="J50" s="4">
        <f t="shared" si="8"/>
        <v>40.05555555555555</v>
      </c>
      <c r="K50" s="4">
        <f t="shared" si="9"/>
        <v>40.05555555555555</v>
      </c>
      <c r="L50" s="8">
        <f t="shared" si="10"/>
        <v>1.4565656565656564</v>
      </c>
      <c r="M50" s="7">
        <f>IF($F50="A",'Belt Cost'!$E$9,'Belt Cost'!$E$16)</f>
        <v>0.50611111111111107</v>
      </c>
      <c r="N50" s="4">
        <f t="shared" si="11"/>
        <v>50.611111111111107</v>
      </c>
      <c r="O50" s="4">
        <f t="shared" si="12"/>
        <v>50.611111111111107</v>
      </c>
      <c r="P50" s="8">
        <f t="shared" si="13"/>
        <v>1.8404040404040403</v>
      </c>
      <c r="Q50" s="9">
        <f t="shared" si="14"/>
        <v>0.38383838383838387</v>
      </c>
      <c r="S50" s="9">
        <f t="shared" si="15"/>
        <v>0.85684848484848486</v>
      </c>
    </row>
    <row r="51" spans="2:19" s="2" customFormat="1" x14ac:dyDescent="0.3">
      <c r="B51" s="11" t="s">
        <v>17</v>
      </c>
      <c r="C51" s="3" t="s">
        <v>22</v>
      </c>
      <c r="D51" s="3" t="s">
        <v>20</v>
      </c>
      <c r="E51" s="3">
        <v>27.5</v>
      </c>
      <c r="F51" s="3" t="s">
        <v>9</v>
      </c>
      <c r="G51" s="3">
        <v>103</v>
      </c>
      <c r="H51" s="3">
        <v>1</v>
      </c>
      <c r="I51" s="7">
        <f>IF($F51="A",'Belt Cost'!$D$9,'Belt Cost'!$D$16)</f>
        <v>0.4005555555555555</v>
      </c>
      <c r="J51" s="4">
        <f t="shared" si="8"/>
        <v>41.257222222222218</v>
      </c>
      <c r="K51" s="4">
        <f t="shared" si="9"/>
        <v>41.257222222222218</v>
      </c>
      <c r="L51" s="8">
        <f t="shared" si="10"/>
        <v>1.5002626262626262</v>
      </c>
      <c r="M51" s="7">
        <f>IF($F51="A",'Belt Cost'!$E$9,'Belt Cost'!$E$16)</f>
        <v>0.50611111111111107</v>
      </c>
      <c r="N51" s="4">
        <f t="shared" si="11"/>
        <v>52.129444444444438</v>
      </c>
      <c r="O51" s="4">
        <f t="shared" si="12"/>
        <v>52.129444444444438</v>
      </c>
      <c r="P51" s="8">
        <f t="shared" si="13"/>
        <v>1.8956161616161613</v>
      </c>
      <c r="Q51" s="9">
        <f t="shared" si="14"/>
        <v>0.39535353535353512</v>
      </c>
      <c r="S51" s="9">
        <f t="shared" si="15"/>
        <v>0.85684848484848486</v>
      </c>
    </row>
    <row r="52" spans="2:19" s="2" customFormat="1" x14ac:dyDescent="0.3">
      <c r="B52" s="11" t="s">
        <v>23</v>
      </c>
      <c r="C52" s="3" t="s">
        <v>22</v>
      </c>
      <c r="D52" s="3" t="s">
        <v>19</v>
      </c>
      <c r="E52" s="3">
        <v>30</v>
      </c>
      <c r="F52" s="3" t="s">
        <v>9</v>
      </c>
      <c r="G52" s="3">
        <v>100</v>
      </c>
      <c r="H52" s="3">
        <v>1</v>
      </c>
      <c r="I52" s="7">
        <f>IF($F52="A",'Belt Cost'!$D$9,'Belt Cost'!$D$16)</f>
        <v>0.4005555555555555</v>
      </c>
      <c r="J52" s="4">
        <f t="shared" si="8"/>
        <v>40.05555555555555</v>
      </c>
      <c r="K52" s="4">
        <f t="shared" si="9"/>
        <v>40.05555555555555</v>
      </c>
      <c r="L52" s="8">
        <f t="shared" si="10"/>
        <v>1.335185185185185</v>
      </c>
      <c r="M52" s="7">
        <f>IF($F52="A",'Belt Cost'!$E$9,'Belt Cost'!$E$16)</f>
        <v>0.50611111111111107</v>
      </c>
      <c r="N52" s="4">
        <f t="shared" si="11"/>
        <v>50.611111111111107</v>
      </c>
      <c r="O52" s="4">
        <f t="shared" si="12"/>
        <v>50.611111111111107</v>
      </c>
      <c r="P52" s="8">
        <f t="shared" si="13"/>
        <v>1.6870370370370369</v>
      </c>
      <c r="Q52" s="9">
        <f t="shared" si="14"/>
        <v>0.35185185185185186</v>
      </c>
      <c r="S52" s="9">
        <f t="shared" si="15"/>
        <v>0.78544444444444439</v>
      </c>
    </row>
    <row r="53" spans="2:19" s="2" customFormat="1" x14ac:dyDescent="0.3">
      <c r="B53" s="11" t="s">
        <v>17</v>
      </c>
      <c r="C53" s="3" t="s">
        <v>22</v>
      </c>
      <c r="D53" s="3" t="s">
        <v>20</v>
      </c>
      <c r="E53" s="3">
        <v>30</v>
      </c>
      <c r="F53" s="3" t="s">
        <v>9</v>
      </c>
      <c r="G53" s="3">
        <v>103</v>
      </c>
      <c r="H53" s="3">
        <v>1</v>
      </c>
      <c r="I53" s="7">
        <f>IF($F53="A",'Belt Cost'!$D$9,'Belt Cost'!$D$16)</f>
        <v>0.4005555555555555</v>
      </c>
      <c r="J53" s="4">
        <f t="shared" si="8"/>
        <v>41.257222222222218</v>
      </c>
      <c r="K53" s="4">
        <f t="shared" si="9"/>
        <v>41.257222222222218</v>
      </c>
      <c r="L53" s="8">
        <f t="shared" si="10"/>
        <v>1.3752407407407405</v>
      </c>
      <c r="M53" s="7">
        <f>IF($F53="A",'Belt Cost'!$E$9,'Belt Cost'!$E$16)</f>
        <v>0.50611111111111107</v>
      </c>
      <c r="N53" s="4">
        <f t="shared" si="11"/>
        <v>52.129444444444438</v>
      </c>
      <c r="O53" s="4">
        <f t="shared" si="12"/>
        <v>52.129444444444438</v>
      </c>
      <c r="P53" s="8">
        <f t="shared" si="13"/>
        <v>1.7376481481481478</v>
      </c>
      <c r="Q53" s="9">
        <f t="shared" si="14"/>
        <v>0.36240740740740729</v>
      </c>
      <c r="S53" s="9">
        <f t="shared" si="15"/>
        <v>0.78544444444444439</v>
      </c>
    </row>
    <row r="54" spans="2:19" s="2" customFormat="1" x14ac:dyDescent="0.3">
      <c r="B54" s="11" t="s">
        <v>17</v>
      </c>
      <c r="C54" s="3" t="s">
        <v>22</v>
      </c>
      <c r="D54" s="3" t="s">
        <v>21</v>
      </c>
      <c r="E54" s="3">
        <v>35</v>
      </c>
      <c r="F54" s="3" t="s">
        <v>9</v>
      </c>
      <c r="G54" s="3">
        <v>100</v>
      </c>
      <c r="H54" s="3">
        <v>1</v>
      </c>
      <c r="I54" s="7">
        <f>IF($F54="A",'Belt Cost'!$D$9,'Belt Cost'!$D$16)</f>
        <v>0.4005555555555555</v>
      </c>
      <c r="J54" s="4">
        <f t="shared" si="8"/>
        <v>40.05555555555555</v>
      </c>
      <c r="K54" s="4">
        <f t="shared" si="9"/>
        <v>40.05555555555555</v>
      </c>
      <c r="L54" s="8">
        <f t="shared" si="10"/>
        <v>1.1444444444444444</v>
      </c>
      <c r="M54" s="7">
        <f>IF($F54="A",'Belt Cost'!$E$9,'Belt Cost'!$E$16)</f>
        <v>0.50611111111111107</v>
      </c>
      <c r="N54" s="4">
        <f t="shared" si="11"/>
        <v>50.611111111111107</v>
      </c>
      <c r="O54" s="4">
        <f t="shared" si="12"/>
        <v>50.611111111111107</v>
      </c>
      <c r="P54" s="8">
        <f t="shared" si="13"/>
        <v>1.446031746031746</v>
      </c>
      <c r="Q54" s="9">
        <f t="shared" si="14"/>
        <v>0.30158730158730163</v>
      </c>
      <c r="S54" s="9">
        <f t="shared" si="15"/>
        <v>0.67323809523809519</v>
      </c>
    </row>
    <row r="55" spans="2:19" s="2" customFormat="1" x14ac:dyDescent="0.3">
      <c r="B55" s="11" t="s">
        <v>17</v>
      </c>
      <c r="C55" s="3" t="s">
        <v>22</v>
      </c>
      <c r="D55" s="3" t="s">
        <v>19</v>
      </c>
      <c r="E55" s="3">
        <v>35</v>
      </c>
      <c r="F55" s="3" t="s">
        <v>9</v>
      </c>
      <c r="G55" s="3">
        <v>103</v>
      </c>
      <c r="H55" s="3">
        <v>1</v>
      </c>
      <c r="I55" s="7">
        <f>IF($F55="A",'Belt Cost'!$D$9,'Belt Cost'!$D$16)</f>
        <v>0.4005555555555555</v>
      </c>
      <c r="J55" s="4">
        <f t="shared" si="8"/>
        <v>41.257222222222218</v>
      </c>
      <c r="K55" s="4">
        <f t="shared" si="9"/>
        <v>41.257222222222218</v>
      </c>
      <c r="L55" s="8">
        <f t="shared" si="10"/>
        <v>1.1787777777777777</v>
      </c>
      <c r="M55" s="7">
        <f>IF($F55="A",'Belt Cost'!$E$9,'Belt Cost'!$E$16)</f>
        <v>0.50611111111111107</v>
      </c>
      <c r="N55" s="4">
        <f t="shared" si="11"/>
        <v>52.129444444444438</v>
      </c>
      <c r="O55" s="4">
        <f t="shared" si="12"/>
        <v>52.129444444444438</v>
      </c>
      <c r="P55" s="8">
        <f t="shared" si="13"/>
        <v>1.4894126984126983</v>
      </c>
      <c r="Q55" s="9">
        <f t="shared" si="14"/>
        <v>0.3106349206349206</v>
      </c>
      <c r="S55" s="9">
        <f t="shared" si="15"/>
        <v>0.67323809523809519</v>
      </c>
    </row>
    <row r="56" spans="2:19" s="2" customFormat="1" x14ac:dyDescent="0.3">
      <c r="B56" s="11" t="s">
        <v>17</v>
      </c>
      <c r="C56" s="3" t="s">
        <v>22</v>
      </c>
      <c r="D56" s="3" t="s">
        <v>20</v>
      </c>
      <c r="E56" s="3">
        <v>35</v>
      </c>
      <c r="F56" s="3" t="s">
        <v>9</v>
      </c>
      <c r="G56" s="3">
        <v>103</v>
      </c>
      <c r="H56" s="3">
        <v>1</v>
      </c>
      <c r="I56" s="7">
        <f>IF($F56="A",'Belt Cost'!$D$9,'Belt Cost'!$D$16)</f>
        <v>0.4005555555555555</v>
      </c>
      <c r="J56" s="4">
        <f t="shared" si="8"/>
        <v>41.257222222222218</v>
      </c>
      <c r="K56" s="4">
        <f t="shared" si="9"/>
        <v>41.257222222222218</v>
      </c>
      <c r="L56" s="8">
        <f t="shared" si="10"/>
        <v>1.1787777777777777</v>
      </c>
      <c r="M56" s="7">
        <f>IF($F56="A",'Belt Cost'!$E$9,'Belt Cost'!$E$16)</f>
        <v>0.50611111111111107</v>
      </c>
      <c r="N56" s="4">
        <f t="shared" si="11"/>
        <v>52.129444444444438</v>
      </c>
      <c r="O56" s="4">
        <f t="shared" si="12"/>
        <v>52.129444444444438</v>
      </c>
      <c r="P56" s="8">
        <f t="shared" si="13"/>
        <v>1.4894126984126983</v>
      </c>
      <c r="Q56" s="9">
        <f t="shared" si="14"/>
        <v>0.3106349206349206</v>
      </c>
      <c r="S56" s="9">
        <f t="shared" si="15"/>
        <v>0.67323809523809519</v>
      </c>
    </row>
    <row r="57" spans="2:19" s="2" customFormat="1" x14ac:dyDescent="0.3">
      <c r="B57" s="11" t="s">
        <v>17</v>
      </c>
      <c r="C57" s="3" t="s">
        <v>22</v>
      </c>
      <c r="D57" s="3" t="s">
        <v>19</v>
      </c>
      <c r="E57" s="3">
        <v>40</v>
      </c>
      <c r="F57" s="3" t="s">
        <v>9</v>
      </c>
      <c r="G57" s="3">
        <v>95</v>
      </c>
      <c r="H57" s="3">
        <v>2</v>
      </c>
      <c r="I57" s="7">
        <f>IF($F57="A",'Belt Cost'!$D$9,'Belt Cost'!$D$16)</f>
        <v>0.4005555555555555</v>
      </c>
      <c r="J57" s="4">
        <f t="shared" si="8"/>
        <v>38.05277777777777</v>
      </c>
      <c r="K57" s="4">
        <f t="shared" si="9"/>
        <v>76.10555555555554</v>
      </c>
      <c r="L57" s="8">
        <f t="shared" si="10"/>
        <v>1.9026388888888885</v>
      </c>
      <c r="M57" s="7">
        <f>IF($F57="A",'Belt Cost'!$E$9,'Belt Cost'!$E$16)</f>
        <v>0.50611111111111107</v>
      </c>
      <c r="N57" s="4">
        <f t="shared" si="11"/>
        <v>48.080555555555549</v>
      </c>
      <c r="O57" s="4">
        <f t="shared" si="12"/>
        <v>96.161111111111097</v>
      </c>
      <c r="P57" s="8">
        <f t="shared" si="13"/>
        <v>2.4040277777777774</v>
      </c>
      <c r="Q57" s="9">
        <f t="shared" si="14"/>
        <v>0.50138888888888888</v>
      </c>
      <c r="S57" s="9">
        <f t="shared" si="15"/>
        <v>1.1781666666666666</v>
      </c>
    </row>
    <row r="58" spans="2:19" s="2" customFormat="1" ht="15" thickBot="1" x14ac:dyDescent="0.35">
      <c r="B58" s="11" t="s">
        <v>17</v>
      </c>
      <c r="C58" s="3" t="s">
        <v>22</v>
      </c>
      <c r="D58" s="3" t="s">
        <v>20</v>
      </c>
      <c r="E58" s="3">
        <v>40</v>
      </c>
      <c r="F58" s="3" t="s">
        <v>9</v>
      </c>
      <c r="G58" s="3">
        <v>97</v>
      </c>
      <c r="H58" s="3">
        <v>2</v>
      </c>
      <c r="I58" s="7">
        <f>IF($F58="A",'Belt Cost'!$D$9,'Belt Cost'!$D$16)</f>
        <v>0.4005555555555555</v>
      </c>
      <c r="J58" s="4">
        <f t="shared" si="8"/>
        <v>38.853888888888882</v>
      </c>
      <c r="K58" s="4">
        <f t="shared" si="9"/>
        <v>77.707777777777764</v>
      </c>
      <c r="L58" s="8">
        <f t="shared" si="10"/>
        <v>1.9426944444444441</v>
      </c>
      <c r="M58" s="7">
        <f>IF($F58="A",'Belt Cost'!$E$9,'Belt Cost'!$E$16)</f>
        <v>0.50611111111111107</v>
      </c>
      <c r="N58" s="4">
        <f t="shared" si="11"/>
        <v>49.092777777777776</v>
      </c>
      <c r="O58" s="4">
        <f t="shared" si="12"/>
        <v>98.185555555555553</v>
      </c>
      <c r="P58" s="8">
        <f t="shared" si="13"/>
        <v>2.4546388888888888</v>
      </c>
      <c r="Q58" s="9">
        <f t="shared" si="14"/>
        <v>0.51194444444444476</v>
      </c>
      <c r="S58" s="9">
        <f t="shared" si="15"/>
        <v>1.1781666666666666</v>
      </c>
    </row>
    <row r="59" spans="2:19" ht="26.25" customHeight="1" thickBot="1" x14ac:dyDescent="0.35">
      <c r="H59" s="10" t="s">
        <v>33</v>
      </c>
      <c r="I59" s="14"/>
      <c r="J59" s="14"/>
      <c r="K59" s="14"/>
      <c r="L59" s="15">
        <f>AVERAGE(L24:L27,L29:L32)</f>
        <v>2.2921836397058821</v>
      </c>
      <c r="M59" s="14"/>
      <c r="N59" s="14"/>
      <c r="O59" s="14"/>
      <c r="P59" s="15">
        <f>AVERAGE(P24:P27,P29:P32)</f>
        <v>2.8405336397058818</v>
      </c>
      <c r="Q59" s="16">
        <f t="shared" si="14"/>
        <v>0.54834999999999967</v>
      </c>
      <c r="S59" s="15">
        <f>AVERAGE(S24:S27,S29:S32)</f>
        <v>4.1755612745098043</v>
      </c>
    </row>
  </sheetData>
  <autoFilter ref="A8:V59"/>
  <sortState ref="B3:Q44">
    <sortCondition ref="E3:E44"/>
  </sortState>
  <mergeCells count="4">
    <mergeCell ref="B7:E7"/>
    <mergeCell ref="I7:L7"/>
    <mergeCell ref="M7:P7"/>
    <mergeCell ref="B4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Cost Summary</vt:lpstr>
      <vt:lpstr>Belt Cost</vt:lpstr>
      <vt:lpstr>Belt + RTU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jtaylor</dc:creator>
  <cp:lastModifiedBy>Andres Fergadiotti</cp:lastModifiedBy>
  <cp:lastPrinted>2011-12-06T17:43:23Z</cp:lastPrinted>
  <dcterms:created xsi:type="dcterms:W3CDTF">2011-11-30T22:23:55Z</dcterms:created>
  <dcterms:modified xsi:type="dcterms:W3CDTF">2018-01-23T18:32:44Z</dcterms:modified>
</cp:coreProperties>
</file>