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R:\264814 SCE Workpaper Revisions 2016-2017\(066.6) SCE17HC029 Residential HVAC Quality Maintenance\2017 Updated Workpaper Files\Deliverables\"/>
    </mc:Choice>
  </mc:AlternateContent>
  <bookViews>
    <workbookView xWindow="0" yWindow="0" windowWidth="23040" windowHeight="9007"/>
  </bookViews>
  <sheets>
    <sheet name="Sheet1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0" i="2" l="1"/>
  <c r="O40" i="2"/>
  <c r="N40" i="2"/>
  <c r="F40" i="2"/>
  <c r="E40" i="2"/>
  <c r="O11" i="2"/>
  <c r="N11" i="2"/>
  <c r="M42" i="2" l="1"/>
  <c r="M41" i="2"/>
  <c r="M39" i="2"/>
  <c r="M38" i="2"/>
  <c r="M37" i="2"/>
  <c r="M36" i="2"/>
  <c r="M35" i="2"/>
  <c r="M34" i="2"/>
  <c r="N37" i="2"/>
  <c r="O36" i="2"/>
  <c r="N35" i="2"/>
  <c r="G37" i="2"/>
  <c r="F37" i="2"/>
  <c r="G36" i="2"/>
  <c r="F36" i="2"/>
  <c r="G35" i="2"/>
  <c r="F35" i="2"/>
  <c r="E37" i="2"/>
  <c r="E36" i="2"/>
  <c r="E35" i="2"/>
  <c r="E41" i="2"/>
  <c r="F41" i="2"/>
  <c r="E42" i="2"/>
  <c r="F42" i="2"/>
  <c r="R6" i="2"/>
  <c r="Q6" i="2"/>
  <c r="P6" i="2"/>
  <c r="O6" i="2"/>
  <c r="N6" i="2"/>
  <c r="M6" i="2"/>
  <c r="O35" i="2" l="1"/>
  <c r="P35" i="2" s="1"/>
  <c r="O37" i="2"/>
  <c r="P37" i="2" s="1"/>
  <c r="N36" i="2"/>
  <c r="P36" i="2" s="1"/>
  <c r="L42" i="2"/>
  <c r="L41" i="2"/>
  <c r="K42" i="2"/>
  <c r="K41" i="2"/>
  <c r="D19" i="2"/>
  <c r="E39" i="2" s="1"/>
  <c r="N42" i="2" l="1"/>
  <c r="N41" i="2"/>
  <c r="F39" i="2"/>
  <c r="C19" i="2"/>
  <c r="O38" i="2" l="1"/>
  <c r="N38" i="2"/>
  <c r="O39" i="2"/>
  <c r="N39" i="2"/>
  <c r="O42" i="2"/>
  <c r="P42" i="2" s="1"/>
  <c r="O34" i="2"/>
  <c r="N34" i="2"/>
  <c r="P34" i="2" s="1"/>
  <c r="O41" i="2"/>
  <c r="P41" i="2" s="1"/>
  <c r="F38" i="2"/>
  <c r="E38" i="2"/>
  <c r="E34" i="2"/>
  <c r="F34" i="2"/>
  <c r="P39" i="2" l="1"/>
  <c r="P38" i="2"/>
</calcChain>
</file>

<file path=xl/comments1.xml><?xml version="1.0" encoding="utf-8"?>
<comments xmlns="http://schemas.openxmlformats.org/spreadsheetml/2006/main">
  <authors>
    <author>Reno, Stephen</author>
  </authors>
  <commentList>
    <comment ref="D4" authorId="0" shapeId="0">
      <text>
        <r>
          <rPr>
            <b/>
            <sz val="9"/>
            <color indexed="81"/>
            <rFont val="Tahoma"/>
            <family val="2"/>
          </rPr>
          <t>Reno, Stephen:</t>
        </r>
        <r>
          <rPr>
            <sz val="9"/>
            <color indexed="81"/>
            <rFont val="Tahoma"/>
            <family val="2"/>
          </rPr>
          <t xml:space="preserve">
Rate increase is the same when using all CA cities (not weighted by population).</t>
        </r>
      </text>
    </comment>
  </commentList>
</comments>
</file>

<file path=xl/sharedStrings.xml><?xml version="1.0" encoding="utf-8"?>
<sst xmlns="http://schemas.openxmlformats.org/spreadsheetml/2006/main" count="127" uniqueCount="56">
  <si>
    <t>The RS Means Historical Cost Index was constructed to compare construction costs (both material and labor) in the same city over different years.</t>
  </si>
  <si>
    <t>RS Means Historical Cost Index Year</t>
  </si>
  <si>
    <t>Los Angeles Rate</t>
  </si>
  <si>
    <t>Measure</t>
  </si>
  <si>
    <t>Installation Type</t>
  </si>
  <si>
    <t>Incremental Measure Cost</t>
  </si>
  <si>
    <t>Full Measure Cost</t>
  </si>
  <si>
    <r>
      <t>1</t>
    </r>
    <r>
      <rPr>
        <b/>
        <vertAlign val="superscript"/>
        <sz val="10"/>
        <color theme="1"/>
        <rFont val="Calibri"/>
        <family val="2"/>
        <scheme val="minor"/>
      </rPr>
      <t>st</t>
    </r>
    <r>
      <rPr>
        <b/>
        <sz val="10"/>
        <color theme="1"/>
        <rFont val="Calibri"/>
        <family val="2"/>
        <scheme val="minor"/>
      </rPr>
      <t xml:space="preserve"> Baseline</t>
    </r>
  </si>
  <si>
    <r>
      <t>2</t>
    </r>
    <r>
      <rPr>
        <b/>
        <vertAlign val="superscript"/>
        <sz val="10"/>
        <color theme="1"/>
        <rFont val="Calibri"/>
        <family val="2"/>
        <scheme val="minor"/>
      </rPr>
      <t>nd</t>
    </r>
    <r>
      <rPr>
        <b/>
        <sz val="10"/>
        <color theme="1"/>
        <rFont val="Calibri"/>
        <family val="2"/>
        <scheme val="minor"/>
      </rPr>
      <t xml:space="preserve"> Baseline</t>
    </r>
  </si>
  <si>
    <t>AdjustedRefrigerantCharge</t>
  </si>
  <si>
    <t>REA</t>
  </si>
  <si>
    <t>N/A</t>
  </si>
  <si>
    <t>CondenserCoilCleaning</t>
  </si>
  <si>
    <t>EvaporatorCoilCleaning</t>
  </si>
  <si>
    <t>DuctSealMedtoLow</t>
  </si>
  <si>
    <t>DuctSealHightoLow</t>
  </si>
  <si>
    <t>2012 WO017 Costs</t>
  </si>
  <si>
    <t>2012 WO017 Costs Scaled to 2018</t>
  </si>
  <si>
    <t>2012 to 2018 Cost Increase</t>
  </si>
  <si>
    <t>WO017 Labor Cost</t>
  </si>
  <si>
    <t>WO017 Material Cost</t>
  </si>
  <si>
    <t>Duct Seal Med to Low</t>
  </si>
  <si>
    <t>Duct Seal High to Low</t>
  </si>
  <si>
    <t>Condenser Coil Cleaning</t>
  </si>
  <si>
    <t>Evaporator Coil Cleaning</t>
  </si>
  <si>
    <t>Total Cost</t>
  </si>
  <si>
    <t>2018 Material Cost</t>
  </si>
  <si>
    <t>2018 Labor Cost</t>
  </si>
  <si>
    <t>Material Cost</t>
  </si>
  <si>
    <t>($ per Household)</t>
  </si>
  <si>
    <t>Labor Cost</t>
  </si>
  <si>
    <t>($ per Dwelling)</t>
  </si>
  <si>
    <t>($ per Ton)</t>
  </si>
  <si>
    <t>($ Per Ton)</t>
  </si>
  <si>
    <t>Duct Seal (all)</t>
  </si>
  <si>
    <t>AC-21964</t>
  </si>
  <si>
    <r>
      <t>Labor Cost</t>
    </r>
    <r>
      <rPr>
        <sz val="8"/>
        <color theme="1"/>
        <rFont val="Calibri"/>
        <family val="2"/>
        <scheme val="minor"/>
      </rPr>
      <t> </t>
    </r>
  </si>
  <si>
    <t>Scaled Material Cost</t>
  </si>
  <si>
    <t>Scalled Labor Cost</t>
  </si>
  <si>
    <t>Solution Codes</t>
  </si>
  <si>
    <t>AC-20329</t>
  </si>
  <si>
    <t>AC-20326</t>
  </si>
  <si>
    <t>AC-20327</t>
  </si>
  <si>
    <t>AC-20328</t>
  </si>
  <si>
    <t>AC-56069</t>
  </si>
  <si>
    <t>AC-95345</t>
  </si>
  <si>
    <t>AC-94699</t>
  </si>
  <si>
    <t>AC-60036</t>
  </si>
  <si>
    <t>AirFlowAdjustment</t>
  </si>
  <si>
    <t>DecreaseRefrigerantChargeTXV</t>
  </si>
  <si>
    <t>DecreaseRefrigerantChargeNoTXV</t>
  </si>
  <si>
    <t>IncreaseRefrigerantChargeTXV</t>
  </si>
  <si>
    <t>IncreaseRefrigerantChargeNoTXV</t>
  </si>
  <si>
    <r>
      <t>Material Cost</t>
    </r>
    <r>
      <rPr>
        <sz val="8"/>
        <color theme="1"/>
        <rFont val="Calibri"/>
        <family val="2"/>
        <scheme val="minor"/>
      </rPr>
      <t> </t>
    </r>
  </si>
  <si>
    <t xml:space="preserve">Airflow Adjustment </t>
  </si>
  <si>
    <t>Solution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</si>
</sst>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164" formatCode="0.0%"/>
    <numFmt numFmtId="165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0" fillId="2" borderId="0" xfId="0" applyFill="1"/>
    <xf numFmtId="0" fontId="0" fillId="2" borderId="2" xfId="0" applyFill="1" applyBorder="1"/>
    <xf numFmtId="164" fontId="0" fillId="2" borderId="2" xfId="1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8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8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/>
    </xf>
    <xf numFmtId="164" fontId="0" fillId="2" borderId="0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3" fillId="3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5" fontId="0" fillId="2" borderId="1" xfId="0" applyNumberFormat="1" applyFill="1" applyBorder="1"/>
    <xf numFmtId="164" fontId="0" fillId="2" borderId="1" xfId="0" applyNumberFormat="1" applyFill="1" applyBorder="1"/>
    <xf numFmtId="0" fontId="2" fillId="2" borderId="0" xfId="0" applyFont="1" applyFill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589722</xdr:colOff>
      <xdr:row>6</xdr:row>
      <xdr:rowOff>185530</xdr:rowOff>
    </xdr:from>
    <xdr:to>
      <xdr:col>4</xdr:col>
      <xdr:colOff>22632</xdr:colOff>
      <xdr:row>14</xdr:row>
      <xdr:rowOff>161651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9722" y="1484243"/>
          <a:ext cx="3432592" cy="1808922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11</xdr:row>
      <xdr:rowOff>180028</xdr:rowOff>
    </xdr:from>
    <xdr:to>
      <xdr:col>17</xdr:col>
      <xdr:colOff>315052</xdr:colOff>
      <xdr:row>14</xdr:row>
      <xdr:rowOff>165027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173C821-EC6E-4F8E-BF1D-3DDA3C98AE9B}"/>
            </a:ext>
          </a:extLst>
        </xdr:cNvPr>
        <xdr:cNvPicPr/>
      </xdr:nvPicPr>
      <xdr:blipFill rotWithShape="1">
        <a:blip xmlns:r="http://schemas.openxmlformats.org/officeDocument/2006/relationships" r:embed="rId2"/>
        <a:srcRect b="75225"/>
        <a:stretch/>
      </xdr:blipFill>
      <xdr:spPr bwMode="auto">
        <a:xfrm>
          <a:off x="8806444" y="2827963"/>
          <a:ext cx="7553740" cy="52508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9</xdr:col>
      <xdr:colOff>0</xdr:colOff>
      <xdr:row>15</xdr:row>
      <xdr:rowOff>15002</xdr:rowOff>
    </xdr:from>
    <xdr:to>
      <xdr:col>17</xdr:col>
      <xdr:colOff>322553</xdr:colOff>
      <xdr:row>16</xdr:row>
      <xdr:rowOff>90015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7F6A059-02CC-4A0E-BBAF-F4037C0CE08E}"/>
            </a:ext>
          </a:extLst>
        </xdr:cNvPr>
        <xdr:cNvPicPr/>
      </xdr:nvPicPr>
      <xdr:blipFill rotWithShape="1">
        <a:blip xmlns:r="http://schemas.openxmlformats.org/officeDocument/2006/relationships" r:embed="rId2"/>
        <a:srcRect t="92147"/>
        <a:stretch/>
      </xdr:blipFill>
      <xdr:spPr bwMode="auto">
        <a:xfrm>
          <a:off x="8806444" y="3383054"/>
          <a:ext cx="7561241" cy="25504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2"/>
  <sheetViews>
    <sheetView tabSelected="1" zoomScale="115" zoomScaleNormal="115" workbookViewId="0">
      <selection activeCell="F8" sqref="F8"/>
    </sheetView>
  </sheetViews>
  <sheetFormatPr defaultColWidth="8.875" defaultRowHeight="14.3" x14ac:dyDescent="0.25"/>
  <cols>
    <col min="1" max="1" width="8.875" style="1"/>
    <col min="2" max="2" width="8.5" style="1" bestFit="1" customWidth="1"/>
    <col min="3" max="3" width="35.125" style="1" customWidth="1"/>
    <col min="4" max="4" width="14.625" style="1" customWidth="1"/>
    <col min="5" max="5" width="14" style="1" customWidth="1"/>
    <col min="6" max="8" width="12.5" style="1" customWidth="1"/>
    <col min="9" max="9" width="8.875" style="1"/>
    <col min="10" max="10" width="28.25" style="1" customWidth="1"/>
    <col min="11" max="11" width="13.125" style="1" customWidth="1"/>
    <col min="12" max="12" width="8.875" style="1"/>
    <col min="13" max="13" width="11.75" style="1" customWidth="1"/>
    <col min="14" max="14" width="12.5" style="1" customWidth="1"/>
    <col min="15" max="15" width="10.875" style="1" customWidth="1"/>
    <col min="16" max="16" width="10.5" style="1" customWidth="1"/>
    <col min="17" max="16384" width="8.875" style="1"/>
  </cols>
  <sheetData>
    <row r="2" spans="3:18" x14ac:dyDescent="0.25">
      <c r="C2" s="16" t="s">
        <v>0</v>
      </c>
      <c r="D2" s="16"/>
      <c r="E2" s="16"/>
      <c r="F2" s="16"/>
      <c r="G2" s="16"/>
      <c r="H2" s="16"/>
      <c r="I2" s="16"/>
      <c r="J2" s="16"/>
      <c r="K2" s="16"/>
      <c r="L2" s="16"/>
    </row>
    <row r="4" spans="3:18" ht="27.2" x14ac:dyDescent="0.25">
      <c r="C4" s="8" t="s">
        <v>1</v>
      </c>
      <c r="D4" s="8" t="s">
        <v>2</v>
      </c>
      <c r="J4" s="18" t="s">
        <v>3</v>
      </c>
      <c r="K4" s="19" t="s">
        <v>28</v>
      </c>
      <c r="L4" s="19" t="s">
        <v>30</v>
      </c>
      <c r="M4" s="15" t="s">
        <v>18</v>
      </c>
      <c r="N4" s="19" t="s">
        <v>37</v>
      </c>
      <c r="O4" s="19" t="s">
        <v>38</v>
      </c>
      <c r="P4" s="19" t="s">
        <v>28</v>
      </c>
      <c r="Q4" s="19" t="s">
        <v>36</v>
      </c>
      <c r="R4" s="19" t="s">
        <v>25</v>
      </c>
    </row>
    <row r="5" spans="3:18" ht="27.2" x14ac:dyDescent="0.25">
      <c r="C5" s="9">
        <v>2012</v>
      </c>
      <c r="D5" s="9">
        <v>207.2</v>
      </c>
      <c r="J5" s="18"/>
      <c r="K5" s="19" t="s">
        <v>31</v>
      </c>
      <c r="L5" s="19" t="s">
        <v>31</v>
      </c>
      <c r="M5" s="15"/>
      <c r="N5" s="19" t="s">
        <v>31</v>
      </c>
      <c r="O5" s="19" t="s">
        <v>31</v>
      </c>
      <c r="P5" s="19" t="s">
        <v>32</v>
      </c>
      <c r="Q5" s="19" t="s">
        <v>33</v>
      </c>
      <c r="R5" s="19" t="s">
        <v>33</v>
      </c>
    </row>
    <row r="6" spans="3:18" x14ac:dyDescent="0.25">
      <c r="C6" s="9">
        <v>2018</v>
      </c>
      <c r="D6" s="9">
        <v>240.2</v>
      </c>
      <c r="J6" s="20" t="s">
        <v>34</v>
      </c>
      <c r="K6" s="21">
        <v>71.45</v>
      </c>
      <c r="L6" s="21">
        <v>181.24</v>
      </c>
      <c r="M6" s="22">
        <f>D19</f>
        <v>0.159</v>
      </c>
      <c r="N6" s="21">
        <f>K6*(M6+1)</f>
        <v>82.810550000000006</v>
      </c>
      <c r="O6" s="21">
        <f>L6*(M6+1)</f>
        <v>210.05716000000001</v>
      </c>
      <c r="P6" s="21">
        <f>N6/3.27</f>
        <v>25.324327217125383</v>
      </c>
      <c r="Q6" s="21">
        <f>O6/3.27</f>
        <v>64.237663608562698</v>
      </c>
      <c r="R6" s="21">
        <f>SUM(P6:Q6)</f>
        <v>89.561990825688085</v>
      </c>
    </row>
    <row r="9" spans="3:18" x14ac:dyDescent="0.25">
      <c r="J9" s="18" t="s">
        <v>3</v>
      </c>
      <c r="K9" s="19" t="s">
        <v>28</v>
      </c>
      <c r="L9" s="19" t="s">
        <v>30</v>
      </c>
      <c r="M9" s="19" t="s">
        <v>53</v>
      </c>
      <c r="N9" s="19" t="s">
        <v>30</v>
      </c>
      <c r="O9" s="19" t="s">
        <v>25</v>
      </c>
    </row>
    <row r="10" spans="3:18" ht="40.75" x14ac:dyDescent="0.25">
      <c r="J10" s="18"/>
      <c r="K10" s="19" t="s">
        <v>29</v>
      </c>
      <c r="L10" s="19" t="s">
        <v>29</v>
      </c>
      <c r="M10" s="19" t="s">
        <v>32</v>
      </c>
      <c r="N10" s="19" t="s">
        <v>33</v>
      </c>
      <c r="O10" s="19" t="s">
        <v>33</v>
      </c>
    </row>
    <row r="11" spans="3:18" x14ac:dyDescent="0.25">
      <c r="J11" s="20" t="s">
        <v>54</v>
      </c>
      <c r="K11" s="21">
        <v>0</v>
      </c>
      <c r="L11" s="21">
        <v>350</v>
      </c>
      <c r="M11" s="21">
        <v>0</v>
      </c>
      <c r="N11" s="21">
        <f>L11/3.27</f>
        <v>107.03363914373088</v>
      </c>
      <c r="O11" s="21">
        <f>M11+N11</f>
        <v>107.03363914373088</v>
      </c>
    </row>
    <row r="19" spans="2:16" x14ac:dyDescent="0.25">
      <c r="C19" s="2" t="str">
        <f>"Percent cost increase from " &amp; C5 &amp; " to " &amp; C6 &amp; ":"</f>
        <v>Percent cost increase from 2012 to 2018:</v>
      </c>
      <c r="D19" s="3">
        <f>ROUND((D6-D5)/D5,3)</f>
        <v>0.159</v>
      </c>
      <c r="E19" s="14"/>
      <c r="F19" s="14"/>
    </row>
    <row r="21" spans="2:16" x14ac:dyDescent="0.25">
      <c r="C21" s="1" t="s">
        <v>16</v>
      </c>
    </row>
    <row r="22" spans="2:16" x14ac:dyDescent="0.25">
      <c r="C22" s="17" t="s">
        <v>3</v>
      </c>
      <c r="D22" s="17" t="s">
        <v>4</v>
      </c>
      <c r="E22" s="17" t="s">
        <v>5</v>
      </c>
      <c r="F22" s="17" t="s">
        <v>6</v>
      </c>
      <c r="G22" s="17"/>
    </row>
    <row r="23" spans="2:16" ht="15.65" x14ac:dyDescent="0.25">
      <c r="C23" s="17"/>
      <c r="D23" s="17"/>
      <c r="E23" s="17"/>
      <c r="F23" s="7" t="s">
        <v>7</v>
      </c>
      <c r="G23" s="7" t="s">
        <v>8</v>
      </c>
    </row>
    <row r="24" spans="2:16" x14ac:dyDescent="0.25">
      <c r="C24" s="4" t="s">
        <v>9</v>
      </c>
      <c r="D24" s="4" t="s">
        <v>10</v>
      </c>
      <c r="E24" s="5">
        <v>36.700000000000003</v>
      </c>
      <c r="F24" s="5">
        <v>36.700000000000003</v>
      </c>
      <c r="G24" s="6" t="s">
        <v>11</v>
      </c>
    </row>
    <row r="25" spans="2:16" x14ac:dyDescent="0.25">
      <c r="C25" s="4" t="s">
        <v>12</v>
      </c>
      <c r="D25" s="4" t="s">
        <v>10</v>
      </c>
      <c r="E25" s="5">
        <v>32.39</v>
      </c>
      <c r="F25" s="5">
        <v>32.39</v>
      </c>
      <c r="G25" s="6" t="s">
        <v>11</v>
      </c>
    </row>
    <row r="26" spans="2:16" x14ac:dyDescent="0.25">
      <c r="C26" s="4" t="s">
        <v>13</v>
      </c>
      <c r="D26" s="4" t="s">
        <v>10</v>
      </c>
      <c r="E26" s="5">
        <v>41.69</v>
      </c>
      <c r="F26" s="5">
        <v>41.69</v>
      </c>
      <c r="G26" s="6" t="s">
        <v>11</v>
      </c>
    </row>
    <row r="27" spans="2:16" x14ac:dyDescent="0.25">
      <c r="C27" s="4" t="s">
        <v>48</v>
      </c>
      <c r="D27" s="4" t="s">
        <v>10</v>
      </c>
      <c r="E27" s="5"/>
      <c r="F27" s="5"/>
      <c r="G27" s="6"/>
    </row>
    <row r="28" spans="2:16" x14ac:dyDescent="0.25">
      <c r="C28" s="4" t="s">
        <v>14</v>
      </c>
      <c r="D28" s="4" t="s">
        <v>10</v>
      </c>
      <c r="E28" s="5">
        <v>77.27</v>
      </c>
      <c r="F28" s="5">
        <v>77.27</v>
      </c>
      <c r="G28" s="6" t="s">
        <v>11</v>
      </c>
    </row>
    <row r="29" spans="2:16" x14ac:dyDescent="0.25">
      <c r="C29" s="4" t="s">
        <v>15</v>
      </c>
      <c r="D29" s="4" t="s">
        <v>10</v>
      </c>
      <c r="E29" s="5">
        <v>77.27</v>
      </c>
      <c r="F29" s="5">
        <v>77.27</v>
      </c>
      <c r="G29" s="6" t="s">
        <v>11</v>
      </c>
    </row>
    <row r="31" spans="2:16" x14ac:dyDescent="0.25">
      <c r="C31" s="1" t="s">
        <v>17</v>
      </c>
      <c r="J31" s="1" t="s">
        <v>17</v>
      </c>
    </row>
    <row r="32" spans="2:16" x14ac:dyDescent="0.25">
      <c r="B32" s="17" t="s">
        <v>55</v>
      </c>
      <c r="C32" s="17" t="s">
        <v>3</v>
      </c>
      <c r="D32" s="17" t="s">
        <v>4</v>
      </c>
      <c r="E32" s="17" t="s">
        <v>5</v>
      </c>
      <c r="F32" s="17" t="s">
        <v>6</v>
      </c>
      <c r="G32" s="17"/>
      <c r="I32" s="17" t="s">
        <v>39</v>
      </c>
      <c r="J32" s="17" t="s">
        <v>3</v>
      </c>
      <c r="K32" s="15" t="s">
        <v>20</v>
      </c>
      <c r="L32" s="15" t="s">
        <v>19</v>
      </c>
      <c r="M32" s="15" t="s">
        <v>18</v>
      </c>
      <c r="N32" s="15" t="s">
        <v>26</v>
      </c>
      <c r="O32" s="15" t="s">
        <v>27</v>
      </c>
      <c r="P32" s="15" t="s">
        <v>25</v>
      </c>
    </row>
    <row r="33" spans="2:16" ht="15.65" x14ac:dyDescent="0.25">
      <c r="B33" s="17"/>
      <c r="C33" s="17"/>
      <c r="D33" s="17"/>
      <c r="E33" s="17"/>
      <c r="F33" s="7" t="s">
        <v>7</v>
      </c>
      <c r="G33" s="7" t="s">
        <v>8</v>
      </c>
      <c r="I33" s="17"/>
      <c r="J33" s="17"/>
      <c r="K33" s="15"/>
      <c r="L33" s="15"/>
      <c r="M33" s="15"/>
      <c r="N33" s="15"/>
      <c r="O33" s="15"/>
      <c r="P33" s="15"/>
    </row>
    <row r="34" spans="2:16" x14ac:dyDescent="0.25">
      <c r="B34" s="4" t="s">
        <v>40</v>
      </c>
      <c r="C34" s="4" t="s">
        <v>49</v>
      </c>
      <c r="D34" s="4" t="s">
        <v>10</v>
      </c>
      <c r="E34" s="5">
        <f>E24*(1+$D$19)</f>
        <v>42.535300000000007</v>
      </c>
      <c r="F34" s="5">
        <f>F24*(1+$D$19)</f>
        <v>42.535300000000007</v>
      </c>
      <c r="G34" s="6" t="s">
        <v>11</v>
      </c>
      <c r="I34" s="4" t="s">
        <v>40</v>
      </c>
      <c r="J34" s="4" t="s">
        <v>49</v>
      </c>
      <c r="K34" s="10">
        <v>9.92</v>
      </c>
      <c r="L34" s="10">
        <v>26.78</v>
      </c>
      <c r="M34" s="11">
        <f>$D$19</f>
        <v>0.159</v>
      </c>
      <c r="N34" s="12">
        <f>K34*(1+M34)</f>
        <v>11.49728</v>
      </c>
      <c r="O34" s="12">
        <f>L34*(1+M34)</f>
        <v>31.038020000000003</v>
      </c>
      <c r="P34" s="13">
        <f t="shared" ref="P34" si="0">O34+N34</f>
        <v>42.535300000000007</v>
      </c>
    </row>
    <row r="35" spans="2:16" x14ac:dyDescent="0.25">
      <c r="B35" s="4" t="s">
        <v>41</v>
      </c>
      <c r="C35" s="4" t="s">
        <v>50</v>
      </c>
      <c r="D35" s="4" t="s">
        <v>10</v>
      </c>
      <c r="E35" s="5">
        <f>E34</f>
        <v>42.535300000000007</v>
      </c>
      <c r="F35" s="5">
        <f t="shared" ref="F35:G35" si="1">F34</f>
        <v>42.535300000000007</v>
      </c>
      <c r="G35" s="5" t="str">
        <f t="shared" si="1"/>
        <v>N/A</v>
      </c>
      <c r="I35" s="4" t="s">
        <v>41</v>
      </c>
      <c r="J35" s="4" t="s">
        <v>50</v>
      </c>
      <c r="K35" s="10">
        <v>9.92</v>
      </c>
      <c r="L35" s="10">
        <v>26.78</v>
      </c>
      <c r="M35" s="11">
        <f t="shared" ref="M35:M42" si="2">$D$19</f>
        <v>0.159</v>
      </c>
      <c r="N35" s="12">
        <f t="shared" ref="N35:N37" si="3">K35*(1+M35)</f>
        <v>11.49728</v>
      </c>
      <c r="O35" s="12">
        <f t="shared" ref="O35:O37" si="4">L35*(1+M35)</f>
        <v>31.038020000000003</v>
      </c>
      <c r="P35" s="13">
        <f t="shared" ref="P35:P37" si="5">O35+N35</f>
        <v>42.535300000000007</v>
      </c>
    </row>
    <row r="36" spans="2:16" x14ac:dyDescent="0.25">
      <c r="B36" s="4" t="s">
        <v>42</v>
      </c>
      <c r="C36" s="4" t="s">
        <v>51</v>
      </c>
      <c r="D36" s="4" t="s">
        <v>10</v>
      </c>
      <c r="E36" s="5">
        <f>E34</f>
        <v>42.535300000000007</v>
      </c>
      <c r="F36" s="5">
        <f t="shared" ref="F36:G36" si="6">F34</f>
        <v>42.535300000000007</v>
      </c>
      <c r="G36" s="5" t="str">
        <f t="shared" si="6"/>
        <v>N/A</v>
      </c>
      <c r="I36" s="4" t="s">
        <v>42</v>
      </c>
      <c r="J36" s="4" t="s">
        <v>51</v>
      </c>
      <c r="K36" s="10">
        <v>9.92</v>
      </c>
      <c r="L36" s="10">
        <v>26.78</v>
      </c>
      <c r="M36" s="11">
        <f t="shared" si="2"/>
        <v>0.159</v>
      </c>
      <c r="N36" s="12">
        <f t="shared" si="3"/>
        <v>11.49728</v>
      </c>
      <c r="O36" s="12">
        <f t="shared" si="4"/>
        <v>31.038020000000003</v>
      </c>
      <c r="P36" s="13">
        <f t="shared" si="5"/>
        <v>42.535300000000007</v>
      </c>
    </row>
    <row r="37" spans="2:16" x14ac:dyDescent="0.25">
      <c r="B37" s="4" t="s">
        <v>43</v>
      </c>
      <c r="C37" s="4" t="s">
        <v>52</v>
      </c>
      <c r="D37" s="4" t="s">
        <v>10</v>
      </c>
      <c r="E37" s="5">
        <f>E34</f>
        <v>42.535300000000007</v>
      </c>
      <c r="F37" s="5">
        <f t="shared" ref="F37:G37" si="7">F34</f>
        <v>42.535300000000007</v>
      </c>
      <c r="G37" s="5" t="str">
        <f t="shared" si="7"/>
        <v>N/A</v>
      </c>
      <c r="I37" s="4" t="s">
        <v>43</v>
      </c>
      <c r="J37" s="4" t="s">
        <v>52</v>
      </c>
      <c r="K37" s="10">
        <v>9.92</v>
      </c>
      <c r="L37" s="10">
        <v>26.78</v>
      </c>
      <c r="M37" s="11">
        <f t="shared" si="2"/>
        <v>0.159</v>
      </c>
      <c r="N37" s="12">
        <f t="shared" si="3"/>
        <v>11.49728</v>
      </c>
      <c r="O37" s="12">
        <f t="shared" si="4"/>
        <v>31.038020000000003</v>
      </c>
      <c r="P37" s="13">
        <f t="shared" si="5"/>
        <v>42.535300000000007</v>
      </c>
    </row>
    <row r="38" spans="2:16" x14ac:dyDescent="0.25">
      <c r="B38" s="4" t="s">
        <v>44</v>
      </c>
      <c r="C38" s="4" t="s">
        <v>23</v>
      </c>
      <c r="D38" s="4" t="s">
        <v>10</v>
      </c>
      <c r="E38" s="5">
        <f>E25*(1+$D$19)</f>
        <v>37.540010000000002</v>
      </c>
      <c r="F38" s="5">
        <f>F25*(1+$D$19)</f>
        <v>37.540010000000002</v>
      </c>
      <c r="G38" s="6" t="s">
        <v>11</v>
      </c>
      <c r="H38" s="23"/>
      <c r="I38" s="4" t="s">
        <v>44</v>
      </c>
      <c r="J38" s="4" t="s">
        <v>23</v>
      </c>
      <c r="K38" s="10">
        <v>6.73</v>
      </c>
      <c r="L38" s="10">
        <v>25.66</v>
      </c>
      <c r="M38" s="11">
        <f t="shared" si="2"/>
        <v>0.159</v>
      </c>
      <c r="N38" s="12">
        <f>K38*(1+M38)</f>
        <v>7.8000700000000007</v>
      </c>
      <c r="O38" s="12">
        <f>L38*(1+M38)</f>
        <v>29.739940000000001</v>
      </c>
      <c r="P38" s="13">
        <f>O38+N38</f>
        <v>37.540010000000002</v>
      </c>
    </row>
    <row r="39" spans="2:16" x14ac:dyDescent="0.25">
      <c r="B39" s="4" t="s">
        <v>45</v>
      </c>
      <c r="C39" s="4" t="s">
        <v>24</v>
      </c>
      <c r="D39" s="4" t="s">
        <v>10</v>
      </c>
      <c r="E39" s="5">
        <f>E26*(1+$D$19)-0.01</f>
        <v>48.308709999999998</v>
      </c>
      <c r="F39" s="5">
        <f>F26*(1+$D$19)-0.01</f>
        <v>48.308709999999998</v>
      </c>
      <c r="G39" s="6" t="s">
        <v>11</v>
      </c>
      <c r="H39" s="23"/>
      <c r="I39" s="4" t="s">
        <v>45</v>
      </c>
      <c r="J39" s="4" t="s">
        <v>24</v>
      </c>
      <c r="K39" s="10">
        <v>7.98</v>
      </c>
      <c r="L39" s="10">
        <v>33.700000000000003</v>
      </c>
      <c r="M39" s="11">
        <f t="shared" si="2"/>
        <v>0.159</v>
      </c>
      <c r="N39" s="12">
        <f>K39*(1+M39)</f>
        <v>9.2488200000000003</v>
      </c>
      <c r="O39" s="12">
        <f>L39*(1+M39)</f>
        <v>39.058300000000003</v>
      </c>
      <c r="P39" s="13">
        <f>O39+N39</f>
        <v>48.307120000000005</v>
      </c>
    </row>
    <row r="40" spans="2:16" x14ac:dyDescent="0.25">
      <c r="B40" s="4" t="s">
        <v>46</v>
      </c>
      <c r="C40" s="4" t="s">
        <v>48</v>
      </c>
      <c r="D40" s="4" t="s">
        <v>10</v>
      </c>
      <c r="E40" s="5">
        <f>O11</f>
        <v>107.03363914373088</v>
      </c>
      <c r="F40" s="5">
        <f>E40</f>
        <v>107.03363914373088</v>
      </c>
      <c r="G40" s="6" t="s">
        <v>11</v>
      </c>
      <c r="H40" s="23"/>
      <c r="I40" s="4" t="s">
        <v>46</v>
      </c>
      <c r="J40" s="4" t="s">
        <v>48</v>
      </c>
      <c r="K40" s="10" t="s">
        <v>11</v>
      </c>
      <c r="L40" s="10" t="s">
        <v>11</v>
      </c>
      <c r="M40" s="10" t="s">
        <v>11</v>
      </c>
      <c r="N40" s="10">
        <f>M11</f>
        <v>0</v>
      </c>
      <c r="O40" s="10">
        <f t="shared" ref="O40:P40" si="8">N11</f>
        <v>107.03363914373088</v>
      </c>
      <c r="P40" s="10">
        <f t="shared" si="8"/>
        <v>107.03363914373088</v>
      </c>
    </row>
    <row r="41" spans="2:16" x14ac:dyDescent="0.25">
      <c r="B41" s="4" t="s">
        <v>47</v>
      </c>
      <c r="C41" s="4" t="s">
        <v>21</v>
      </c>
      <c r="D41" s="4" t="s">
        <v>10</v>
      </c>
      <c r="E41" s="5">
        <f>E28*(1+$D$19)</f>
        <v>89.555930000000004</v>
      </c>
      <c r="F41" s="5">
        <f>F28*(1+$D$19)</f>
        <v>89.555930000000004</v>
      </c>
      <c r="G41" s="6" t="s">
        <v>11</v>
      </c>
      <c r="H41" s="23"/>
      <c r="I41" s="4" t="s">
        <v>47</v>
      </c>
      <c r="J41" s="4" t="s">
        <v>21</v>
      </c>
      <c r="K41" s="10">
        <f>71.45/3.27</f>
        <v>21.850152905198776</v>
      </c>
      <c r="L41" s="10">
        <f>181.24/3.27</f>
        <v>55.425076452599392</v>
      </c>
      <c r="M41" s="11">
        <f t="shared" si="2"/>
        <v>0.159</v>
      </c>
      <c r="N41" s="12">
        <f>K41*(1+M41)</f>
        <v>25.324327217125383</v>
      </c>
      <c r="O41" s="12">
        <f>L41*(1+M41)</f>
        <v>64.237663608562698</v>
      </c>
      <c r="P41" s="13">
        <f>O41+N41</f>
        <v>89.561990825688085</v>
      </c>
    </row>
    <row r="42" spans="2:16" x14ac:dyDescent="0.25">
      <c r="B42" s="4" t="s">
        <v>35</v>
      </c>
      <c r="C42" s="4" t="s">
        <v>22</v>
      </c>
      <c r="D42" s="4" t="s">
        <v>10</v>
      </c>
      <c r="E42" s="5">
        <f>E29*(1+$D$19)</f>
        <v>89.555930000000004</v>
      </c>
      <c r="F42" s="5">
        <f>F29*(1+$D$19)</f>
        <v>89.555930000000004</v>
      </c>
      <c r="G42" s="6" t="s">
        <v>11</v>
      </c>
      <c r="H42" s="23"/>
      <c r="I42" s="4" t="s">
        <v>35</v>
      </c>
      <c r="J42" s="4" t="s">
        <v>22</v>
      </c>
      <c r="K42" s="10">
        <f>71.45/3.27</f>
        <v>21.850152905198776</v>
      </c>
      <c r="L42" s="10">
        <f>181.24/3.27</f>
        <v>55.425076452599392</v>
      </c>
      <c r="M42" s="11">
        <f t="shared" si="2"/>
        <v>0.159</v>
      </c>
      <c r="N42" s="12">
        <f>K42*(1+M42)</f>
        <v>25.324327217125383</v>
      </c>
      <c r="O42" s="12">
        <f>L42*(1+M42)</f>
        <v>64.237663608562698</v>
      </c>
      <c r="P42" s="13">
        <f>O42+N42</f>
        <v>89.561990825688085</v>
      </c>
    </row>
  </sheetData>
  <mergeCells count="21">
    <mergeCell ref="M4:M5"/>
    <mergeCell ref="I32:I33"/>
    <mergeCell ref="B32:B33"/>
    <mergeCell ref="J9:J10"/>
    <mergeCell ref="J4:J5"/>
    <mergeCell ref="M32:M33"/>
    <mergeCell ref="N32:N33"/>
    <mergeCell ref="O32:O33"/>
    <mergeCell ref="P32:P33"/>
    <mergeCell ref="C2:L2"/>
    <mergeCell ref="J32:J33"/>
    <mergeCell ref="K32:K33"/>
    <mergeCell ref="L32:L33"/>
    <mergeCell ref="C22:C23"/>
    <mergeCell ref="D22:D23"/>
    <mergeCell ref="E22:E23"/>
    <mergeCell ref="F22:G22"/>
    <mergeCell ref="C32:C33"/>
    <mergeCell ref="D32:D33"/>
    <mergeCell ref="E32:E33"/>
    <mergeCell ref="F32:G32"/>
  </mergeCells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Reno, Stephen</dc:creator>
  <cp:lastModifiedBy>Casco, Lake</cp:lastModifiedBy>
  <dcterms:created xsi:type="dcterms:W3CDTF">2018-05-10T23:07:34Z</dcterms:created>
  <dcterms:modified xsi:type="dcterms:W3CDTF">2018-05-22T00:36:07Z</dcterms:modified>
</cp:coreProperties>
</file>