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C\SCE Workpapers\(002) SCE17HC013 - Direct Evaporative Coolers\2017 Updated Workpaper Files\SCE17HC013.0 - Deliverables\SCE17HC013.0 Attachments\"/>
    </mc:Choice>
  </mc:AlternateContent>
  <bookViews>
    <workbookView xWindow="0" yWindow="0" windowWidth="28800" windowHeight="11235"/>
  </bookViews>
  <sheets>
    <sheet name="Cost Summary" sheetId="7" r:id="rId1"/>
    <sheet name="Residential Cost" sheetId="3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7" l="1"/>
  <c r="I8" i="7"/>
  <c r="H8" i="7"/>
  <c r="P10" i="7"/>
  <c r="P8" i="7"/>
  <c r="N10" i="7" l="1"/>
  <c r="K10" i="7"/>
  <c r="M10" i="7" s="1"/>
  <c r="O10" i="7" s="1"/>
  <c r="J10" i="7"/>
  <c r="I10" i="7"/>
  <c r="H10" i="7"/>
  <c r="H35" i="3"/>
  <c r="H36" i="3"/>
  <c r="H31" i="3" l="1"/>
  <c r="G31" i="3"/>
  <c r="F31" i="3"/>
  <c r="F6" i="3"/>
  <c r="G20" i="3" l="1"/>
  <c r="F17" i="3"/>
  <c r="F18" i="3" s="1"/>
  <c r="F19" i="3" s="1"/>
  <c r="F21" i="3" s="1"/>
  <c r="E17" i="3"/>
  <c r="D17" i="3"/>
  <c r="E18" i="3" s="1"/>
  <c r="G16" i="3"/>
  <c r="G6" i="3"/>
  <c r="E19" i="3" l="1"/>
  <c r="G18" i="3"/>
  <c r="G17" i="3"/>
  <c r="G19" i="3" l="1"/>
  <c r="G21" i="3" s="1"/>
  <c r="E21" i="3"/>
  <c r="G27" i="3" l="1"/>
  <c r="F27" i="3"/>
  <c r="G10" i="3"/>
  <c r="H27" i="3" l="1"/>
  <c r="K9" i="7" l="1"/>
  <c r="M9" i="7" s="1"/>
  <c r="K7" i="7" l="1"/>
  <c r="M7" i="7" s="1"/>
  <c r="K8" i="7"/>
  <c r="M8" i="7" s="1"/>
  <c r="E7" i="3" l="1"/>
  <c r="D7" i="3" l="1"/>
  <c r="E8" i="3" s="1"/>
  <c r="E9" i="3" s="1"/>
  <c r="E11" i="3" s="1"/>
  <c r="F7" i="3"/>
  <c r="G7" i="3" l="1"/>
  <c r="F8" i="3"/>
  <c r="F9" i="3"/>
  <c r="G8" i="3"/>
  <c r="F11" i="3" l="1"/>
  <c r="G9" i="3"/>
  <c r="N9" i="7" l="1"/>
  <c r="O9" i="7" s="1"/>
  <c r="G11" i="3"/>
  <c r="N8" i="7" l="1"/>
  <c r="O8" i="7" s="1"/>
  <c r="N7" i="7"/>
  <c r="P9" i="7"/>
  <c r="O7" i="7" l="1"/>
  <c r="P7" i="7" s="1"/>
</calcChain>
</file>

<file path=xl/sharedStrings.xml><?xml version="1.0" encoding="utf-8"?>
<sst xmlns="http://schemas.openxmlformats.org/spreadsheetml/2006/main" count="104" uniqueCount="72">
  <si>
    <t>Baseline System</t>
  </si>
  <si>
    <t>Material Cost
($)</t>
  </si>
  <si>
    <t>Labor Cost
($)</t>
  </si>
  <si>
    <t>Capacity
(Tons)</t>
  </si>
  <si>
    <t>EA</t>
  </si>
  <si>
    <t>System</t>
  </si>
  <si>
    <t>Unit</t>
  </si>
  <si>
    <t>Total Cost
($)</t>
  </si>
  <si>
    <t>Total</t>
  </si>
  <si>
    <t>Average Cost per Ton</t>
  </si>
  <si>
    <t>BASELINE SYSTEM COST</t>
  </si>
  <si>
    <t>3. System size was calculated based on industry standard of 1-ton per 400 Sq.ft. For a 1000 sq.ft. space it would require 2.5 Tons.</t>
  </si>
  <si>
    <t>4. Cost per 1000Sq.ft. was calculated by multiplying system size from Step 3 with Average Costs per ton from Step 2.</t>
  </si>
  <si>
    <t>5. Step 4 was repeated to calculate material, labor and total cost for a baseline system.</t>
  </si>
  <si>
    <t>Baseline System Cost Calculation Methodology</t>
  </si>
  <si>
    <t>Measure System Cost Calculation Methodology</t>
  </si>
  <si>
    <t>Residential</t>
  </si>
  <si>
    <t>MEASURE SYSTEM COST</t>
  </si>
  <si>
    <t>COST CALCULATION METHODOLOGY</t>
  </si>
  <si>
    <t>Average Baseline System Cost per 1,000SF (@ 400 SF per Ton) ($/1,000SF)</t>
  </si>
  <si>
    <t>Solution Code</t>
  </si>
  <si>
    <t>IOU</t>
  </si>
  <si>
    <t>Building Category</t>
  </si>
  <si>
    <t>Program Type</t>
  </si>
  <si>
    <t>Measure System</t>
  </si>
  <si>
    <t>Incremental Measure Cost
($)</t>
  </si>
  <si>
    <t>AC-17382</t>
  </si>
  <si>
    <t>AC-78424</t>
  </si>
  <si>
    <t>Measure</t>
  </si>
  <si>
    <t>(Res)withDamperDirectEvapCooler</t>
  </si>
  <si>
    <t>(Res)DirectEvapCooler</t>
  </si>
  <si>
    <t>SCE</t>
  </si>
  <si>
    <t>REA</t>
  </si>
  <si>
    <t>PGE</t>
  </si>
  <si>
    <t>ROB/NEW</t>
  </si>
  <si>
    <t>Material Cost
($/1,000 SF)</t>
  </si>
  <si>
    <t>Labor Cost
($/1,000 SF)</t>
  </si>
  <si>
    <t>Direct Evaporative Cooler</t>
  </si>
  <si>
    <t>Water Cost
($)</t>
  </si>
  <si>
    <t>Calculation Template</t>
  </si>
  <si>
    <t>SCE17HC013.0 - Calculation Template RES</t>
  </si>
  <si>
    <t>SCE17HC013.0 - Cost Calculation Summary</t>
  </si>
  <si>
    <t>Notes:</t>
  </si>
  <si>
    <t>[1] Total Proposed System Material cost = "Material Cost (Column K)" + "Water Cost (Column M)"</t>
  </si>
  <si>
    <t xml:space="preserve">[3] Material cost for AC-17382 = Material Cost for AC78424+$142; Labor cost for AC-17382 = Labor Cost of AC78424+$58; </t>
  </si>
  <si>
    <t>[2] Above material cost is used in the calculation template cost section. (Columns BG, BH, and BI)</t>
  </si>
  <si>
    <t>Refrigerant Piping Cost per standard 20 ft.</t>
  </si>
  <si>
    <t>Total Baseline System Cost per 1,000SF (@ 400 SF per Ton) ($/1,000SF)</t>
  </si>
  <si>
    <t>WATER PIPING COST</t>
  </si>
  <si>
    <t>Labor Cost ($/ft.)</t>
  </si>
  <si>
    <t xml:space="preserve">Material Cost 
($/ft.) </t>
  </si>
  <si>
    <t>Material Cost
($/20 ft.)</t>
  </si>
  <si>
    <t>Labor Cost
($/20 ft.)</t>
  </si>
  <si>
    <t>Water Piping Cost @ standard 20ft. Length</t>
  </si>
  <si>
    <t>System Cost
($)</t>
  </si>
  <si>
    <t>6. Refrigerant piping cost was calculated assuming a 20ft. run and was added to costs in Step 5 to calculate total measure costs.</t>
  </si>
  <si>
    <t>Baseline System Cost Sources: Work Order 017</t>
  </si>
  <si>
    <t>Direct Evaporative Cooler assumed 3,510 CFM, 0.87 media saturation
effectiveness (~3 ton equivalent)</t>
  </si>
  <si>
    <t>Measure System Cost Sources: Work Order 017</t>
  </si>
  <si>
    <t>1. Baseline system costs was taken from 2010-2012 Work Order 017 Study report for a 3-ton split system.</t>
  </si>
  <si>
    <t>2. Material, labor, and total cost per ton was calculated based on the costs from Step 1.</t>
  </si>
  <si>
    <t>1. Measure System costs were take from 2010-2012 Work Order 017 Study report for a 3-ton unit.</t>
  </si>
  <si>
    <t>5. Step 4 was repeated to calculate material, labor and total cost for a measure system.</t>
  </si>
  <si>
    <t>6. Water piping cost was calculated assuming a 20ft. run and was added to costs in Step 6 to calculate total measure costs.</t>
  </si>
  <si>
    <t>T24 minimum: 14 SEER (12.15 EER) Split‐System Air Conditioner assumed 36,000 BtuH</t>
  </si>
  <si>
    <t>Average Measure System Cost per 1,000SF (@ 400 SF per Ton) ($/1,000SF)</t>
  </si>
  <si>
    <t>Total Measure System Cost per 1,000SF (@ 400 SF per Ton) ($/1,000SF)</t>
  </si>
  <si>
    <t>PG&amp;E COSTS PER HOUSEHOLD</t>
  </si>
  <si>
    <t>TOTAL MEASURE COST PER 1000 SFT</t>
  </si>
  <si>
    <t>Material Cost
($/Household)</t>
  </si>
  <si>
    <t>Labor Cost
($/Household)</t>
  </si>
  <si>
    <t>Total Cost
($/Household)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</si>
</sst>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164" formatCode="&quot;$&quot;#,##0.00"/>
    <numFmt numFmtId="165" formatCode="#,##0.0"/>
    <numFmt numFmtId="166" formatCode="&quot;$&quot;#,##0.0"/>
  </numFmts>
  <fonts count="1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Arial"/>
      <family val="2"/>
    </font>
    <font>
      <b/>
      <u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4" xfId="0" applyFill="1" applyBorder="1"/>
    <xf numFmtId="0" fontId="0" fillId="2" borderId="0" xfId="0" applyFill="1" applyBorder="1"/>
    <xf numFmtId="0" fontId="1" fillId="2" borderId="0" xfId="0" applyFont="1" applyFill="1"/>
    <xf numFmtId="0" fontId="3" fillId="2" borderId="0" xfId="0" applyFont="1" applyFill="1"/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4" fillId="2" borderId="0" xfId="0" applyFont="1" applyFill="1"/>
    <xf numFmtId="0" fontId="6" fillId="2" borderId="0" xfId="0" applyFont="1" applyFill="1" applyAlignment="1">
      <alignment horizontal="left" vertical="center"/>
    </xf>
    <xf numFmtId="8" fontId="5" fillId="2" borderId="8" xfId="0" applyNumberFormat="1" applyFont="1" applyFill="1" applyBorder="1" applyAlignment="1">
      <alignment horizontal="center" vertical="center"/>
    </xf>
    <xf numFmtId="8" fontId="5" fillId="2" borderId="9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8" fontId="5" fillId="3" borderId="8" xfId="0" applyNumberFormat="1" applyFont="1" applyFill="1" applyBorder="1" applyAlignment="1">
      <alignment horizontal="center" vertical="center"/>
    </xf>
    <xf numFmtId="8" fontId="5" fillId="3" borderId="9" xfId="0" applyNumberFormat="1" applyFont="1" applyFill="1" applyBorder="1" applyAlignment="1">
      <alignment horizontal="center" vertical="center"/>
    </xf>
    <xf numFmtId="0" fontId="0" fillId="2" borderId="5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2" fillId="2" borderId="4" xfId="0" applyFont="1" applyFill="1" applyBorder="1" applyAlignment="1">
      <alignment horizontal="left" indent="4"/>
    </xf>
    <xf numFmtId="0" fontId="0" fillId="2" borderId="4" xfId="0" applyFill="1" applyBorder="1" applyAlignment="1">
      <alignment horizontal="left" indent="4"/>
    </xf>
    <xf numFmtId="0" fontId="9" fillId="2" borderId="0" xfId="0" applyFont="1" applyFill="1"/>
    <xf numFmtId="164" fontId="0" fillId="2" borderId="15" xfId="0" applyNumberForma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 vertical="center"/>
    </xf>
    <xf numFmtId="0" fontId="10" fillId="2" borderId="0" xfId="0" applyFont="1" applyFill="1"/>
    <xf numFmtId="165" fontId="0" fillId="2" borderId="15" xfId="0" applyNumberFormat="1" applyFill="1" applyBorder="1" applyAlignment="1">
      <alignment horizontal="center" vertical="center"/>
    </xf>
    <xf numFmtId="166" fontId="0" fillId="2" borderId="15" xfId="0" applyNumberFormat="1" applyFill="1" applyBorder="1" applyAlignment="1">
      <alignment horizontal="center" vertical="center"/>
    </xf>
    <xf numFmtId="164" fontId="0" fillId="2" borderId="0" xfId="0" applyNumberFormat="1" applyFill="1"/>
    <xf numFmtId="0" fontId="0" fillId="2" borderId="6" xfId="0" applyFill="1" applyBorder="1" applyAlignment="1">
      <alignment horizontal="center" vertical="center" wrapText="1"/>
    </xf>
    <xf numFmtId="1" fontId="0" fillId="2" borderId="6" xfId="0" applyNumberForma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numFmt numFmtId="167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22411</xdr:colOff>
      <xdr:row>14</xdr:row>
      <xdr:rowOff>89647</xdr:rowOff>
    </xdr:from>
    <xdr:to>
      <xdr:col>34</xdr:col>
      <xdr:colOff>99587</xdr:colOff>
      <xdr:row>15</xdr:row>
      <xdr:rowOff>289599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68735" y="3776382"/>
          <a:ext cx="14600000" cy="580952"/>
        </a:xfrm>
        <a:prstGeom prst="rect">
          <a:avLst/>
        </a:prstGeom>
      </xdr:spPr>
    </xdr:pic>
    <xdr:clientData/>
  </xdr:twoCellAnchor>
  <xdr:twoCellAnchor editAs="oneCell">
    <xdr:from>
      <xdr:col>10</xdr:col>
      <xdr:colOff>33618</xdr:colOff>
      <xdr:row>4</xdr:row>
      <xdr:rowOff>100853</xdr:rowOff>
    </xdr:from>
    <xdr:to>
      <xdr:col>31</xdr:col>
      <xdr:colOff>278528</xdr:colOff>
      <xdr:row>5</xdr:row>
      <xdr:rowOff>91282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79942" y="941294"/>
          <a:ext cx="12952381" cy="3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15"/>
  <sheetViews>
    <sheetView tabSelected="1" zoomScaleNormal="100" workbookViewId="0"/>
  </sheetViews>
  <sheetFormatPr defaultRowHeight="15" x14ac:dyDescent="0.25"/>
  <cols>
    <col min="1" max="1" width="9.140625" style="1"/>
    <col min="2" max="2" width="8.5703125" style="1" customWidth="1"/>
    <col min="3" max="3" width="28.5703125" style="1" bestFit="1" customWidth="1"/>
    <col min="4" max="4" width="34.42578125" style="1" bestFit="1" customWidth="1"/>
    <col min="5" max="5" width="14.7109375" style="1" bestFit="1" customWidth="1"/>
    <col min="6" max="6" width="7.7109375" style="1" customWidth="1"/>
    <col min="7" max="7" width="13.28515625" style="1" bestFit="1" customWidth="1"/>
    <col min="8" max="8" width="11.42578125" style="1" bestFit="1" customWidth="1"/>
    <col min="9" max="9" width="9.28515625" style="1" bestFit="1" customWidth="1"/>
    <col min="10" max="10" width="8.85546875" style="1" bestFit="1" customWidth="1"/>
    <col min="11" max="11" width="10.5703125" style="1" customWidth="1"/>
    <col min="12" max="12" width="9.85546875" style="1" customWidth="1"/>
    <col min="13" max="13" width="11.42578125" style="1" bestFit="1" customWidth="1"/>
    <col min="14" max="14" width="9.28515625" style="1" bestFit="1" customWidth="1"/>
    <col min="15" max="15" width="8.85546875" style="1" bestFit="1" customWidth="1"/>
    <col min="16" max="16" width="18" style="1" bestFit="1" customWidth="1"/>
    <col min="17" max="16384" width="9.140625" style="1"/>
  </cols>
  <sheetData>
    <row r="3" spans="2:16" ht="23.25" x14ac:dyDescent="0.35">
      <c r="B3" s="25" t="s">
        <v>41</v>
      </c>
    </row>
    <row r="5" spans="2:16" s="2" customFormat="1" x14ac:dyDescent="0.2">
      <c r="B5" s="31"/>
      <c r="C5" s="31"/>
      <c r="D5" s="31"/>
      <c r="E5" s="31"/>
      <c r="F5" s="31"/>
      <c r="G5" s="31"/>
      <c r="H5" s="49" t="s">
        <v>0</v>
      </c>
      <c r="I5" s="49"/>
      <c r="J5" s="49"/>
      <c r="K5" s="43" t="s">
        <v>24</v>
      </c>
      <c r="L5" s="44"/>
      <c r="M5" s="44"/>
      <c r="N5" s="44"/>
      <c r="O5" s="45"/>
      <c r="P5" s="32"/>
    </row>
    <row r="6" spans="2:16" s="2" customFormat="1" ht="38.25" x14ac:dyDescent="0.25">
      <c r="B6" s="35" t="s">
        <v>20</v>
      </c>
      <c r="C6" s="36" t="s">
        <v>28</v>
      </c>
      <c r="D6" s="35" t="s">
        <v>39</v>
      </c>
      <c r="E6" s="36" t="s">
        <v>22</v>
      </c>
      <c r="F6" s="36" t="s">
        <v>21</v>
      </c>
      <c r="G6" s="36" t="s">
        <v>23</v>
      </c>
      <c r="H6" s="35" t="s">
        <v>1</v>
      </c>
      <c r="I6" s="35" t="s">
        <v>2</v>
      </c>
      <c r="J6" s="35" t="s">
        <v>7</v>
      </c>
      <c r="K6" s="35" t="s">
        <v>54</v>
      </c>
      <c r="L6" s="35" t="s">
        <v>38</v>
      </c>
      <c r="M6" s="35" t="s">
        <v>1</v>
      </c>
      <c r="N6" s="35" t="s">
        <v>2</v>
      </c>
      <c r="O6" s="35" t="s">
        <v>7</v>
      </c>
      <c r="P6" s="35" t="s">
        <v>25</v>
      </c>
    </row>
    <row r="7" spans="2:16" s="2" customFormat="1" x14ac:dyDescent="0.25">
      <c r="B7" s="46" t="s">
        <v>26</v>
      </c>
      <c r="C7" s="50" t="s">
        <v>29</v>
      </c>
      <c r="D7" s="47" t="s">
        <v>40</v>
      </c>
      <c r="E7" s="46" t="s">
        <v>16</v>
      </c>
      <c r="F7" s="33" t="s">
        <v>31</v>
      </c>
      <c r="G7" s="33" t="s">
        <v>32</v>
      </c>
      <c r="H7" s="34">
        <v>0</v>
      </c>
      <c r="I7" s="34">
        <v>0</v>
      </c>
      <c r="J7" s="34">
        <v>0</v>
      </c>
      <c r="K7" s="34">
        <f>K9+142</f>
        <v>1857.2</v>
      </c>
      <c r="L7" s="34">
        <v>175.12</v>
      </c>
      <c r="M7" s="34">
        <f>K7+L7</f>
        <v>2032.3200000000002</v>
      </c>
      <c r="N7" s="34">
        <f>N9+58</f>
        <v>412.38333333333333</v>
      </c>
      <c r="O7" s="34">
        <f>M7+N7</f>
        <v>2444.7033333333334</v>
      </c>
      <c r="P7" s="34">
        <f>O7-J7</f>
        <v>2444.7033333333334</v>
      </c>
    </row>
    <row r="8" spans="2:16" s="2" customFormat="1" x14ac:dyDescent="0.25">
      <c r="B8" s="46"/>
      <c r="C8" s="50"/>
      <c r="D8" s="48"/>
      <c r="E8" s="46"/>
      <c r="F8" s="33" t="s">
        <v>33</v>
      </c>
      <c r="G8" s="33" t="s">
        <v>34</v>
      </c>
      <c r="H8" s="34">
        <f>H10</f>
        <v>1918.67</v>
      </c>
      <c r="I8" s="34">
        <f>I10</f>
        <v>751.96</v>
      </c>
      <c r="J8" s="34">
        <f>J10</f>
        <v>2670.63</v>
      </c>
      <c r="K8" s="34">
        <f>K10+142</f>
        <v>2401.5500000000002</v>
      </c>
      <c r="L8" s="34">
        <v>64.7</v>
      </c>
      <c r="M8" s="34">
        <f t="shared" ref="M8:M9" si="0">K8+L8</f>
        <v>2466.25</v>
      </c>
      <c r="N8" s="34">
        <f>N10+58</f>
        <v>524.83999999999992</v>
      </c>
      <c r="O8" s="34">
        <f t="shared" ref="O8:O9" si="1">M8+N8</f>
        <v>2991.09</v>
      </c>
      <c r="P8" s="34">
        <f>O8-J8</f>
        <v>320.46000000000004</v>
      </c>
    </row>
    <row r="9" spans="2:16" s="2" customFormat="1" x14ac:dyDescent="0.25">
      <c r="B9" s="46" t="s">
        <v>27</v>
      </c>
      <c r="C9" s="50" t="s">
        <v>30</v>
      </c>
      <c r="D9" s="47" t="s">
        <v>40</v>
      </c>
      <c r="E9" s="46" t="s">
        <v>16</v>
      </c>
      <c r="F9" s="33" t="s">
        <v>31</v>
      </c>
      <c r="G9" s="33" t="s">
        <v>32</v>
      </c>
      <c r="H9" s="34">
        <v>0</v>
      </c>
      <c r="I9" s="34">
        <v>0</v>
      </c>
      <c r="J9" s="34">
        <v>0</v>
      </c>
      <c r="K9" s="34">
        <f>'Residential Cost'!F31</f>
        <v>1715.2</v>
      </c>
      <c r="L9" s="34">
        <v>175.12</v>
      </c>
      <c r="M9" s="34">
        <f t="shared" si="0"/>
        <v>1890.3200000000002</v>
      </c>
      <c r="N9" s="34">
        <f>'Residential Cost'!G31</f>
        <v>354.38333333333333</v>
      </c>
      <c r="O9" s="34">
        <f t="shared" si="1"/>
        <v>2244.7033333333334</v>
      </c>
      <c r="P9" s="34">
        <f>O9-J9</f>
        <v>2244.7033333333334</v>
      </c>
    </row>
    <row r="10" spans="2:16" s="2" customFormat="1" x14ac:dyDescent="0.25">
      <c r="B10" s="46"/>
      <c r="C10" s="50"/>
      <c r="D10" s="48"/>
      <c r="E10" s="46"/>
      <c r="F10" s="33" t="s">
        <v>33</v>
      </c>
      <c r="G10" s="33" t="s">
        <v>34</v>
      </c>
      <c r="H10" s="34">
        <f>'Residential Cost'!F35</f>
        <v>1918.67</v>
      </c>
      <c r="I10" s="34">
        <f>'Residential Cost'!G35</f>
        <v>751.96</v>
      </c>
      <c r="J10" s="34">
        <f>H10+I10</f>
        <v>2670.63</v>
      </c>
      <c r="K10" s="34">
        <f>'Residential Cost'!F36</f>
        <v>2259.5500000000002</v>
      </c>
      <c r="L10" s="34">
        <v>64.7</v>
      </c>
      <c r="M10" s="34">
        <f>K10+L10</f>
        <v>2324.25</v>
      </c>
      <c r="N10" s="34">
        <f>'Residential Cost'!G36</f>
        <v>466.84</v>
      </c>
      <c r="O10" s="34">
        <f>M10+N10</f>
        <v>2791.09</v>
      </c>
      <c r="P10" s="34">
        <f>O10-J10</f>
        <v>120.46000000000004</v>
      </c>
    </row>
    <row r="11" spans="2:16" s="2" customFormat="1" x14ac:dyDescent="0.25"/>
    <row r="12" spans="2:16" x14ac:dyDescent="0.25">
      <c r="B12" s="5" t="s">
        <v>42</v>
      </c>
    </row>
    <row r="13" spans="2:16" x14ac:dyDescent="0.25">
      <c r="B13" s="1" t="s">
        <v>43</v>
      </c>
      <c r="K13" s="28"/>
      <c r="N13" s="28"/>
    </row>
    <row r="14" spans="2:16" x14ac:dyDescent="0.25">
      <c r="B14" s="1" t="s">
        <v>45</v>
      </c>
      <c r="K14" s="28"/>
      <c r="N14" s="28"/>
    </row>
    <row r="15" spans="2:16" x14ac:dyDescent="0.25">
      <c r="B15" s="1" t="s">
        <v>44</v>
      </c>
    </row>
  </sheetData>
  <mergeCells count="10">
    <mergeCell ref="K5:O5"/>
    <mergeCell ref="B9:B10"/>
    <mergeCell ref="B7:B8"/>
    <mergeCell ref="D7:D8"/>
    <mergeCell ref="D9:D10"/>
    <mergeCell ref="H5:J5"/>
    <mergeCell ref="E7:E8"/>
    <mergeCell ref="E9:E10"/>
    <mergeCell ref="C7:C8"/>
    <mergeCell ref="C9:C10"/>
  </mergeCells>
  <conditionalFormatting sqref="H7:P10">
    <cfRule type="cellIs" dxfId="0" priority="2" operator="equal">
      <formula>0</formula>
    </cfRule>
  </conditionalFormatting>
  <pageMargins left="0.7" right="0.7" top="0.75" bottom="0.75" header="0.3" footer="0.3"/>
  <ignoredErrors>
    <ignoredError sqref="N7:N8 N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L58"/>
  <sheetViews>
    <sheetView topLeftCell="A28" zoomScale="85" zoomScaleNormal="85" workbookViewId="0">
      <selection activeCell="B33" sqref="B33:H33"/>
    </sheetView>
  </sheetViews>
  <sheetFormatPr defaultRowHeight="15" x14ac:dyDescent="0.25"/>
  <cols>
    <col min="1" max="1" width="9.140625" style="1"/>
    <col min="2" max="2" width="84.5703125" style="1" customWidth="1"/>
    <col min="3" max="3" width="10.28515625" style="1" customWidth="1"/>
    <col min="4" max="4" width="9.140625" style="1"/>
    <col min="5" max="7" width="13.140625" style="1" customWidth="1"/>
    <col min="8" max="8" width="12.28515625" style="1" customWidth="1"/>
    <col min="9" max="16384" width="9.140625" style="1"/>
  </cols>
  <sheetData>
    <row r="3" spans="2:11" x14ac:dyDescent="0.25">
      <c r="B3" s="9"/>
    </row>
    <row r="4" spans="2:11" ht="21" customHeight="1" x14ac:dyDescent="0.25">
      <c r="B4" s="58" t="s">
        <v>10</v>
      </c>
      <c r="C4" s="58"/>
      <c r="D4" s="58"/>
      <c r="E4" s="58"/>
      <c r="F4" s="58"/>
      <c r="G4" s="58"/>
      <c r="K4" s="22" t="s">
        <v>56</v>
      </c>
    </row>
    <row r="5" spans="2:11" ht="30" x14ac:dyDescent="0.25">
      <c r="B5" s="37" t="s">
        <v>5</v>
      </c>
      <c r="C5" s="37" t="s">
        <v>6</v>
      </c>
      <c r="D5" s="38" t="s">
        <v>3</v>
      </c>
      <c r="E5" s="38" t="s">
        <v>1</v>
      </c>
      <c r="F5" s="38" t="s">
        <v>2</v>
      </c>
      <c r="G5" s="38" t="s">
        <v>7</v>
      </c>
    </row>
    <row r="6" spans="2:11" ht="29.25" customHeight="1" thickBot="1" x14ac:dyDescent="0.3">
      <c r="B6" s="29" t="s">
        <v>64</v>
      </c>
      <c r="C6" s="7" t="s">
        <v>4</v>
      </c>
      <c r="D6" s="30">
        <v>3</v>
      </c>
      <c r="E6" s="8">
        <v>1544.93</v>
      </c>
      <c r="F6" s="8">
        <f>2207.7-E6</f>
        <v>662.76999999999975</v>
      </c>
      <c r="G6" s="8">
        <f>E6+F6</f>
        <v>2207.6999999999998</v>
      </c>
    </row>
    <row r="7" spans="2:11" s="2" customFormat="1" ht="20.25" customHeight="1" thickBot="1" x14ac:dyDescent="0.3">
      <c r="B7" s="52" t="s">
        <v>8</v>
      </c>
      <c r="C7" s="53"/>
      <c r="D7" s="13">
        <f>SUM(D6:D6)</f>
        <v>3</v>
      </c>
      <c r="E7" s="11">
        <f>SUM(E6:E6)</f>
        <v>1544.93</v>
      </c>
      <c r="F7" s="11">
        <f>SUM(F6:F6)</f>
        <v>662.76999999999975</v>
      </c>
      <c r="G7" s="12">
        <f>E7+F7</f>
        <v>2207.6999999999998</v>
      </c>
    </row>
    <row r="8" spans="2:11" s="2" customFormat="1" ht="20.25" customHeight="1" thickBot="1" x14ac:dyDescent="0.3">
      <c r="B8" s="52" t="s">
        <v>9</v>
      </c>
      <c r="C8" s="54"/>
      <c r="D8" s="53"/>
      <c r="E8" s="11">
        <f>E7/D7</f>
        <v>514.97666666666669</v>
      </c>
      <c r="F8" s="11">
        <f>F7/D7</f>
        <v>220.92333333333326</v>
      </c>
      <c r="G8" s="12">
        <f>E8+F8</f>
        <v>735.9</v>
      </c>
      <c r="H8" s="10"/>
    </row>
    <row r="9" spans="2:11" ht="25.5" customHeight="1" thickBot="1" x14ac:dyDescent="0.3">
      <c r="B9" s="55" t="s">
        <v>19</v>
      </c>
      <c r="C9" s="56"/>
      <c r="D9" s="57"/>
      <c r="E9" s="14">
        <f>E8*1000/400</f>
        <v>1287.4416666666666</v>
      </c>
      <c r="F9" s="14">
        <f>F8*1000/400</f>
        <v>552.30833333333317</v>
      </c>
      <c r="G9" s="15">
        <f>E9+F9</f>
        <v>1839.7499999999998</v>
      </c>
    </row>
    <row r="10" spans="2:11" s="2" customFormat="1" ht="20.25" customHeight="1" thickBot="1" x14ac:dyDescent="0.3">
      <c r="B10" s="52" t="s">
        <v>46</v>
      </c>
      <c r="C10" s="54"/>
      <c r="D10" s="53"/>
      <c r="E10" s="11">
        <v>169</v>
      </c>
      <c r="F10" s="11">
        <v>18.5</v>
      </c>
      <c r="G10" s="12">
        <f>E10+F10</f>
        <v>187.5</v>
      </c>
      <c r="H10" s="10"/>
    </row>
    <row r="11" spans="2:11" ht="25.5" customHeight="1" thickBot="1" x14ac:dyDescent="0.3">
      <c r="B11" s="55" t="s">
        <v>47</v>
      </c>
      <c r="C11" s="56"/>
      <c r="D11" s="57"/>
      <c r="E11" s="14">
        <f>E9+E10</f>
        <v>1456.4416666666666</v>
      </c>
      <c r="F11" s="14">
        <f>F9+F10</f>
        <v>570.80833333333317</v>
      </c>
      <c r="G11" s="15">
        <f>G9+G10</f>
        <v>2027.2499999999998</v>
      </c>
    </row>
    <row r="12" spans="2:11" x14ac:dyDescent="0.25">
      <c r="B12" s="6"/>
    </row>
    <row r="13" spans="2:11" x14ac:dyDescent="0.25">
      <c r="B13" s="6"/>
    </row>
    <row r="14" spans="2:11" ht="21" customHeight="1" x14ac:dyDescent="0.25">
      <c r="B14" s="58" t="s">
        <v>17</v>
      </c>
      <c r="C14" s="58"/>
      <c r="D14" s="58"/>
      <c r="E14" s="58"/>
      <c r="F14" s="58"/>
      <c r="G14" s="58"/>
      <c r="K14" s="22" t="s">
        <v>58</v>
      </c>
    </row>
    <row r="15" spans="2:11" ht="30" x14ac:dyDescent="0.25">
      <c r="B15" s="37" t="s">
        <v>5</v>
      </c>
      <c r="C15" s="37" t="s">
        <v>6</v>
      </c>
      <c r="D15" s="38" t="s">
        <v>3</v>
      </c>
      <c r="E15" s="38" t="s">
        <v>1</v>
      </c>
      <c r="F15" s="38" t="s">
        <v>2</v>
      </c>
      <c r="G15" s="38" t="s">
        <v>7</v>
      </c>
    </row>
    <row r="16" spans="2:11" ht="30.75" thickBot="1" x14ac:dyDescent="0.3">
      <c r="B16" s="29" t="s">
        <v>57</v>
      </c>
      <c r="C16" s="7" t="s">
        <v>4</v>
      </c>
      <c r="D16" s="30">
        <v>3</v>
      </c>
      <c r="E16" s="8">
        <v>1440.24</v>
      </c>
      <c r="F16" s="8">
        <v>285.45999999999998</v>
      </c>
      <c r="G16" s="8">
        <f>E16+F16</f>
        <v>1725.7</v>
      </c>
    </row>
    <row r="17" spans="2:11" s="2" customFormat="1" ht="20.25" customHeight="1" thickBot="1" x14ac:dyDescent="0.3">
      <c r="B17" s="52" t="s">
        <v>8</v>
      </c>
      <c r="C17" s="53"/>
      <c r="D17" s="13">
        <f>SUM(D16:D16)</f>
        <v>3</v>
      </c>
      <c r="E17" s="11">
        <f>SUM(E16:E16)</f>
        <v>1440.24</v>
      </c>
      <c r="F17" s="11">
        <f>SUM(F16:F16)</f>
        <v>285.45999999999998</v>
      </c>
      <c r="G17" s="12">
        <f>E17+F17</f>
        <v>1725.7</v>
      </c>
    </row>
    <row r="18" spans="2:11" s="2" customFormat="1" ht="20.25" customHeight="1" thickBot="1" x14ac:dyDescent="0.3">
      <c r="B18" s="52" t="s">
        <v>9</v>
      </c>
      <c r="C18" s="54"/>
      <c r="D18" s="53"/>
      <c r="E18" s="11">
        <f>E17/D17</f>
        <v>480.08</v>
      </c>
      <c r="F18" s="11">
        <f>F17/D17</f>
        <v>95.153333333333322</v>
      </c>
      <c r="G18" s="12">
        <f>E18+F18</f>
        <v>575.23333333333335</v>
      </c>
      <c r="H18" s="10"/>
    </row>
    <row r="19" spans="2:11" ht="25.5" customHeight="1" thickBot="1" x14ac:dyDescent="0.3">
      <c r="B19" s="55" t="s">
        <v>65</v>
      </c>
      <c r="C19" s="56"/>
      <c r="D19" s="57"/>
      <c r="E19" s="14">
        <f>E18*1000/400</f>
        <v>1200.2</v>
      </c>
      <c r="F19" s="14">
        <f>F18*1000/400</f>
        <v>237.88333333333333</v>
      </c>
      <c r="G19" s="15">
        <f>E19+F19</f>
        <v>1438.0833333333335</v>
      </c>
    </row>
    <row r="20" spans="2:11" s="2" customFormat="1" ht="20.25" customHeight="1" thickBot="1" x14ac:dyDescent="0.3">
      <c r="B20" s="52" t="s">
        <v>46</v>
      </c>
      <c r="C20" s="54"/>
      <c r="D20" s="53"/>
      <c r="E20" s="11">
        <v>169</v>
      </c>
      <c r="F20" s="11">
        <v>18.5</v>
      </c>
      <c r="G20" s="12">
        <f>E20+F20</f>
        <v>187.5</v>
      </c>
      <c r="H20" s="10"/>
    </row>
    <row r="21" spans="2:11" ht="25.5" customHeight="1" thickBot="1" x14ac:dyDescent="0.3">
      <c r="B21" s="55" t="s">
        <v>66</v>
      </c>
      <c r="C21" s="56"/>
      <c r="D21" s="57"/>
      <c r="E21" s="14">
        <f>E19+E20</f>
        <v>1369.2</v>
      </c>
      <c r="F21" s="14">
        <f>F19+F20</f>
        <v>256.38333333333333</v>
      </c>
      <c r="G21" s="15">
        <f>G19+G20</f>
        <v>1625.5833333333335</v>
      </c>
    </row>
    <row r="22" spans="2:11" x14ac:dyDescent="0.25">
      <c r="B22" s="6"/>
    </row>
    <row r="23" spans="2:11" x14ac:dyDescent="0.25">
      <c r="B23" s="6"/>
    </row>
    <row r="24" spans="2:11" ht="15.75" thickBot="1" x14ac:dyDescent="0.3">
      <c r="B24" s="6"/>
    </row>
    <row r="25" spans="2:11" ht="16.5" thickBot="1" x14ac:dyDescent="0.3">
      <c r="B25" s="63" t="s">
        <v>48</v>
      </c>
      <c r="C25" s="64"/>
      <c r="D25" s="64"/>
      <c r="E25" s="64"/>
      <c r="F25" s="64"/>
      <c r="G25" s="64"/>
      <c r="H25" s="65"/>
    </row>
    <row r="26" spans="2:11" ht="45" x14ac:dyDescent="0.25">
      <c r="B26" s="69" t="s">
        <v>5</v>
      </c>
      <c r="C26" s="71"/>
      <c r="D26" s="39" t="s">
        <v>50</v>
      </c>
      <c r="E26" s="39" t="s">
        <v>49</v>
      </c>
      <c r="F26" s="39" t="s">
        <v>51</v>
      </c>
      <c r="G26" s="39" t="s">
        <v>52</v>
      </c>
      <c r="H26" s="40" t="s">
        <v>7</v>
      </c>
    </row>
    <row r="27" spans="2:11" ht="30" customHeight="1" thickBot="1" x14ac:dyDescent="0.3">
      <c r="B27" s="66" t="s">
        <v>53</v>
      </c>
      <c r="C27" s="68"/>
      <c r="D27" s="26">
        <v>17.3</v>
      </c>
      <c r="E27" s="26">
        <v>4.9000000000000004</v>
      </c>
      <c r="F27" s="27">
        <f>D27*20</f>
        <v>346</v>
      </c>
      <c r="G27" s="27">
        <f>E27*20</f>
        <v>98</v>
      </c>
      <c r="H27" s="24">
        <f>F27+G27</f>
        <v>444</v>
      </c>
    </row>
    <row r="28" spans="2:11" ht="15.75" thickBot="1" x14ac:dyDescent="0.3"/>
    <row r="29" spans="2:11" ht="16.5" thickBot="1" x14ac:dyDescent="0.3">
      <c r="B29" s="63" t="s">
        <v>68</v>
      </c>
      <c r="C29" s="64"/>
      <c r="D29" s="64"/>
      <c r="E29" s="64"/>
      <c r="F29" s="64"/>
      <c r="G29" s="64"/>
      <c r="H29" s="65"/>
    </row>
    <row r="30" spans="2:11" ht="30" x14ac:dyDescent="0.25">
      <c r="B30" s="69" t="s">
        <v>5</v>
      </c>
      <c r="C30" s="70"/>
      <c r="D30" s="70"/>
      <c r="E30" s="71"/>
      <c r="F30" s="39" t="s">
        <v>35</v>
      </c>
      <c r="G30" s="39" t="s">
        <v>36</v>
      </c>
      <c r="H30" s="40" t="s">
        <v>7</v>
      </c>
    </row>
    <row r="31" spans="2:11" ht="30" customHeight="1" thickBot="1" x14ac:dyDescent="0.3">
      <c r="B31" s="66" t="s">
        <v>37</v>
      </c>
      <c r="C31" s="67"/>
      <c r="D31" s="67"/>
      <c r="E31" s="68"/>
      <c r="F31" s="23">
        <f>E21+F27</f>
        <v>1715.2</v>
      </c>
      <c r="G31" s="23">
        <f>G27+F21</f>
        <v>354.38333333333333</v>
      </c>
      <c r="H31" s="24">
        <f>F31+G31</f>
        <v>2069.5833333333335</v>
      </c>
      <c r="K31" s="5"/>
    </row>
    <row r="32" spans="2:11" ht="30" customHeight="1" x14ac:dyDescent="0.25">
      <c r="B32" s="41"/>
      <c r="C32" s="41"/>
      <c r="D32" s="41"/>
      <c r="E32" s="41"/>
      <c r="F32" s="42"/>
      <c r="G32" s="42"/>
      <c r="H32" s="42"/>
      <c r="K32" s="5"/>
    </row>
    <row r="33" spans="2:12" ht="30" customHeight="1" x14ac:dyDescent="0.25">
      <c r="B33" s="58" t="s">
        <v>67</v>
      </c>
      <c r="C33" s="58"/>
      <c r="D33" s="58"/>
      <c r="E33" s="58"/>
      <c r="F33" s="58"/>
      <c r="G33" s="58"/>
      <c r="H33" s="58"/>
      <c r="K33" s="5"/>
    </row>
    <row r="34" spans="2:12" ht="30" customHeight="1" x14ac:dyDescent="0.25">
      <c r="B34" s="59" t="s">
        <v>5</v>
      </c>
      <c r="C34" s="59"/>
      <c r="D34" s="59"/>
      <c r="E34" s="59"/>
      <c r="F34" s="38" t="s">
        <v>69</v>
      </c>
      <c r="G34" s="38" t="s">
        <v>70</v>
      </c>
      <c r="H34" s="38" t="s">
        <v>71</v>
      </c>
      <c r="K34" s="5"/>
    </row>
    <row r="35" spans="2:12" ht="30" customHeight="1" x14ac:dyDescent="0.25">
      <c r="B35" s="51" t="s">
        <v>0</v>
      </c>
      <c r="C35" s="51"/>
      <c r="D35" s="51"/>
      <c r="E35" s="51"/>
      <c r="F35" s="8">
        <v>1918.67</v>
      </c>
      <c r="G35" s="8">
        <v>751.96</v>
      </c>
      <c r="H35" s="8">
        <f>F35+G35</f>
        <v>2670.63</v>
      </c>
      <c r="K35" s="5"/>
    </row>
    <row r="36" spans="2:12" ht="30" customHeight="1" x14ac:dyDescent="0.25">
      <c r="B36" s="51" t="s">
        <v>24</v>
      </c>
      <c r="C36" s="51"/>
      <c r="D36" s="51"/>
      <c r="E36" s="51"/>
      <c r="F36" s="8">
        <v>2259.5500000000002</v>
      </c>
      <c r="G36" s="8">
        <v>466.84</v>
      </c>
      <c r="H36" s="8">
        <f>F36+G36</f>
        <v>2726.3900000000003</v>
      </c>
      <c r="K36" s="5"/>
    </row>
    <row r="37" spans="2:12" ht="15.75" thickBot="1" x14ac:dyDescent="0.3">
      <c r="H37" s="28"/>
    </row>
    <row r="38" spans="2:12" ht="19.5" thickBot="1" x14ac:dyDescent="0.35">
      <c r="B38" s="60" t="s">
        <v>18</v>
      </c>
      <c r="C38" s="61"/>
      <c r="D38" s="61"/>
      <c r="E38" s="61"/>
      <c r="F38" s="62"/>
    </row>
    <row r="39" spans="2:12" x14ac:dyDescent="0.25">
      <c r="B39" s="3"/>
      <c r="C39" s="4"/>
      <c r="D39" s="4"/>
      <c r="E39" s="4"/>
      <c r="F39" s="16"/>
    </row>
    <row r="40" spans="2:12" ht="15.75" x14ac:dyDescent="0.25">
      <c r="B40" s="20" t="s">
        <v>14</v>
      </c>
      <c r="C40" s="4"/>
      <c r="D40" s="4"/>
      <c r="E40" s="4"/>
      <c r="F40" s="16"/>
    </row>
    <row r="41" spans="2:12" x14ac:dyDescent="0.25">
      <c r="B41" s="21" t="s">
        <v>59</v>
      </c>
      <c r="C41" s="4"/>
      <c r="D41" s="4"/>
      <c r="E41" s="4"/>
      <c r="F41" s="16"/>
    </row>
    <row r="42" spans="2:12" x14ac:dyDescent="0.25">
      <c r="B42" s="21" t="s">
        <v>60</v>
      </c>
      <c r="C42" s="4"/>
      <c r="D42" s="4"/>
      <c r="E42" s="4"/>
      <c r="F42" s="16"/>
      <c r="G42" s="4"/>
      <c r="H42" s="4"/>
      <c r="I42" s="4"/>
      <c r="J42" s="4"/>
      <c r="K42" s="4"/>
      <c r="L42" s="4"/>
    </row>
    <row r="43" spans="2:12" x14ac:dyDescent="0.25">
      <c r="B43" s="21" t="s">
        <v>11</v>
      </c>
      <c r="C43" s="4"/>
      <c r="D43" s="4"/>
      <c r="E43" s="4"/>
      <c r="F43" s="16"/>
      <c r="G43" s="4"/>
      <c r="H43" s="4"/>
      <c r="I43" s="4"/>
      <c r="J43" s="4"/>
      <c r="K43" s="4"/>
      <c r="L43" s="4"/>
    </row>
    <row r="44" spans="2:12" x14ac:dyDescent="0.25">
      <c r="B44" s="21" t="s">
        <v>12</v>
      </c>
      <c r="C44" s="4"/>
      <c r="D44" s="4"/>
      <c r="E44" s="4"/>
      <c r="F44" s="16"/>
      <c r="G44" s="4"/>
      <c r="H44" s="4"/>
      <c r="I44" s="4"/>
      <c r="J44" s="4"/>
      <c r="K44" s="4"/>
    </row>
    <row r="45" spans="2:12" x14ac:dyDescent="0.25">
      <c r="B45" s="21" t="s">
        <v>13</v>
      </c>
      <c r="C45" s="4"/>
      <c r="D45" s="4"/>
      <c r="E45" s="4"/>
      <c r="F45" s="16"/>
      <c r="G45" s="4"/>
      <c r="H45" s="4"/>
      <c r="I45" s="4"/>
      <c r="J45" s="4"/>
      <c r="K45" s="4"/>
      <c r="L45" s="4"/>
    </row>
    <row r="46" spans="2:12" x14ac:dyDescent="0.25">
      <c r="B46" s="21" t="s">
        <v>55</v>
      </c>
      <c r="C46" s="4"/>
      <c r="D46" s="4"/>
      <c r="E46" s="4"/>
      <c r="F46" s="16"/>
      <c r="G46" s="4"/>
      <c r="H46" s="4"/>
      <c r="I46" s="4"/>
      <c r="J46" s="4"/>
      <c r="K46" s="4"/>
      <c r="L46" s="4"/>
    </row>
    <row r="47" spans="2:12" x14ac:dyDescent="0.25">
      <c r="B47" s="21"/>
      <c r="C47" s="4"/>
      <c r="D47" s="4"/>
      <c r="E47" s="4"/>
      <c r="F47" s="16"/>
      <c r="G47" s="4"/>
      <c r="H47" s="4"/>
      <c r="I47" s="4"/>
      <c r="J47" s="4"/>
      <c r="K47" s="4"/>
      <c r="L47" s="4"/>
    </row>
    <row r="48" spans="2:12" ht="15.75" x14ac:dyDescent="0.25">
      <c r="B48" s="20" t="s">
        <v>15</v>
      </c>
      <c r="C48" s="4"/>
      <c r="D48" s="4"/>
      <c r="E48" s="4"/>
      <c r="F48" s="16"/>
      <c r="G48" s="4"/>
      <c r="H48" s="4"/>
      <c r="I48" s="4"/>
      <c r="J48" s="4"/>
      <c r="K48" s="4"/>
    </row>
    <row r="49" spans="2:11" x14ac:dyDescent="0.25">
      <c r="B49" s="21" t="s">
        <v>61</v>
      </c>
      <c r="C49" s="4"/>
      <c r="D49" s="4"/>
      <c r="E49" s="4"/>
      <c r="F49" s="16"/>
      <c r="G49" s="4"/>
      <c r="H49" s="4"/>
      <c r="I49" s="4"/>
      <c r="J49" s="4"/>
      <c r="K49" s="4"/>
    </row>
    <row r="50" spans="2:11" x14ac:dyDescent="0.25">
      <c r="B50" s="21" t="s">
        <v>60</v>
      </c>
      <c r="C50" s="4"/>
      <c r="D50" s="4"/>
      <c r="E50" s="4"/>
      <c r="F50" s="16"/>
      <c r="G50" s="4"/>
      <c r="H50" s="4"/>
      <c r="I50" s="4"/>
      <c r="J50" s="4"/>
      <c r="K50" s="4"/>
    </row>
    <row r="51" spans="2:11" x14ac:dyDescent="0.25">
      <c r="B51" s="21" t="s">
        <v>11</v>
      </c>
      <c r="C51" s="4"/>
      <c r="D51" s="4"/>
      <c r="E51" s="4"/>
      <c r="F51" s="16"/>
      <c r="G51" s="4"/>
      <c r="H51" s="4"/>
      <c r="I51" s="4"/>
      <c r="J51" s="4"/>
      <c r="K51" s="4"/>
    </row>
    <row r="52" spans="2:11" x14ac:dyDescent="0.25">
      <c r="B52" s="21" t="s">
        <v>12</v>
      </c>
      <c r="C52" s="4"/>
      <c r="D52" s="4"/>
      <c r="E52" s="4"/>
      <c r="F52" s="16"/>
      <c r="G52" s="4"/>
      <c r="H52" s="4"/>
      <c r="I52" s="4"/>
      <c r="J52" s="4"/>
      <c r="K52" s="4"/>
    </row>
    <row r="53" spans="2:11" x14ac:dyDescent="0.25">
      <c r="B53" s="21" t="s">
        <v>62</v>
      </c>
      <c r="C53" s="4"/>
      <c r="D53" s="4"/>
      <c r="E53" s="4"/>
      <c r="F53" s="16"/>
      <c r="G53" s="4"/>
      <c r="H53" s="4"/>
      <c r="I53" s="4"/>
      <c r="J53" s="4"/>
      <c r="K53" s="4"/>
    </row>
    <row r="54" spans="2:11" x14ac:dyDescent="0.25">
      <c r="B54" s="21" t="s">
        <v>63</v>
      </c>
      <c r="C54" s="4"/>
      <c r="D54" s="4"/>
      <c r="E54" s="4"/>
      <c r="F54" s="16"/>
      <c r="G54" s="4"/>
      <c r="H54" s="4"/>
      <c r="I54" s="4"/>
      <c r="J54" s="4"/>
      <c r="K54" s="4"/>
    </row>
    <row r="55" spans="2:11" x14ac:dyDescent="0.25">
      <c r="C55" s="4"/>
      <c r="D55" s="4"/>
      <c r="E55" s="4"/>
      <c r="F55" s="16"/>
      <c r="G55" s="4"/>
      <c r="H55" s="4"/>
      <c r="I55" s="4"/>
      <c r="J55" s="4"/>
      <c r="K55" s="4"/>
    </row>
    <row r="56" spans="2:11" ht="15.75" thickBot="1" x14ac:dyDescent="0.3">
      <c r="B56" s="17"/>
      <c r="C56" s="18"/>
      <c r="D56" s="18"/>
      <c r="E56" s="18"/>
      <c r="F56" s="19"/>
      <c r="G56" s="4"/>
      <c r="H56" s="4"/>
      <c r="I56" s="4"/>
      <c r="J56" s="4"/>
      <c r="K56" s="4"/>
    </row>
    <row r="57" spans="2:11" x14ac:dyDescent="0.25">
      <c r="D57" s="4"/>
      <c r="E57" s="4"/>
      <c r="F57" s="4"/>
      <c r="G57" s="4"/>
      <c r="H57" s="4"/>
      <c r="I57" s="4"/>
      <c r="J57" s="4"/>
      <c r="K57" s="4"/>
    </row>
    <row r="58" spans="2:11" x14ac:dyDescent="0.25">
      <c r="D58" s="4"/>
      <c r="E58" s="4"/>
      <c r="F58" s="4"/>
      <c r="G58" s="4"/>
      <c r="H58" s="4"/>
      <c r="I58" s="4"/>
      <c r="J58" s="4"/>
      <c r="K58" s="4"/>
    </row>
  </sheetData>
  <mergeCells count="23">
    <mergeCell ref="B4:G4"/>
    <mergeCell ref="B38:F38"/>
    <mergeCell ref="B9:D9"/>
    <mergeCell ref="B7:C7"/>
    <mergeCell ref="B8:D8"/>
    <mergeCell ref="B10:D10"/>
    <mergeCell ref="B11:D11"/>
    <mergeCell ref="B25:H25"/>
    <mergeCell ref="B29:H29"/>
    <mergeCell ref="B31:E31"/>
    <mergeCell ref="B30:E30"/>
    <mergeCell ref="B26:C26"/>
    <mergeCell ref="B27:C27"/>
    <mergeCell ref="B14:G14"/>
    <mergeCell ref="B36:E36"/>
    <mergeCell ref="B35:E35"/>
    <mergeCell ref="B17:C17"/>
    <mergeCell ref="B18:D18"/>
    <mergeCell ref="B19:D19"/>
    <mergeCell ref="B33:H33"/>
    <mergeCell ref="B34:E34"/>
    <mergeCell ref="B20:D20"/>
    <mergeCell ref="B21:D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Summary</vt:lpstr>
      <vt:lpstr>Residential Cost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Subramanya, Arvind</cp:lastModifiedBy>
  <dcterms:created xsi:type="dcterms:W3CDTF">2016-12-01T14:20:30Z</dcterms:created>
  <dcterms:modified xsi:type="dcterms:W3CDTF">2017-02-08T20:08:04Z</dcterms:modified>
</cp:coreProperties>
</file>