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-132" yWindow="36" windowWidth="14148" windowHeight="12240" activeTab="1"/>
  </bookViews>
  <sheets>
    <sheet name="Energy Savings" sheetId="2" r:id="rId1"/>
    <sheet name="Baseline and Measure Cost" sheetId="5" r:id="rId2"/>
    <sheet name="Summary" sheetId="4" state="hidden" r:id="rId3"/>
  </sheets>
  <calcPr calcId="152511"/>
</workbook>
</file>

<file path=xl/calcChain.xml><?xml version="1.0" encoding="utf-8"?>
<calcChain xmlns="http://schemas.openxmlformats.org/spreadsheetml/2006/main">
  <c r="F7" i="4" l="1"/>
  <c r="F4" i="4"/>
  <c r="H6" i="5"/>
  <c r="J6" i="5" s="1"/>
  <c r="J5" i="5"/>
  <c r="C5" i="5"/>
  <c r="E5" i="5" s="1"/>
  <c r="J4" i="5"/>
  <c r="J8" i="5" s="1"/>
  <c r="H4" i="5"/>
  <c r="C4" i="5"/>
  <c r="E4" i="5" s="1"/>
  <c r="E8" i="5" s="1"/>
  <c r="F11" i="5" s="1"/>
  <c r="C35" i="2"/>
  <c r="B35" i="2"/>
  <c r="O35" i="2" s="1"/>
  <c r="O34" i="2"/>
  <c r="O33" i="2"/>
  <c r="C32" i="2"/>
  <c r="B32" i="2"/>
  <c r="O32" i="2" s="1"/>
  <c r="O31" i="2"/>
  <c r="O30" i="2"/>
  <c r="G26" i="2"/>
  <c r="F26" i="2"/>
  <c r="E26" i="2"/>
  <c r="M26" i="2" s="1"/>
  <c r="D26" i="2"/>
  <c r="B26" i="2"/>
  <c r="L26" i="2" s="1"/>
  <c r="O26" i="2" s="1"/>
  <c r="O25" i="2"/>
  <c r="M25" i="2"/>
  <c r="L25" i="2"/>
  <c r="M24" i="2"/>
  <c r="L24" i="2"/>
  <c r="O24" i="2" s="1"/>
  <c r="G23" i="2"/>
  <c r="F23" i="2"/>
  <c r="E23" i="2"/>
  <c r="M23" i="2" s="1"/>
  <c r="D23" i="2"/>
  <c r="L23" i="2" s="1"/>
  <c r="O23" i="2" s="1"/>
  <c r="B23" i="2"/>
  <c r="M22" i="2"/>
  <c r="L22" i="2"/>
  <c r="O22" i="2" s="1"/>
  <c r="M21" i="2"/>
  <c r="L21" i="2"/>
  <c r="O21" i="2" s="1"/>
  <c r="O17" i="2"/>
  <c r="M17" i="2"/>
  <c r="L17" i="2"/>
  <c r="M16" i="2"/>
  <c r="L16" i="2"/>
  <c r="O16" i="2" s="1"/>
  <c r="M15" i="2"/>
  <c r="L15" i="2"/>
  <c r="O15" i="2" s="1"/>
  <c r="E14" i="2"/>
  <c r="M14" i="2" s="1"/>
  <c r="B14" i="2"/>
  <c r="L14" i="2" s="1"/>
  <c r="O14" i="2" s="1"/>
  <c r="M13" i="2"/>
  <c r="L13" i="2"/>
  <c r="O13" i="2" s="1"/>
  <c r="M12" i="2"/>
  <c r="L12" i="2"/>
  <c r="O12" i="2" s="1"/>
  <c r="O8" i="2"/>
  <c r="O39" i="2" s="1"/>
  <c r="M8" i="2"/>
  <c r="L8" i="2"/>
  <c r="M7" i="2"/>
  <c r="L7" i="2"/>
  <c r="O7" i="2" s="1"/>
  <c r="M6" i="2"/>
  <c r="L6" i="2"/>
  <c r="O6" i="2" s="1"/>
  <c r="O5" i="2"/>
  <c r="M5" i="2"/>
  <c r="L5" i="2"/>
  <c r="O4" i="2"/>
  <c r="M4" i="2"/>
  <c r="L4" i="2"/>
  <c r="M3" i="2"/>
  <c r="L3" i="2"/>
  <c r="O3" i="2" s="1"/>
  <c r="O38" i="2" l="1"/>
</calcChain>
</file>

<file path=xl/sharedStrings.xml><?xml version="1.0" encoding="utf-8"?>
<sst xmlns="http://schemas.openxmlformats.org/spreadsheetml/2006/main" count="110" uniqueCount="56">
  <si>
    <t>San Dimas</t>
  </si>
  <si>
    <t>Meat</t>
  </si>
  <si>
    <t>Deli</t>
  </si>
  <si>
    <t>Monrovia</t>
  </si>
  <si>
    <t>Bakery</t>
  </si>
  <si>
    <t>Glendora</t>
  </si>
  <si>
    <t>Duarte</t>
  </si>
  <si>
    <t>West Covina</t>
  </si>
  <si>
    <t>Pomona</t>
  </si>
  <si>
    <t>Baldwin Park</t>
  </si>
  <si>
    <t>Bakery/Deli Front</t>
  </si>
  <si>
    <t>Bakery/Deli Back</t>
  </si>
  <si>
    <t>Bakery/Deli</t>
  </si>
  <si>
    <t>Baseline Unit Annual Usage (kWh)</t>
  </si>
  <si>
    <t>Annual Savings per unit (kWh)</t>
  </si>
  <si>
    <t>NO DATA</t>
  </si>
  <si>
    <t>BASELINE ONLY</t>
  </si>
  <si>
    <t>BaselineUnit peak kW</t>
  </si>
  <si>
    <t>Savings peak kW</t>
  </si>
  <si>
    <t>Walnut</t>
  </si>
  <si>
    <t>Whittier</t>
  </si>
  <si>
    <t>Produce</t>
  </si>
  <si>
    <t>Supermarket Chain 1</t>
  </si>
  <si>
    <t>Supermarket Chain 2</t>
  </si>
  <si>
    <t>Supermarket Chain 3</t>
  </si>
  <si>
    <t>Supermarket Chain 4</t>
  </si>
  <si>
    <t>All Supermarkets</t>
  </si>
  <si>
    <t>Average</t>
  </si>
  <si>
    <t>Average of all supermarkets</t>
  </si>
  <si>
    <t>Average of Bakery/Deli</t>
  </si>
  <si>
    <t>Average of Meat</t>
  </si>
  <si>
    <t>Average of Deli</t>
  </si>
  <si>
    <t>Baseline Annual Usage (kWh)</t>
  </si>
  <si>
    <t>Measure Annual Usage (kWh)</t>
  </si>
  <si>
    <t>Baseline Peak kW</t>
  </si>
  <si>
    <t>Measure Peak kW</t>
  </si>
  <si>
    <t>Peak kW savings</t>
  </si>
  <si>
    <t>Chain 1</t>
  </si>
  <si>
    <t>Chain 2</t>
  </si>
  <si>
    <t>Chain 3</t>
  </si>
  <si>
    <t>Chain 4</t>
  </si>
  <si>
    <t>Measure peak kW</t>
  </si>
  <si>
    <t>Equipment Cost</t>
  </si>
  <si>
    <r>
      <rPr>
        <b/>
        <sz val="11"/>
        <color theme="1"/>
        <rFont val="Calibri"/>
        <family val="2"/>
        <scheme val="minor"/>
      </rPr>
      <t>Heat Seal</t>
    </r>
    <r>
      <rPr>
        <sz val="11"/>
        <color theme="1"/>
        <rFont val="Calibri"/>
        <family val="2"/>
        <scheme val="minor"/>
      </rPr>
      <t xml:space="preserve"> Energy Smart Wrapper Table Top
Model: 725ES, 700ES</t>
    </r>
  </si>
  <si>
    <r>
      <rPr>
        <b/>
        <sz val="11"/>
        <color theme="1"/>
        <rFont val="Calibri"/>
        <family val="2"/>
        <scheme val="minor"/>
      </rPr>
      <t>Avantco</t>
    </r>
    <r>
      <rPr>
        <sz val="11"/>
        <color theme="1"/>
        <rFont val="Calibri"/>
        <family val="2"/>
        <scheme val="minor"/>
      </rPr>
      <t xml:space="preserve">
WM -Series Film Roll Wrapping Machine</t>
    </r>
  </si>
  <si>
    <r>
      <rPr>
        <b/>
        <sz val="11"/>
        <color theme="1"/>
        <rFont val="Calibri"/>
        <family val="2"/>
        <scheme val="minor"/>
      </rPr>
      <t>Hobart</t>
    </r>
    <r>
      <rPr>
        <sz val="11"/>
        <color theme="1"/>
        <rFont val="Calibri"/>
        <family val="2"/>
        <scheme val="minor"/>
      </rPr>
      <t xml:space="preserve"> HWS-4-C
Hand Wrap Station </t>
    </r>
  </si>
  <si>
    <t>Shipping</t>
  </si>
  <si>
    <t>Total System Cost</t>
  </si>
  <si>
    <r>
      <t>*</t>
    </r>
    <r>
      <rPr>
        <b/>
        <sz val="11"/>
        <color theme="1"/>
        <rFont val="Calibri"/>
        <family val="2"/>
        <scheme val="minor"/>
      </rPr>
      <t>Heat Seal</t>
    </r>
    <r>
      <rPr>
        <sz val="11"/>
        <color theme="1"/>
        <rFont val="Calibri"/>
        <family val="2"/>
        <scheme val="minor"/>
      </rPr>
      <t xml:space="preserve"> Energy Smart Wrapper Table Top
Model: 725ES, 700ES</t>
    </r>
  </si>
  <si>
    <t>**Average Total system Cost</t>
  </si>
  <si>
    <t>** Note that tax is included (8.75%) and labor was not because it would cost the same to install either system regardless of total system cost.</t>
  </si>
  <si>
    <t>* Direct quote from Heat Seal (Phone)</t>
  </si>
  <si>
    <t>Measure Cost</t>
  </si>
  <si>
    <t>Baseline Cost</t>
  </si>
  <si>
    <r>
      <rPr>
        <b/>
        <sz val="11"/>
        <color theme="1"/>
        <rFont val="Calibri"/>
        <family val="2"/>
        <scheme val="minor"/>
      </rPr>
      <t>Heat Seal</t>
    </r>
    <r>
      <rPr>
        <sz val="11"/>
        <color theme="1"/>
        <rFont val="Calibri"/>
        <family val="2"/>
        <scheme val="minor"/>
      </rPr>
      <t xml:space="preserve"> 625A Wrapper</t>
    </r>
  </si>
  <si>
    <t>Incremental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</si>
</sst>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7" fillId="0" borderId="10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11" applyNumberFormat="0" applyAlignment="0" applyProtection="0"/>
    <xf numFmtId="0" fontId="12" fillId="6" borderId="12" applyNumberFormat="0" applyAlignment="0" applyProtection="0"/>
    <xf numFmtId="0" fontId="13" fillId="6" borderId="11" applyNumberFormat="0" applyAlignment="0" applyProtection="0"/>
    <xf numFmtId="0" fontId="14" fillId="0" borderId="13" applyNumberFormat="0" applyFill="0" applyAlignment="0" applyProtection="0"/>
    <xf numFmtId="0" fontId="15" fillId="7" borderId="14" applyNumberFormat="0" applyAlignment="0" applyProtection="0"/>
    <xf numFmtId="0" fontId="2" fillId="0" borderId="0" applyNumberFormat="0" applyFill="0" applyBorder="0" applyAlignment="0" applyProtection="0"/>
    <xf numFmtId="0" fontId="3" fillId="8" borderId="15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7" fillId="32" borderId="0" applyNumberFormat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0">
    <xf numFmtId="0" fontId="0" fillId="0" borderId="0" xfId="0"/>
    <xf numFmtId="2" fontId="19" fillId="0" borderId="1" xfId="0" applyNumberFormat="1" applyFont="1" applyBorder="1" applyAlignment="1"/>
    <xf numFmtId="0" fontId="19" fillId="0" borderId="1" xfId="0" applyFont="1" applyBorder="1" applyAlignment="1"/>
    <xf numFmtId="0" fontId="20" fillId="0" borderId="1" xfId="0" applyFont="1" applyBorder="1" applyAlignment="1"/>
    <xf numFmtId="0" fontId="20" fillId="0" borderId="2" xfId="0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19" xfId="0" applyFont="1" applyBorder="1" applyAlignment="1">
      <alignment horizontal="left" wrapText="1"/>
    </xf>
    <xf numFmtId="0" fontId="19" fillId="0" borderId="1" xfId="0" applyFont="1" applyBorder="1" applyAlignment="1">
      <alignment wrapText="1"/>
    </xf>
    <xf numFmtId="2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2" fontId="19" fillId="0" borderId="0" xfId="0" applyNumberFormat="1" applyFont="1" applyBorder="1" applyAlignment="1">
      <alignment horizontal="center" wrapText="1"/>
    </xf>
    <xf numFmtId="2" fontId="20" fillId="0" borderId="22" xfId="0" applyNumberFormat="1" applyFont="1" applyFill="1" applyBorder="1" applyAlignment="1">
      <alignment wrapText="1"/>
    </xf>
    <xf numFmtId="2" fontId="19" fillId="0" borderId="1" xfId="0" applyNumberFormat="1" applyFont="1" applyFill="1" applyBorder="1" applyAlignment="1">
      <alignment wrapText="1"/>
    </xf>
    <xf numFmtId="2" fontId="19" fillId="0" borderId="4" xfId="0" applyNumberFormat="1" applyFont="1" applyBorder="1" applyAlignment="1">
      <alignment horizontal="center" wrapText="1"/>
    </xf>
    <xf numFmtId="164" fontId="20" fillId="0" borderId="23" xfId="0" applyNumberFormat="1" applyFont="1" applyFill="1" applyBorder="1" applyAlignment="1">
      <alignment wrapText="1"/>
    </xf>
    <xf numFmtId="0" fontId="20" fillId="0" borderId="17" xfId="0" applyFont="1" applyBorder="1" applyAlignment="1">
      <alignment horizontal="left" wrapText="1"/>
    </xf>
    <xf numFmtId="0" fontId="20" fillId="0" borderId="0" xfId="0" applyFont="1" applyBorder="1" applyAlignment="1">
      <alignment wrapText="1"/>
    </xf>
    <xf numFmtId="0" fontId="20" fillId="0" borderId="0" xfId="0" applyFont="1" applyBorder="1" applyAlignment="1">
      <alignment horizontal="left" wrapText="1"/>
    </xf>
    <xf numFmtId="2" fontId="19" fillId="0" borderId="6" xfId="0" applyNumberFormat="1" applyFont="1" applyBorder="1" applyAlignment="1">
      <alignment wrapText="1"/>
    </xf>
    <xf numFmtId="0" fontId="19" fillId="0" borderId="19" xfId="0" applyFont="1" applyBorder="1" applyAlignment="1">
      <alignment wrapText="1"/>
    </xf>
    <xf numFmtId="0" fontId="19" fillId="0" borderId="1" xfId="0" applyFont="1" applyFill="1" applyBorder="1" applyAlignment="1">
      <alignment wrapText="1"/>
    </xf>
    <xf numFmtId="0" fontId="19" fillId="0" borderId="4" xfId="0" applyFont="1" applyBorder="1" applyAlignment="1">
      <alignment wrapText="1"/>
    </xf>
    <xf numFmtId="0" fontId="19" fillId="0" borderId="18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0" fillId="0" borderId="17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9" xfId="0" applyFont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19" fillId="0" borderId="17" xfId="0" applyFont="1" applyBorder="1" applyAlignment="1">
      <alignment wrapText="1"/>
    </xf>
    <xf numFmtId="0" fontId="19" fillId="0" borderId="1" xfId="0" applyFont="1" applyBorder="1" applyAlignment="1">
      <alignment horizontal="left"/>
    </xf>
    <xf numFmtId="0" fontId="20" fillId="0" borderId="21" xfId="0" applyFont="1" applyFill="1" applyBorder="1" applyAlignment="1">
      <alignment horizontal="center" wrapText="1"/>
    </xf>
    <xf numFmtId="2" fontId="20" fillId="33" borderId="22" xfId="0" applyNumberFormat="1" applyFont="1" applyFill="1" applyBorder="1" applyAlignment="1">
      <alignment wrapText="1"/>
    </xf>
    <xf numFmtId="164" fontId="20" fillId="33" borderId="23" xfId="0" applyNumberFormat="1" applyFont="1" applyFill="1" applyBorder="1" applyAlignment="1">
      <alignment wrapText="1"/>
    </xf>
    <xf numFmtId="0" fontId="20" fillId="0" borderId="21" xfId="0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2" fontId="19" fillId="0" borderId="6" xfId="0" applyNumberFormat="1" applyFont="1" applyFill="1" applyBorder="1" applyAlignment="1">
      <alignment wrapText="1"/>
    </xf>
    <xf numFmtId="0" fontId="20" fillId="0" borderId="6" xfId="0" applyFont="1" applyBorder="1" applyAlignment="1">
      <alignment wrapText="1"/>
    </xf>
    <xf numFmtId="0" fontId="19" fillId="0" borderId="6" xfId="0" applyFont="1" applyBorder="1" applyAlignment="1">
      <alignment wrapText="1"/>
    </xf>
    <xf numFmtId="2" fontId="19" fillId="0" borderId="7" xfId="0" applyNumberFormat="1" applyFont="1" applyBorder="1" applyAlignment="1">
      <alignment wrapText="1"/>
    </xf>
    <xf numFmtId="0" fontId="20" fillId="0" borderId="3" xfId="0" applyFont="1" applyBorder="1" applyAlignment="1">
      <alignment horizontal="left" wrapText="1"/>
    </xf>
    <xf numFmtId="0" fontId="20" fillId="0" borderId="20" xfId="0" applyFont="1" applyBorder="1" applyAlignment="1">
      <alignment horizontal="left" wrapText="1"/>
    </xf>
    <xf numFmtId="2" fontId="19" fillId="0" borderId="19" xfId="0" applyNumberFormat="1" applyFont="1" applyBorder="1" applyAlignment="1">
      <alignment wrapText="1"/>
    </xf>
    <xf numFmtId="0" fontId="19" fillId="0" borderId="20" xfId="0" applyFont="1" applyBorder="1" applyAlignment="1">
      <alignment wrapText="1"/>
    </xf>
    <xf numFmtId="2" fontId="19" fillId="0" borderId="19" xfId="0" applyNumberFormat="1" applyFont="1" applyFill="1" applyBorder="1" applyAlignment="1">
      <alignment wrapText="1"/>
    </xf>
    <xf numFmtId="2" fontId="19" fillId="0" borderId="4" xfId="0" applyNumberFormat="1" applyFont="1" applyFill="1" applyBorder="1" applyAlignment="1">
      <alignment wrapText="1"/>
    </xf>
    <xf numFmtId="0" fontId="19" fillId="0" borderId="5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20" fillId="0" borderId="20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20" fillId="0" borderId="22" xfId="0" applyFont="1" applyBorder="1" applyAlignment="1">
      <alignment horizontal="left" wrapText="1"/>
    </xf>
    <xf numFmtId="0" fontId="18" fillId="0" borderId="22" xfId="0" applyFont="1" applyBorder="1" applyAlignment="1">
      <alignment wrapText="1"/>
    </xf>
    <xf numFmtId="0" fontId="19" fillId="0" borderId="22" xfId="0" applyFont="1" applyBorder="1" applyAlignment="1">
      <alignment wrapText="1"/>
    </xf>
    <xf numFmtId="0" fontId="19" fillId="0" borderId="23" xfId="0" applyFont="1" applyBorder="1" applyAlignment="1">
      <alignment wrapText="1"/>
    </xf>
    <xf numFmtId="2" fontId="19" fillId="0" borderId="22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164" fontId="19" fillId="0" borderId="22" xfId="0" applyNumberFormat="1" applyFont="1" applyFill="1" applyBorder="1" applyAlignment="1">
      <alignment wrapText="1"/>
    </xf>
    <xf numFmtId="0" fontId="0" fillId="0" borderId="0" xfId="0" applyAlignment="1"/>
    <xf numFmtId="4" fontId="19" fillId="0" borderId="1" xfId="42" applyNumberFormat="1" applyFont="1" applyBorder="1" applyAlignment="1"/>
    <xf numFmtId="4" fontId="19" fillId="0" borderId="1" xfId="0" applyNumberFormat="1" applyFont="1" applyBorder="1" applyAlignment="1"/>
    <xf numFmtId="164" fontId="19" fillId="0" borderId="1" xfId="0" applyNumberFormat="1" applyFont="1" applyBorder="1" applyAlignment="1"/>
    <xf numFmtId="0" fontId="0" fillId="0" borderId="0" xfId="0" applyBorder="1"/>
    <xf numFmtId="0" fontId="0" fillId="0" borderId="0" xfId="0" applyBorder="1" applyAlignment="1">
      <alignment vertical="center" wrapText="1"/>
    </xf>
    <xf numFmtId="44" fontId="0" fillId="0" borderId="0" xfId="0" applyNumberFormat="1"/>
    <xf numFmtId="44" fontId="0" fillId="0" borderId="0" xfId="43" applyFont="1"/>
    <xf numFmtId="44" fontId="1" fillId="0" borderId="24" xfId="43" applyFont="1" applyBorder="1" applyAlignment="1">
      <alignment horizontal="center" vertical="center" wrapText="1"/>
    </xf>
    <xf numFmtId="44" fontId="1" fillId="0" borderId="25" xfId="43" applyFont="1" applyBorder="1" applyAlignment="1">
      <alignment horizontal="center" vertical="center"/>
    </xf>
    <xf numFmtId="44" fontId="1" fillId="0" borderId="0" xfId="0" applyNumberFormat="1" applyFont="1"/>
    <xf numFmtId="0" fontId="0" fillId="0" borderId="0" xfId="0" applyAlignment="1">
      <alignment wrapText="1"/>
    </xf>
    <xf numFmtId="0" fontId="1" fillId="0" borderId="0" xfId="0" applyFont="1"/>
    <xf numFmtId="44" fontId="1" fillId="0" borderId="0" xfId="43" applyFont="1"/>
    <xf numFmtId="0" fontId="1" fillId="0" borderId="0" xfId="0" applyFont="1" applyAlignment="1">
      <alignment horizontal="right"/>
    </xf>
    <xf numFmtId="44" fontId="0" fillId="0" borderId="1" xfId="43" applyFont="1" applyBorder="1"/>
    <xf numFmtId="0" fontId="0" fillId="34" borderId="26" xfId="0" applyFill="1" applyBorder="1"/>
    <xf numFmtId="0" fontId="0" fillId="0" borderId="27" xfId="0" applyFont="1" applyBorder="1" applyAlignment="1">
      <alignment horizontal="right" vertical="center"/>
    </xf>
    <xf numFmtId="0" fontId="0" fillId="0" borderId="28" xfId="0" applyBorder="1"/>
    <xf numFmtId="0" fontId="0" fillId="0" borderId="29" xfId="0" applyBorder="1" applyAlignment="1">
      <alignment vertical="center" wrapText="1"/>
    </xf>
    <xf numFmtId="44" fontId="0" fillId="0" borderId="30" xfId="0" applyNumberFormat="1" applyBorder="1"/>
    <xf numFmtId="0" fontId="0" fillId="0" borderId="31" xfId="0" applyBorder="1" applyAlignment="1">
      <alignment vertical="center" wrapText="1"/>
    </xf>
    <xf numFmtId="44" fontId="0" fillId="0" borderId="32" xfId="43" applyFont="1" applyBorder="1"/>
    <xf numFmtId="44" fontId="0" fillId="0" borderId="33" xfId="0" applyNumberFormat="1" applyBorder="1"/>
    <xf numFmtId="0" fontId="0" fillId="0" borderId="29" xfId="0" applyBorder="1" applyAlignment="1">
      <alignment wrapText="1"/>
    </xf>
    <xf numFmtId="0" fontId="0" fillId="0" borderId="34" xfId="0" applyBorder="1"/>
    <xf numFmtId="44" fontId="0" fillId="33" borderId="32" xfId="43" applyFont="1" applyFill="1" applyBorder="1"/>
    <xf numFmtId="44" fontId="0" fillId="33" borderId="1" xfId="43" applyFont="1" applyFill="1" applyBorder="1"/>
    <xf numFmtId="0" fontId="0" fillId="0" borderId="31" xfId="0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0" fontId="20" fillId="0" borderId="21" xfId="0" applyFont="1" applyFill="1" applyBorder="1" applyAlignment="1">
      <alignment horizontal="left" wrapText="1"/>
    </xf>
    <xf numFmtId="0" fontId="20" fillId="0" borderId="22" xfId="0" applyFont="1" applyFill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21" xfId="0" applyFont="1" applyBorder="1" applyAlignment="1">
      <alignment horizontal="left" wrapText="1"/>
    </xf>
    <xf numFmtId="0" fontId="20" fillId="0" borderId="23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20" fillId="0" borderId="21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opLeftCell="D1" zoomScale="80" zoomScaleNormal="80" workbookViewId="0">
      <selection activeCell="F42" sqref="F42"/>
    </sheetView>
  </sheetViews>
  <sheetFormatPr defaultColWidth="8.88671875" defaultRowHeight="13.8" x14ac:dyDescent="0.3"/>
  <cols>
    <col min="1" max="1" width="27.6640625" style="5" bestFit="1" customWidth="1"/>
    <col min="2" max="2" width="15.109375" style="5" bestFit="1" customWidth="1"/>
    <col min="3" max="3" width="14.5546875" style="5" bestFit="1" customWidth="1"/>
    <col min="4" max="8" width="12" style="5" bestFit="1" customWidth="1"/>
    <col min="9" max="10" width="12.6640625" style="5" bestFit="1" customWidth="1"/>
    <col min="11" max="11" width="12.6640625" style="5" customWidth="1"/>
    <col min="12" max="12" width="12.33203125" style="5" customWidth="1"/>
    <col min="13" max="13" width="11" style="5" customWidth="1"/>
    <col min="14" max="14" width="10" style="5" customWidth="1"/>
    <col min="15" max="15" width="23" style="28" customWidth="1"/>
    <col min="16" max="16384" width="8.88671875" style="5"/>
  </cols>
  <sheetData>
    <row r="1" spans="1:15" x14ac:dyDescent="0.3">
      <c r="A1" s="86" t="s">
        <v>22</v>
      </c>
      <c r="B1" s="86" t="s">
        <v>5</v>
      </c>
      <c r="C1" s="86"/>
      <c r="D1" s="86"/>
      <c r="E1" s="86" t="s">
        <v>0</v>
      </c>
      <c r="F1" s="86"/>
      <c r="G1" s="86" t="s">
        <v>3</v>
      </c>
      <c r="H1" s="86"/>
      <c r="I1" s="86" t="s">
        <v>6</v>
      </c>
      <c r="J1" s="87"/>
      <c r="K1" s="34"/>
      <c r="L1" s="90" t="s">
        <v>29</v>
      </c>
      <c r="M1" s="86" t="s">
        <v>30</v>
      </c>
      <c r="N1" s="4"/>
      <c r="O1" s="88" t="s">
        <v>27</v>
      </c>
    </row>
    <row r="2" spans="1:15" x14ac:dyDescent="0.3">
      <c r="A2" s="86"/>
      <c r="B2" s="6" t="s">
        <v>10</v>
      </c>
      <c r="C2" s="6" t="s">
        <v>11</v>
      </c>
      <c r="D2" s="6" t="s">
        <v>1</v>
      </c>
      <c r="E2" s="6" t="s">
        <v>12</v>
      </c>
      <c r="F2" s="6" t="s">
        <v>1</v>
      </c>
      <c r="G2" s="6" t="s">
        <v>12</v>
      </c>
      <c r="H2" s="6" t="s">
        <v>1</v>
      </c>
      <c r="I2" s="6" t="s">
        <v>2</v>
      </c>
      <c r="J2" s="35" t="s">
        <v>1</v>
      </c>
      <c r="K2" s="50"/>
      <c r="L2" s="91"/>
      <c r="M2" s="86"/>
      <c r="N2" s="7"/>
      <c r="O2" s="89"/>
    </row>
    <row r="3" spans="1:15" ht="13.95" customHeight="1" x14ac:dyDescent="0.2">
      <c r="A3" s="8" t="s">
        <v>13</v>
      </c>
      <c r="B3" s="9">
        <v>1422.3673412699657</v>
      </c>
      <c r="C3" s="8">
        <v>1401.9974444445029</v>
      </c>
      <c r="D3" s="8">
        <v>2867.0867804234099</v>
      </c>
      <c r="E3" s="8">
        <v>1709.082952381011</v>
      </c>
      <c r="F3" s="8">
        <v>1656.5974007937152</v>
      </c>
      <c r="G3" s="8">
        <v>3566.652394841461</v>
      </c>
      <c r="H3" s="8">
        <v>3264.5302206350184</v>
      </c>
      <c r="I3" s="10" t="s">
        <v>16</v>
      </c>
      <c r="J3" s="49" t="s">
        <v>16</v>
      </c>
      <c r="K3" s="51"/>
      <c r="L3" s="39">
        <f>AVERAGE(B3,C3,E3,G3)</f>
        <v>2025.0250332342353</v>
      </c>
      <c r="M3" s="9">
        <f>AVERAGE(D3,F3,H3)</f>
        <v>2596.0714672840477</v>
      </c>
      <c r="N3" s="11"/>
      <c r="O3" s="54">
        <f t="shared" ref="O3:O7" si="0">AVERAGE(L3:M3)</f>
        <v>2310.5482502591412</v>
      </c>
    </row>
    <row r="4" spans="1:15" ht="12.75" x14ac:dyDescent="0.2">
      <c r="A4" s="8" t="s">
        <v>33</v>
      </c>
      <c r="B4" s="9">
        <v>369.27180357143561</v>
      </c>
      <c r="C4" s="8">
        <v>287.862319444447</v>
      </c>
      <c r="D4" s="8">
        <v>465.48913492065225</v>
      </c>
      <c r="E4" s="8">
        <v>363.40283531746212</v>
      </c>
      <c r="F4" s="8">
        <v>485.15423412699198</v>
      </c>
      <c r="G4" s="8">
        <v>373.2080099206388</v>
      </c>
      <c r="H4" s="8">
        <v>473.86400198412758</v>
      </c>
      <c r="I4" s="10" t="s">
        <v>15</v>
      </c>
      <c r="J4" s="49" t="s">
        <v>15</v>
      </c>
      <c r="K4" s="51"/>
      <c r="L4" s="39">
        <f t="shared" ref="L4:L8" si="1">AVERAGE(B4,C4,E4,G4)</f>
        <v>348.43624206349591</v>
      </c>
      <c r="M4" s="9">
        <f t="shared" ref="M4:M8" si="2">AVERAGE(D4,F4,H4)</f>
        <v>474.83579034392392</v>
      </c>
      <c r="N4" s="11"/>
      <c r="O4" s="54">
        <f t="shared" si="0"/>
        <v>411.63601620370991</v>
      </c>
    </row>
    <row r="5" spans="1:15" ht="12.75" x14ac:dyDescent="0.2">
      <c r="A5" s="8" t="s">
        <v>14</v>
      </c>
      <c r="B5" s="9">
        <v>1053.0955376985301</v>
      </c>
      <c r="C5" s="8">
        <v>1114.135125000056</v>
      </c>
      <c r="D5" s="8">
        <v>2401.5976455027576</v>
      </c>
      <c r="E5" s="8">
        <v>1345.6801170635488</v>
      </c>
      <c r="F5" s="8">
        <v>1171.4431666667233</v>
      </c>
      <c r="G5" s="8">
        <v>3193.4443849208224</v>
      </c>
      <c r="H5" s="8">
        <v>2790.6662186508906</v>
      </c>
      <c r="I5" s="8"/>
      <c r="J5" s="38"/>
      <c r="K5" s="52"/>
      <c r="L5" s="39">
        <f t="shared" si="1"/>
        <v>1676.5887911707391</v>
      </c>
      <c r="M5" s="9">
        <f t="shared" si="2"/>
        <v>2121.2356769401235</v>
      </c>
      <c r="N5" s="11"/>
      <c r="O5" s="12">
        <f>AVERAGE(L5:M5)</f>
        <v>1898.9122340554313</v>
      </c>
    </row>
    <row r="6" spans="1:15" ht="12.75" x14ac:dyDescent="0.2">
      <c r="A6" s="8" t="s">
        <v>17</v>
      </c>
      <c r="B6" s="13">
        <v>0.16112329673239043</v>
      </c>
      <c r="C6" s="13">
        <v>0.16543193544119386</v>
      </c>
      <c r="D6" s="13">
        <v>0.32695929796710282</v>
      </c>
      <c r="E6" s="13">
        <v>0.22746051064955486</v>
      </c>
      <c r="F6" s="13">
        <v>0.18584534991400786</v>
      </c>
      <c r="G6" s="13">
        <v>0.40481624553512074</v>
      </c>
      <c r="H6" s="13">
        <v>0.37100161397010128</v>
      </c>
      <c r="I6" s="8"/>
      <c r="J6" s="38"/>
      <c r="K6" s="52"/>
      <c r="L6" s="39">
        <f t="shared" si="1"/>
        <v>0.23970799708956497</v>
      </c>
      <c r="M6" s="9">
        <f t="shared" si="2"/>
        <v>0.29460208728373732</v>
      </c>
      <c r="N6" s="11"/>
      <c r="O6" s="56">
        <f t="shared" si="0"/>
        <v>0.26715504218665115</v>
      </c>
    </row>
    <row r="7" spans="1:15" ht="12.75" x14ac:dyDescent="0.2">
      <c r="A7" s="8" t="s">
        <v>41</v>
      </c>
      <c r="B7" s="13">
        <v>4.170392909114988E-2</v>
      </c>
      <c r="C7" s="13">
        <v>4.0697282066627455E-2</v>
      </c>
      <c r="D7" s="13">
        <v>7.3208625479559614E-2</v>
      </c>
      <c r="E7" s="13">
        <v>4.2988755126339678E-2</v>
      </c>
      <c r="F7" s="13">
        <v>6.4121180050270538E-2</v>
      </c>
      <c r="G7" s="13">
        <v>4.2440534462230617E-2</v>
      </c>
      <c r="H7" s="13">
        <v>5.9464214843232721E-2</v>
      </c>
      <c r="I7" s="8"/>
      <c r="J7" s="38"/>
      <c r="K7" s="52"/>
      <c r="L7" s="39">
        <f t="shared" si="1"/>
        <v>4.1957625186586911E-2</v>
      </c>
      <c r="M7" s="9">
        <f t="shared" si="2"/>
        <v>6.5598006791020957E-2</v>
      </c>
      <c r="N7" s="11"/>
      <c r="O7" s="56">
        <f t="shared" si="0"/>
        <v>5.3777815988803934E-2</v>
      </c>
    </row>
    <row r="8" spans="1:15" ht="12.75" x14ac:dyDescent="0.2">
      <c r="A8" s="8" t="s">
        <v>18</v>
      </c>
      <c r="B8" s="13">
        <v>0.11941936764124055</v>
      </c>
      <c r="C8" s="13">
        <v>0.12473465337456641</v>
      </c>
      <c r="D8" s="13">
        <v>0.25375067248754324</v>
      </c>
      <c r="E8" s="13">
        <v>0.18447175552321518</v>
      </c>
      <c r="F8" s="13">
        <v>0.12172416986373732</v>
      </c>
      <c r="G8" s="13">
        <v>0.36237571107289013</v>
      </c>
      <c r="H8" s="13">
        <v>0.31153739912686856</v>
      </c>
      <c r="I8" s="8"/>
      <c r="J8" s="38"/>
      <c r="K8" s="53"/>
      <c r="L8" s="39">
        <f t="shared" si="1"/>
        <v>0.19775037190297806</v>
      </c>
      <c r="M8" s="9">
        <f t="shared" si="2"/>
        <v>0.22900408049271639</v>
      </c>
      <c r="N8" s="14"/>
      <c r="O8" s="15">
        <f>AVERAGE(L8:M8)</f>
        <v>0.21337722619784721</v>
      </c>
    </row>
    <row r="9" spans="1:15" ht="12.75" x14ac:dyDescent="0.2">
      <c r="O9" s="55"/>
    </row>
    <row r="10" spans="1:15" s="17" customFormat="1" ht="13.95" customHeight="1" x14ac:dyDescent="0.3">
      <c r="A10" s="86" t="s">
        <v>23</v>
      </c>
      <c r="B10" s="86" t="s">
        <v>7</v>
      </c>
      <c r="C10" s="86"/>
      <c r="D10" s="86" t="s">
        <v>8</v>
      </c>
      <c r="E10" s="86"/>
      <c r="F10" s="86" t="s">
        <v>9</v>
      </c>
      <c r="G10" s="87"/>
      <c r="H10" s="4"/>
      <c r="I10" s="25"/>
      <c r="J10" s="25"/>
      <c r="K10" s="40"/>
      <c r="L10" s="90" t="s">
        <v>29</v>
      </c>
      <c r="M10" s="92" t="s">
        <v>30</v>
      </c>
      <c r="N10" s="16"/>
      <c r="O10" s="88" t="s">
        <v>27</v>
      </c>
    </row>
    <row r="11" spans="1:15" s="17" customFormat="1" x14ac:dyDescent="0.3">
      <c r="A11" s="86"/>
      <c r="B11" s="6" t="s">
        <v>4</v>
      </c>
      <c r="C11" s="6" t="s">
        <v>1</v>
      </c>
      <c r="D11" s="6" t="s">
        <v>4</v>
      </c>
      <c r="E11" s="6" t="s">
        <v>1</v>
      </c>
      <c r="F11" s="6" t="s">
        <v>4</v>
      </c>
      <c r="G11" s="35" t="s">
        <v>1</v>
      </c>
      <c r="H11" s="7"/>
      <c r="K11" s="41"/>
      <c r="L11" s="91"/>
      <c r="M11" s="93"/>
      <c r="N11" s="18"/>
      <c r="O11" s="89"/>
    </row>
    <row r="12" spans="1:15" ht="13.95" customHeight="1" x14ac:dyDescent="0.2">
      <c r="A12" s="8" t="s">
        <v>13</v>
      </c>
      <c r="B12" s="8">
        <v>2565.9284186509076</v>
      </c>
      <c r="C12" s="8"/>
      <c r="D12" s="8">
        <v>1126.3477063492899</v>
      </c>
      <c r="E12" s="8">
        <v>1462.7146150798919</v>
      </c>
      <c r="F12" s="8">
        <v>2316.7056381398111</v>
      </c>
      <c r="G12" s="19">
        <v>1770.0941186067726</v>
      </c>
      <c r="H12" s="42"/>
      <c r="K12" s="43"/>
      <c r="L12" s="39">
        <f t="shared" ref="L12:L17" si="3">AVERAGE(B12,D12,F12)</f>
        <v>2002.9939210466698</v>
      </c>
      <c r="M12" s="9">
        <f t="shared" ref="M12:M17" si="4">AVERAGE(E12,G12)</f>
        <v>1616.4043668433324</v>
      </c>
      <c r="O12" s="54">
        <f t="shared" ref="O12:O13" si="5">AVERAGE(L12:M12)</f>
        <v>1809.6991439450012</v>
      </c>
    </row>
    <row r="13" spans="1:15" ht="12.75" x14ac:dyDescent="0.2">
      <c r="A13" s="8" t="s">
        <v>33</v>
      </c>
      <c r="B13" s="8">
        <v>563.29068576386805</v>
      </c>
      <c r="C13" s="10" t="s">
        <v>15</v>
      </c>
      <c r="D13" s="8">
        <v>351.65591865079551</v>
      </c>
      <c r="E13" s="8">
        <v>359.48964062495077</v>
      </c>
      <c r="F13" s="8">
        <v>361.81783730159037</v>
      </c>
      <c r="G13" s="19">
        <v>369.73312301588072</v>
      </c>
      <c r="H13" s="42"/>
      <c r="K13" s="43"/>
      <c r="L13" s="39">
        <f t="shared" si="3"/>
        <v>425.58814723875133</v>
      </c>
      <c r="M13" s="9">
        <f t="shared" si="4"/>
        <v>364.61138182041577</v>
      </c>
      <c r="O13" s="54">
        <f t="shared" si="5"/>
        <v>395.09976452958358</v>
      </c>
    </row>
    <row r="14" spans="1:15" ht="12.75" x14ac:dyDescent="0.2">
      <c r="A14" s="8" t="s">
        <v>14</v>
      </c>
      <c r="B14" s="8">
        <f>B12-B13</f>
        <v>2002.6377328870394</v>
      </c>
      <c r="C14" s="8"/>
      <c r="D14" s="8">
        <v>774.69178769849441</v>
      </c>
      <c r="E14" s="8">
        <f>E12-E13</f>
        <v>1103.2249744549413</v>
      </c>
      <c r="F14" s="8">
        <v>1954.8878008382208</v>
      </c>
      <c r="G14" s="19">
        <v>1400.3609955908919</v>
      </c>
      <c r="H14" s="42"/>
      <c r="K14" s="43"/>
      <c r="L14" s="39">
        <f t="shared" si="3"/>
        <v>1577.4057738079182</v>
      </c>
      <c r="M14" s="9">
        <f t="shared" si="4"/>
        <v>1251.7929850229166</v>
      </c>
      <c r="O14" s="12">
        <f>AVERAGE(L14:M14)</f>
        <v>1414.5993794154174</v>
      </c>
    </row>
    <row r="15" spans="1:15" ht="12.75" x14ac:dyDescent="0.2">
      <c r="A15" s="8" t="s">
        <v>17</v>
      </c>
      <c r="B15" s="8">
        <v>0.30084768518518346</v>
      </c>
      <c r="C15" s="8"/>
      <c r="D15" s="21">
        <v>0.1701804878048771</v>
      </c>
      <c r="E15" s="8">
        <v>0.20074366646718664</v>
      </c>
      <c r="F15" s="8">
        <v>0.2864612554409367</v>
      </c>
      <c r="G15" s="36">
        <v>0.20315793264262189</v>
      </c>
      <c r="H15" s="44"/>
      <c r="K15" s="43"/>
      <c r="L15" s="39">
        <f t="shared" si="3"/>
        <v>0.25249647614366572</v>
      </c>
      <c r="M15" s="9">
        <f t="shared" si="4"/>
        <v>0.20195079955490425</v>
      </c>
      <c r="O15" s="56">
        <f t="shared" ref="O15:O16" si="6">AVERAGE(L15:M15)</f>
        <v>0.22722363784928498</v>
      </c>
    </row>
    <row r="16" spans="1:15" ht="12.75" x14ac:dyDescent="0.2">
      <c r="A16" s="8" t="s">
        <v>41</v>
      </c>
      <c r="B16" s="8">
        <v>4.1393717277487113E-2</v>
      </c>
      <c r="C16" s="8"/>
      <c r="D16" s="21">
        <v>4.2387042682927409E-2</v>
      </c>
      <c r="E16" s="8">
        <v>4.1172560975610381E-2</v>
      </c>
      <c r="F16" s="8">
        <v>4.1521497552586523E-2</v>
      </c>
      <c r="G16" s="36">
        <v>4.5931737002249007E-2</v>
      </c>
      <c r="H16" s="44"/>
      <c r="K16" s="43"/>
      <c r="L16" s="39">
        <f t="shared" si="3"/>
        <v>4.1767419171000353E-2</v>
      </c>
      <c r="M16" s="9">
        <f t="shared" si="4"/>
        <v>4.3552148988929694E-2</v>
      </c>
      <c r="O16" s="56">
        <f t="shared" si="6"/>
        <v>4.2659784079965027E-2</v>
      </c>
    </row>
    <row r="17" spans="1:15" ht="12.75" x14ac:dyDescent="0.2">
      <c r="A17" s="8" t="s">
        <v>18</v>
      </c>
      <c r="B17" s="8">
        <v>0.25945396790769637</v>
      </c>
      <c r="C17" s="8"/>
      <c r="D17" s="21">
        <v>0.12779344512194968</v>
      </c>
      <c r="E17" s="8">
        <v>0.15957110549157627</v>
      </c>
      <c r="F17" s="8">
        <v>0.24493975788835018</v>
      </c>
      <c r="G17" s="36">
        <v>0.15722619564037288</v>
      </c>
      <c r="H17" s="45"/>
      <c r="I17" s="23"/>
      <c r="J17" s="23"/>
      <c r="K17" s="46"/>
      <c r="L17" s="39">
        <f t="shared" si="3"/>
        <v>0.21072905697266542</v>
      </c>
      <c r="M17" s="9">
        <f t="shared" si="4"/>
        <v>0.15839865056597457</v>
      </c>
      <c r="N17" s="23"/>
      <c r="O17" s="15">
        <f>AVERAGE(L17:M17)</f>
        <v>0.18456385376932</v>
      </c>
    </row>
    <row r="18" spans="1:15" ht="12.75" x14ac:dyDescent="0.2">
      <c r="O18" s="55"/>
    </row>
    <row r="19" spans="1:15" s="17" customFormat="1" ht="13.95" customHeight="1" x14ac:dyDescent="0.3">
      <c r="A19" s="94" t="s">
        <v>24</v>
      </c>
      <c r="B19" s="94" t="s">
        <v>7</v>
      </c>
      <c r="C19" s="94"/>
      <c r="D19" s="94" t="s">
        <v>19</v>
      </c>
      <c r="E19" s="94"/>
      <c r="F19" s="94" t="s">
        <v>20</v>
      </c>
      <c r="G19" s="95"/>
      <c r="H19" s="24"/>
      <c r="I19" s="25"/>
      <c r="J19" s="25"/>
      <c r="K19" s="47"/>
      <c r="L19" s="90" t="s">
        <v>31</v>
      </c>
      <c r="M19" s="92" t="s">
        <v>30</v>
      </c>
      <c r="N19" s="25"/>
      <c r="O19" s="96" t="s">
        <v>27</v>
      </c>
    </row>
    <row r="20" spans="1:15" s="17" customFormat="1" x14ac:dyDescent="0.3">
      <c r="A20" s="94"/>
      <c r="B20" s="26" t="s">
        <v>2</v>
      </c>
      <c r="C20" s="26" t="s">
        <v>1</v>
      </c>
      <c r="D20" s="26" t="s">
        <v>2</v>
      </c>
      <c r="E20" s="26" t="s">
        <v>1</v>
      </c>
      <c r="F20" s="26" t="s">
        <v>2</v>
      </c>
      <c r="G20" s="37" t="s">
        <v>1</v>
      </c>
      <c r="H20" s="27"/>
      <c r="K20" s="48"/>
      <c r="L20" s="91"/>
      <c r="M20" s="93"/>
      <c r="O20" s="97"/>
    </row>
    <row r="21" spans="1:15" ht="13.95" customHeight="1" x14ac:dyDescent="0.2">
      <c r="A21" s="8" t="s">
        <v>13</v>
      </c>
      <c r="B21" s="8">
        <v>2205.9255873015322</v>
      </c>
      <c r="C21" s="8">
        <v>1157.0673809522641</v>
      </c>
      <c r="D21" s="8">
        <v>1329.8504146830314</v>
      </c>
      <c r="E21" s="8">
        <v>1330.2763928570726</v>
      </c>
      <c r="F21" s="8">
        <v>2228.2850238096175</v>
      </c>
      <c r="G21" s="19">
        <v>1931.808559524128</v>
      </c>
      <c r="H21" s="42"/>
      <c r="K21" s="43"/>
      <c r="L21" s="39">
        <f t="shared" ref="L21:M26" si="7">AVERAGE(B21,D21,F21)</f>
        <v>1921.3536752647269</v>
      </c>
      <c r="M21" s="9">
        <f t="shared" si="7"/>
        <v>1473.0507777778214</v>
      </c>
      <c r="O21" s="54">
        <f t="shared" ref="O21:O22" si="8">AVERAGE(L21:M21)</f>
        <v>1697.202226521274</v>
      </c>
    </row>
    <row r="22" spans="1:15" ht="12.75" x14ac:dyDescent="0.2">
      <c r="A22" s="8" t="s">
        <v>33</v>
      </c>
      <c r="B22" s="8">
        <v>456.04780158725754</v>
      </c>
      <c r="C22" s="8"/>
      <c r="D22" s="8">
        <v>358.85395039680441</v>
      </c>
      <c r="E22" s="8">
        <v>547.18627380872249</v>
      </c>
      <c r="F22" s="8">
        <v>202.9906944443637</v>
      </c>
      <c r="G22" s="19">
        <v>583.40151587314017</v>
      </c>
      <c r="H22" s="42"/>
      <c r="K22" s="43"/>
      <c r="L22" s="39">
        <f t="shared" si="7"/>
        <v>339.29748214280858</v>
      </c>
      <c r="M22" s="9">
        <f t="shared" si="7"/>
        <v>565.29389484093133</v>
      </c>
      <c r="O22" s="54">
        <f t="shared" si="8"/>
        <v>452.29568849186995</v>
      </c>
    </row>
    <row r="23" spans="1:15" ht="12.75" x14ac:dyDescent="0.2">
      <c r="A23" s="8" t="s">
        <v>14</v>
      </c>
      <c r="B23" s="8">
        <f>B21-B22</f>
        <v>1749.8777857142748</v>
      </c>
      <c r="C23" s="8"/>
      <c r="D23" s="8">
        <f t="shared" ref="D23:G23" si="9">D21-D22</f>
        <v>970.99646428622702</v>
      </c>
      <c r="E23" s="8">
        <f t="shared" si="9"/>
        <v>783.09011904835006</v>
      </c>
      <c r="F23" s="8">
        <f t="shared" si="9"/>
        <v>2025.2943293652538</v>
      </c>
      <c r="G23" s="38">
        <f t="shared" si="9"/>
        <v>1348.4070436509878</v>
      </c>
      <c r="H23" s="20"/>
      <c r="K23" s="43"/>
      <c r="L23" s="39">
        <f t="shared" si="7"/>
        <v>1582.0561931219188</v>
      </c>
      <c r="M23" s="9">
        <f t="shared" si="7"/>
        <v>1065.7485813496689</v>
      </c>
      <c r="O23" s="12">
        <f>AVERAGE(L23:M23)</f>
        <v>1323.9023872357939</v>
      </c>
    </row>
    <row r="24" spans="1:15" ht="12.75" x14ac:dyDescent="0.2">
      <c r="A24" s="8" t="s">
        <v>17</v>
      </c>
      <c r="B24" s="8">
        <v>0.25030000000000047</v>
      </c>
      <c r="C24" s="8">
        <v>0.12456722222222204</v>
      </c>
      <c r="D24" s="21">
        <v>0.15445494118736922</v>
      </c>
      <c r="E24" s="8">
        <v>0.1492477777777774</v>
      </c>
      <c r="F24" s="8">
        <v>0.25415333333333312</v>
      </c>
      <c r="G24" s="36">
        <v>0.21722111111111</v>
      </c>
      <c r="H24" s="44"/>
      <c r="K24" s="43"/>
      <c r="L24" s="39">
        <f t="shared" si="7"/>
        <v>0.21963609150690092</v>
      </c>
      <c r="M24" s="9">
        <f t="shared" si="7"/>
        <v>0.16367870370370316</v>
      </c>
      <c r="O24" s="56">
        <f t="shared" ref="O24:O25" si="10">AVERAGE(L24:M24)</f>
        <v>0.19165739760530204</v>
      </c>
    </row>
    <row r="25" spans="1:15" ht="12.75" x14ac:dyDescent="0.2">
      <c r="A25" s="8" t="s">
        <v>41</v>
      </c>
      <c r="B25" s="8">
        <v>5.5742592592593072E-2</v>
      </c>
      <c r="C25" s="8"/>
      <c r="D25" s="21">
        <v>4.2545185185181383E-2</v>
      </c>
      <c r="E25" s="8">
        <v>6.5843333333334225E-2</v>
      </c>
      <c r="F25" s="8">
        <v>5.0872075471698565E-2</v>
      </c>
      <c r="G25" s="36">
        <v>7.1898282694845453E-2</v>
      </c>
      <c r="H25" s="44"/>
      <c r="K25" s="43"/>
      <c r="L25" s="39">
        <f t="shared" si="7"/>
        <v>4.9719951083157667E-2</v>
      </c>
      <c r="M25" s="9">
        <f t="shared" si="7"/>
        <v>6.8870808014089846E-2</v>
      </c>
      <c r="O25" s="56">
        <f t="shared" si="10"/>
        <v>5.9295379548623753E-2</v>
      </c>
    </row>
    <row r="26" spans="1:15" ht="12.75" x14ac:dyDescent="0.2">
      <c r="A26" s="8" t="s">
        <v>18</v>
      </c>
      <c r="B26" s="8">
        <f>B24-B25</f>
        <v>0.1945574074074074</v>
      </c>
      <c r="C26" s="8"/>
      <c r="D26" s="8">
        <f t="shared" ref="D26:G26" si="11">D24-D25</f>
        <v>0.11190975600218783</v>
      </c>
      <c r="E26" s="8">
        <f t="shared" si="11"/>
        <v>8.3404444444443171E-2</v>
      </c>
      <c r="F26" s="8">
        <f t="shared" si="11"/>
        <v>0.20328125786163456</v>
      </c>
      <c r="G26" s="38">
        <f t="shared" si="11"/>
        <v>0.14532282841626454</v>
      </c>
      <c r="H26" s="22"/>
      <c r="I26" s="23"/>
      <c r="J26" s="23"/>
      <c r="K26" s="46"/>
      <c r="L26" s="39">
        <f t="shared" si="7"/>
        <v>0.16991614042374326</v>
      </c>
      <c r="M26" s="9">
        <f t="shared" si="7"/>
        <v>0.11436363643035385</v>
      </c>
      <c r="N26" s="23"/>
      <c r="O26" s="15">
        <f>AVERAGE(L26:M26)</f>
        <v>0.14213988842704856</v>
      </c>
    </row>
    <row r="27" spans="1:15" ht="12.75" x14ac:dyDescent="0.2">
      <c r="O27" s="55"/>
    </row>
    <row r="28" spans="1:15" s="17" customFormat="1" ht="13.95" customHeight="1" x14ac:dyDescent="0.3">
      <c r="A28" s="86" t="s">
        <v>25</v>
      </c>
      <c r="B28" s="86" t="s">
        <v>7</v>
      </c>
      <c r="C28" s="86"/>
      <c r="D28" s="4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88" t="s">
        <v>27</v>
      </c>
    </row>
    <row r="29" spans="1:15" s="17" customFormat="1" x14ac:dyDescent="0.3">
      <c r="A29" s="86"/>
      <c r="B29" s="6" t="s">
        <v>2</v>
      </c>
      <c r="C29" s="6" t="s">
        <v>21</v>
      </c>
      <c r="D29" s="7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89"/>
    </row>
    <row r="30" spans="1:15" ht="13.95" customHeight="1" x14ac:dyDescent="0.2">
      <c r="A30" s="8" t="s">
        <v>13</v>
      </c>
      <c r="B30" s="8">
        <v>985.25689197518477</v>
      </c>
      <c r="C30" s="8">
        <v>2981.0222063493393</v>
      </c>
      <c r="O30" s="54">
        <f t="shared" ref="O30:O31" si="12">AVERAGE(B30:C30)</f>
        <v>1983.139549162262</v>
      </c>
    </row>
    <row r="31" spans="1:15" ht="12.75" x14ac:dyDescent="0.2">
      <c r="A31" s="8" t="s">
        <v>33</v>
      </c>
      <c r="B31" s="8">
        <v>334.01599007929002</v>
      </c>
      <c r="C31" s="8">
        <v>388.41159567894454</v>
      </c>
      <c r="O31" s="54">
        <f t="shared" si="12"/>
        <v>361.21379287911725</v>
      </c>
    </row>
    <row r="32" spans="1:15" ht="12.75" x14ac:dyDescent="0.2">
      <c r="A32" s="8" t="s">
        <v>14</v>
      </c>
      <c r="B32" s="8">
        <f>B30-B31</f>
        <v>651.24090189589469</v>
      </c>
      <c r="C32" s="8">
        <f>C30-C31</f>
        <v>2592.6106106703946</v>
      </c>
      <c r="O32" s="12">
        <f>AVERAGE(B32:C32)</f>
        <v>1621.9257562831447</v>
      </c>
    </row>
    <row r="33" spans="1:15" ht="12.75" x14ac:dyDescent="0.2">
      <c r="A33" s="8" t="s">
        <v>17</v>
      </c>
      <c r="B33" s="8">
        <v>0.11427485380116854</v>
      </c>
      <c r="C33" s="8">
        <v>0.34385222222222195</v>
      </c>
      <c r="O33" s="56">
        <f t="shared" ref="O33:O34" si="13">AVERAGE(B33:C33)</f>
        <v>0.22906353801169524</v>
      </c>
    </row>
    <row r="34" spans="1:15" ht="12.75" x14ac:dyDescent="0.2">
      <c r="A34" s="8" t="s">
        <v>41</v>
      </c>
      <c r="B34" s="8">
        <v>4.2241015190811408E-2</v>
      </c>
      <c r="C34" s="8">
        <v>4.4402046783626747E-2</v>
      </c>
      <c r="O34" s="56">
        <f t="shared" si="13"/>
        <v>4.3321530987219081E-2</v>
      </c>
    </row>
    <row r="35" spans="1:15" ht="12.75" x14ac:dyDescent="0.2">
      <c r="A35" s="8" t="s">
        <v>18</v>
      </c>
      <c r="B35" s="8">
        <f>B33-B34</f>
        <v>7.2033838610357143E-2</v>
      </c>
      <c r="C35" s="8">
        <f>C33-C34</f>
        <v>0.2994501754385952</v>
      </c>
      <c r="D35" s="22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15">
        <f>AVERAGE(B35:C35)</f>
        <v>0.18574200702447619</v>
      </c>
    </row>
    <row r="37" spans="1:15" ht="27.6" x14ac:dyDescent="0.3">
      <c r="A37" s="26" t="s">
        <v>26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1" t="s">
        <v>28</v>
      </c>
    </row>
    <row r="38" spans="1:15" x14ac:dyDescent="0.3">
      <c r="A38" s="30" t="s">
        <v>14</v>
      </c>
      <c r="O38" s="32">
        <f>AVERAGE(O5,O14,O23,O32)</f>
        <v>1564.8349392474468</v>
      </c>
    </row>
    <row r="39" spans="1:15" x14ac:dyDescent="0.3">
      <c r="A39" s="30" t="s">
        <v>18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33">
        <f>AVERAGE(O8,O17,O26,O35)</f>
        <v>0.181455743854673</v>
      </c>
    </row>
  </sheetData>
  <mergeCells count="25">
    <mergeCell ref="O28:O29"/>
    <mergeCell ref="A28:A29"/>
    <mergeCell ref="B28:C28"/>
    <mergeCell ref="A19:A20"/>
    <mergeCell ref="B19:C19"/>
    <mergeCell ref="D19:E19"/>
    <mergeCell ref="F19:G19"/>
    <mergeCell ref="O19:O20"/>
    <mergeCell ref="M19:M20"/>
    <mergeCell ref="L19:L20"/>
    <mergeCell ref="I1:J1"/>
    <mergeCell ref="F10:G10"/>
    <mergeCell ref="D10:E10"/>
    <mergeCell ref="B10:C10"/>
    <mergeCell ref="O1:O2"/>
    <mergeCell ref="M1:M2"/>
    <mergeCell ref="O10:O11"/>
    <mergeCell ref="L1:L2"/>
    <mergeCell ref="M10:M11"/>
    <mergeCell ref="L10:L11"/>
    <mergeCell ref="A1:A2"/>
    <mergeCell ref="A10:A11"/>
    <mergeCell ref="B1:D1"/>
    <mergeCell ref="E1:F1"/>
    <mergeCell ref="G1:H1"/>
  </mergeCells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workbookViewId="0">
      <selection activeCell="J20" sqref="J20"/>
    </sheetView>
  </sheetViews>
  <sheetFormatPr defaultRowHeight="14.4" x14ac:dyDescent="0.3"/>
  <cols>
    <col min="1" max="1" width="0.88671875" customWidth="1"/>
    <col min="2" max="2" width="37" customWidth="1"/>
    <col min="3" max="3" width="13.88671875" bestFit="1" customWidth="1"/>
    <col min="4" max="4" width="10.44140625" style="64" bestFit="1" customWidth="1"/>
    <col min="5" max="5" width="15.6640625" bestFit="1" customWidth="1"/>
    <col min="6" max="6" width="8.88671875" bestFit="1" customWidth="1"/>
    <col min="7" max="7" width="36.44140625" bestFit="1" customWidth="1"/>
    <col min="8" max="8" width="13.88671875" bestFit="1" customWidth="1"/>
    <col min="9" max="9" width="10.44140625" style="64" bestFit="1" customWidth="1"/>
    <col min="10" max="10" width="15.6640625" bestFit="1" customWidth="1"/>
  </cols>
  <sheetData>
    <row r="1" spans="2:10" ht="3" customHeight="1" x14ac:dyDescent="0.25"/>
    <row r="2" spans="2:10" ht="15.75" thickBot="1" x14ac:dyDescent="0.3">
      <c r="B2" t="s">
        <v>52</v>
      </c>
      <c r="G2" t="s">
        <v>53</v>
      </c>
    </row>
    <row r="3" spans="2:10" ht="15" x14ac:dyDescent="0.25">
      <c r="B3" s="73"/>
      <c r="C3" s="74" t="s">
        <v>42</v>
      </c>
      <c r="D3" s="82" t="s">
        <v>46</v>
      </c>
      <c r="E3" s="75" t="s">
        <v>47</v>
      </c>
      <c r="G3" s="73"/>
      <c r="H3" s="74" t="s">
        <v>42</v>
      </c>
      <c r="I3" s="82" t="s">
        <v>46</v>
      </c>
      <c r="J3" s="75" t="s">
        <v>47</v>
      </c>
    </row>
    <row r="4" spans="2:10" ht="36" customHeight="1" x14ac:dyDescent="0.25">
      <c r="B4" s="76" t="s">
        <v>48</v>
      </c>
      <c r="C4" s="72">
        <f>764</f>
        <v>764</v>
      </c>
      <c r="D4" s="72">
        <v>40</v>
      </c>
      <c r="E4" s="77">
        <f>(C4*1.0875)+D4</f>
        <v>870.84999999999991</v>
      </c>
      <c r="G4" s="76" t="s">
        <v>44</v>
      </c>
      <c r="H4" s="84">
        <f>289.99</f>
        <v>289.99</v>
      </c>
      <c r="I4" s="72">
        <v>7.5</v>
      </c>
      <c r="J4" s="77">
        <f>(H4*1.0875)+I4</f>
        <v>322.864125</v>
      </c>
    </row>
    <row r="5" spans="2:10" ht="28.95" customHeight="1" thickBot="1" x14ac:dyDescent="0.3">
      <c r="B5" s="78" t="s">
        <v>43</v>
      </c>
      <c r="C5" s="83">
        <f>1250</f>
        <v>1250</v>
      </c>
      <c r="D5" s="79">
        <v>38.49</v>
      </c>
      <c r="E5" s="80">
        <f>(C5*1.0875)+D5</f>
        <v>1397.865</v>
      </c>
      <c r="G5" s="81" t="s">
        <v>45</v>
      </c>
      <c r="H5" s="84">
        <v>1705.71</v>
      </c>
      <c r="I5" s="72"/>
      <c r="J5" s="77">
        <f>(H5*1.0875)</f>
        <v>1854.959625</v>
      </c>
    </row>
    <row r="6" spans="2:10" ht="15.75" thickBot="1" x14ac:dyDescent="0.3">
      <c r="G6" s="85" t="s">
        <v>54</v>
      </c>
      <c r="H6" s="83">
        <f>720</f>
        <v>720</v>
      </c>
      <c r="I6" s="79">
        <v>38.49</v>
      </c>
      <c r="J6" s="80">
        <f>(H6*1.0875)+I6</f>
        <v>821.4899999999999</v>
      </c>
    </row>
    <row r="8" spans="2:10" ht="15" x14ac:dyDescent="0.25">
      <c r="C8" s="69" t="s">
        <v>49</v>
      </c>
      <c r="D8" s="70"/>
      <c r="E8" s="67">
        <f>AVERAGE(E4:E5)</f>
        <v>1134.3575000000001</v>
      </c>
      <c r="G8" s="98" t="s">
        <v>49</v>
      </c>
      <c r="H8" s="98"/>
      <c r="I8" s="98"/>
      <c r="J8" s="67">
        <f>AVERAGE(J4:J6)</f>
        <v>999.7712499999999</v>
      </c>
    </row>
    <row r="9" spans="2:10" ht="15" x14ac:dyDescent="0.25">
      <c r="G9" s="71"/>
      <c r="H9" s="71"/>
      <c r="I9" s="71"/>
      <c r="J9" s="67"/>
    </row>
    <row r="10" spans="2:10" ht="15.75" thickBot="1" x14ac:dyDescent="0.3">
      <c r="G10" s="71"/>
      <c r="H10" s="71"/>
      <c r="I10" s="71"/>
      <c r="J10" s="67"/>
    </row>
    <row r="11" spans="2:10" ht="30.75" thickBot="1" x14ac:dyDescent="0.3">
      <c r="B11" s="62"/>
      <c r="C11" s="61"/>
      <c r="E11" s="65" t="s">
        <v>55</v>
      </c>
      <c r="F11" s="66">
        <f>E8-J8</f>
        <v>134.58625000000018</v>
      </c>
      <c r="J11" s="63"/>
    </row>
    <row r="12" spans="2:10" ht="14.4" customHeight="1" x14ac:dyDescent="0.3">
      <c r="C12" s="99" t="s">
        <v>50</v>
      </c>
      <c r="D12" s="99"/>
      <c r="E12" s="99"/>
      <c r="F12" s="99"/>
      <c r="G12" s="99"/>
      <c r="J12" s="63"/>
    </row>
    <row r="13" spans="2:10" x14ac:dyDescent="0.3">
      <c r="C13" s="99"/>
      <c r="D13" s="99"/>
      <c r="E13" s="99"/>
      <c r="F13" s="99"/>
      <c r="G13" s="99"/>
    </row>
    <row r="14" spans="2:10" ht="15" x14ac:dyDescent="0.25">
      <c r="C14" t="s">
        <v>51</v>
      </c>
      <c r="E14" s="68"/>
      <c r="F14" s="68"/>
      <c r="G14" s="68"/>
    </row>
  </sheetData>
  <mergeCells count="2">
    <mergeCell ref="G8:I8"/>
    <mergeCell ref="C12:G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3" sqref="C3"/>
    </sheetView>
  </sheetViews>
  <sheetFormatPr defaultColWidth="8.88671875" defaultRowHeight="14.4" x14ac:dyDescent="0.3"/>
  <cols>
    <col min="1" max="1" width="24.6640625" style="57" bestFit="1" customWidth="1"/>
    <col min="2" max="6" width="7.88671875" style="57" bestFit="1" customWidth="1"/>
    <col min="7" max="16384" width="8.88671875" style="57"/>
  </cols>
  <sheetData>
    <row r="1" spans="1:6" x14ac:dyDescent="0.25">
      <c r="A1" s="2"/>
      <c r="B1" s="3" t="s">
        <v>37</v>
      </c>
      <c r="C1" s="3" t="s">
        <v>38</v>
      </c>
      <c r="D1" s="3" t="s">
        <v>39</v>
      </c>
      <c r="E1" s="3" t="s">
        <v>40</v>
      </c>
      <c r="F1" s="3" t="s">
        <v>27</v>
      </c>
    </row>
    <row r="2" spans="1:6" x14ac:dyDescent="0.25">
      <c r="A2" s="2" t="s">
        <v>32</v>
      </c>
      <c r="B2" s="58">
        <v>2310.5482502591412</v>
      </c>
      <c r="C2" s="58">
        <v>1809.6991439450012</v>
      </c>
      <c r="D2" s="58">
        <v>1697.202226521274</v>
      </c>
      <c r="E2" s="58">
        <v>1983.139549162262</v>
      </c>
      <c r="F2" s="59"/>
    </row>
    <row r="3" spans="1:6" x14ac:dyDescent="0.25">
      <c r="A3" s="2" t="s">
        <v>33</v>
      </c>
      <c r="B3" s="58">
        <v>411.63601620370991</v>
      </c>
      <c r="C3" s="58">
        <v>395.09976452958358</v>
      </c>
      <c r="D3" s="58">
        <v>452.29568849186995</v>
      </c>
      <c r="E3" s="58">
        <v>361.21379287911725</v>
      </c>
      <c r="F3" s="59"/>
    </row>
    <row r="4" spans="1:6" x14ac:dyDescent="0.25">
      <c r="A4" s="2" t="s">
        <v>14</v>
      </c>
      <c r="B4" s="58">
        <v>1898.9122340554313</v>
      </c>
      <c r="C4" s="58">
        <v>1414.5993794154174</v>
      </c>
      <c r="D4" s="58">
        <v>1323.9023872357939</v>
      </c>
      <c r="E4" s="58">
        <v>1621.9257562831447</v>
      </c>
      <c r="F4" s="59">
        <f>AVERAGE(B4:E4)</f>
        <v>1564.8349392474468</v>
      </c>
    </row>
    <row r="5" spans="1:6" x14ac:dyDescent="0.25">
      <c r="A5" s="2" t="s">
        <v>34</v>
      </c>
      <c r="B5" s="60">
        <v>0.26715504218665115</v>
      </c>
      <c r="C5" s="60">
        <v>0.22722363784928498</v>
      </c>
      <c r="D5" s="60">
        <v>0.19165739760530204</v>
      </c>
      <c r="E5" s="60">
        <v>0.22906353801169524</v>
      </c>
      <c r="F5" s="1"/>
    </row>
    <row r="6" spans="1:6" x14ac:dyDescent="0.25">
      <c r="A6" s="2" t="s">
        <v>35</v>
      </c>
      <c r="B6" s="60">
        <v>5.3777815988803934E-2</v>
      </c>
      <c r="C6" s="60">
        <v>4.2659784079965027E-2</v>
      </c>
      <c r="D6" s="60">
        <v>5.9295379548623753E-2</v>
      </c>
      <c r="E6" s="60">
        <v>4.3321530987219081E-2</v>
      </c>
      <c r="F6" s="1"/>
    </row>
    <row r="7" spans="1:6" x14ac:dyDescent="0.25">
      <c r="A7" s="2" t="s">
        <v>36</v>
      </c>
      <c r="B7" s="60">
        <v>0.21337722619784721</v>
      </c>
      <c r="C7" s="60">
        <v>0.18456385376932</v>
      </c>
      <c r="D7" s="60">
        <v>0.14213988842704856</v>
      </c>
      <c r="E7" s="60">
        <v>0.18574200702447619</v>
      </c>
      <c r="F7" s="60">
        <f>AVERAGE(B7:E7)</f>
        <v>0.181455743854673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Energy Savings</vt:lpstr>
      <vt:lpstr>Baseline and Measure Cost</vt:lpstr>
      <vt:lpstr>Summary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James, Brian</dc:creator>
  <cp:lastModifiedBy>Jay Bhakta</cp:lastModifiedBy>
  <cp:lastPrinted>2012-07-16T18:56:00Z</cp:lastPrinted>
  <dcterms:created xsi:type="dcterms:W3CDTF">2012-07-12T20:35:18Z</dcterms:created>
  <dcterms:modified xsi:type="dcterms:W3CDTF">2018-02-06T00:55:53Z</dcterms:modified>
</cp:coreProperties>
</file>