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25" windowHeight="11025"/>
  </bookViews>
  <sheets>
    <sheet name="15-23" sheetId="3" r:id="rId1"/>
    <sheet name="23-29" sheetId="4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4" l="1"/>
  <c r="H77" i="4"/>
  <c r="H39" i="3"/>
  <c r="H78" i="4" l="1"/>
  <c r="H52" i="4"/>
  <c r="H51" i="4"/>
  <c r="F53" i="4"/>
  <c r="H40" i="3"/>
  <c r="F41" i="3"/>
  <c r="J78" i="4"/>
  <c r="I78" i="4"/>
  <c r="H53" i="3"/>
  <c r="H52" i="3"/>
  <c r="G53" i="3"/>
  <c r="G52" i="3"/>
  <c r="F53" i="3"/>
  <c r="F52" i="3"/>
  <c r="I53" i="3"/>
  <c r="I52" i="3"/>
  <c r="G40" i="3"/>
  <c r="C40" i="3"/>
  <c r="G39" i="3"/>
  <c r="F40" i="3"/>
  <c r="F39" i="3"/>
  <c r="I40" i="3"/>
  <c r="I39" i="3"/>
  <c r="C39" i="3"/>
  <c r="J53" i="3" l="1"/>
  <c r="F78" i="4"/>
  <c r="C78" i="4"/>
  <c r="C53" i="3"/>
  <c r="F52" i="4"/>
  <c r="G52" i="4"/>
  <c r="C52" i="4"/>
  <c r="I52" i="4"/>
  <c r="H31" i="4"/>
  <c r="C57" i="4"/>
  <c r="C69" i="4"/>
  <c r="A77" i="4"/>
  <c r="C77" i="4"/>
  <c r="B77" i="4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" i="3"/>
  <c r="H46" i="3"/>
  <c r="H47" i="3"/>
  <c r="H48" i="3"/>
  <c r="H49" i="3"/>
  <c r="H50" i="3"/>
  <c r="H45" i="3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3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55" i="4"/>
  <c r="G77" i="4"/>
  <c r="G78" i="4"/>
  <c r="A39" i="3"/>
  <c r="B39" i="3"/>
  <c r="D39" i="3"/>
  <c r="M53" i="3"/>
  <c r="N53" i="3"/>
  <c r="C52" i="3"/>
  <c r="A52" i="3"/>
  <c r="D52" i="3"/>
  <c r="B52" i="3"/>
  <c r="C4" i="4"/>
  <c r="C6" i="4"/>
  <c r="C18" i="4"/>
  <c r="C51" i="4"/>
  <c r="F77" i="4"/>
  <c r="F51" i="4"/>
  <c r="G51" i="4"/>
  <c r="D77" i="4"/>
  <c r="I51" i="4"/>
  <c r="A51" i="4"/>
  <c r="D51" i="4"/>
  <c r="B51" i="4"/>
</calcChain>
</file>

<file path=xl/sharedStrings.xml><?xml version="1.0" encoding="utf-8"?>
<sst xmlns="http://schemas.openxmlformats.org/spreadsheetml/2006/main" count="210" uniqueCount="46">
  <si>
    <t>15-23 cubic feet - standard efficiency</t>
  </si>
  <si>
    <t>24-29 cubic feet - standard efficiency</t>
  </si>
  <si>
    <t>Organization</t>
  </si>
  <si>
    <t xml:space="preserve">Year Purchased </t>
  </si>
  <si>
    <t>Cost</t>
  </si>
  <si>
    <t>MFG Name</t>
  </si>
  <si>
    <t>Model #</t>
  </si>
  <si>
    <t>Size (Cubic Feet)</t>
  </si>
  <si>
    <t>2016</t>
  </si>
  <si>
    <t>88</t>
  </si>
  <si>
    <t>95</t>
  </si>
  <si>
    <t>2016-2017</t>
  </si>
  <si>
    <t>2017</t>
  </si>
  <si>
    <t>93</t>
  </si>
  <si>
    <t>99</t>
  </si>
  <si>
    <t>90</t>
  </si>
  <si>
    <t>89</t>
  </si>
  <si>
    <t>98</t>
  </si>
  <si>
    <t>96</t>
  </si>
  <si>
    <t>29</t>
  </si>
  <si>
    <t>105</t>
  </si>
  <si>
    <t>102</t>
  </si>
  <si>
    <t>97</t>
  </si>
  <si>
    <t>24-29 cubic feet - energy efficient</t>
  </si>
  <si>
    <t>71</t>
  </si>
  <si>
    <t>14</t>
  </si>
  <si>
    <t>3</t>
  </si>
  <si>
    <t>4</t>
  </si>
  <si>
    <t>5</t>
  </si>
  <si>
    <t>8</t>
  </si>
  <si>
    <t>7</t>
  </si>
  <si>
    <t>1</t>
  </si>
  <si>
    <t>B</t>
  </si>
  <si>
    <t>A</t>
  </si>
  <si>
    <t>Standard Deviation</t>
  </si>
  <si>
    <t>Minus Standard Deviation</t>
  </si>
  <si>
    <t>Plus Standard Deviation</t>
  </si>
  <si>
    <t>Mean Average</t>
  </si>
  <si>
    <t>Volume</t>
  </si>
  <si>
    <t>Pirce Per Cuft</t>
  </si>
  <si>
    <t>Normalized for 27 cuft</t>
  </si>
  <si>
    <t>Unis Analyzed</t>
  </si>
  <si>
    <t>Cost Difference</t>
  </si>
  <si>
    <t>15-23 cubic feet - energy efficient</t>
  </si>
  <si>
    <t>113</t>
  </si>
  <si>
    <t>Normalized for 19 cuft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</si>
</sst>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.00"/>
    <numFmt numFmtId="165" formatCode="&quot;$&quot;#,##0"/>
    <numFmt numFmtId="166" formatCode="_(&quot;$&quot;* #,##0_);_(&quot;$&quot;* \(#,##0\);_(&quot;$&quot;* &quot;-&quot;??_);_(@_)"/>
    <numFmt numFmtId="167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63"/>
      <name val="Calibri"/>
      <family val="2"/>
      <scheme val="minor"/>
    </font>
    <font>
      <sz val="10"/>
      <color indexed="63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42"/>
      </left>
      <right style="thin">
        <color indexed="42"/>
      </right>
      <top/>
      <bottom/>
      <diagonal/>
    </border>
    <border>
      <left style="thin">
        <color indexed="42"/>
      </left>
      <right style="thin">
        <color indexed="42"/>
      </right>
      <top style="thin">
        <color indexed="42"/>
      </top>
      <bottom style="thin">
        <color indexed="4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157">
    <xf numFmtId="0" fontId="0" fillId="0" borderId="0" xfId="0"/>
    <xf numFmtId="0" fontId="2" fillId="0" borderId="0" xfId="0" applyFont="1"/>
    <xf numFmtId="0" fontId="3" fillId="0" borderId="0" xfId="0" applyFont="1" applyFill="1"/>
    <xf numFmtId="6" fontId="3" fillId="0" borderId="0" xfId="0" applyNumberFormat="1" applyFont="1"/>
    <xf numFmtId="0" fontId="3" fillId="0" borderId="0" xfId="0" applyFont="1"/>
    <xf numFmtId="165" fontId="2" fillId="0" borderId="0" xfId="0" applyNumberFormat="1" applyFont="1"/>
    <xf numFmtId="164" fontId="2" fillId="0" borderId="0" xfId="0" applyNumberFormat="1" applyFont="1"/>
    <xf numFmtId="44" fontId="3" fillId="0" borderId="0" xfId="1" applyFont="1" applyBorder="1" applyAlignment="1">
      <alignment horizontal="right"/>
    </xf>
    <xf numFmtId="0" fontId="2" fillId="0" borderId="0" xfId="0" applyNumberFormat="1" applyFont="1" applyAlignment="1">
      <alignment horizontal="right"/>
    </xf>
    <xf numFmtId="44" fontId="2" fillId="0" borderId="0" xfId="1" applyFont="1"/>
    <xf numFmtId="166" fontId="2" fillId="0" borderId="0" xfId="0" applyNumberFormat="1" applyFont="1"/>
    <xf numFmtId="44" fontId="2" fillId="0" borderId="0" xfId="1" applyFont="1" applyAlignment="1">
      <alignment horizontal="right"/>
    </xf>
    <xf numFmtId="0" fontId="2" fillId="0" borderId="0" xfId="0" applyFont="1" applyAlignment="1">
      <alignment horizontal="right"/>
    </xf>
    <xf numFmtId="44" fontId="2" fillId="2" borderId="0" xfId="1" applyFont="1" applyFill="1" applyAlignment="1">
      <alignment horizontal="right"/>
    </xf>
    <xf numFmtId="39" fontId="2" fillId="2" borderId="0" xfId="1" applyNumberFormat="1" applyFont="1" applyFill="1" applyAlignment="1">
      <alignment horizontal="right"/>
    </xf>
    <xf numFmtId="44" fontId="2" fillId="0" borderId="0" xfId="0" applyNumberFormat="1" applyFont="1"/>
    <xf numFmtId="166" fontId="3" fillId="3" borderId="0" xfId="0" applyNumberFormat="1" applyFont="1" applyFill="1"/>
    <xf numFmtId="0" fontId="2" fillId="4" borderId="0" xfId="0" applyFont="1" applyFill="1"/>
    <xf numFmtId="14" fontId="2" fillId="0" borderId="0" xfId="2" applyNumberFormat="1" applyFont="1" applyAlignment="1">
      <alignment horizontal="right"/>
    </xf>
    <xf numFmtId="0" fontId="2" fillId="0" borderId="0" xfId="2" applyFont="1" applyAlignment="1">
      <alignment horizontal="right"/>
    </xf>
    <xf numFmtId="0" fontId="2" fillId="0" borderId="1" xfId="2" applyFont="1" applyBorder="1" applyAlignment="1">
      <alignment horizontal="right"/>
    </xf>
    <xf numFmtId="0" fontId="2" fillId="4" borderId="2" xfId="2" applyNumberFormat="1" applyFont="1" applyFill="1" applyBorder="1" applyAlignment="1">
      <alignment horizontal="right"/>
    </xf>
    <xf numFmtId="0" fontId="2" fillId="4" borderId="2" xfId="2" applyFont="1" applyFill="1" applyBorder="1" applyAlignment="1">
      <alignment horizontal="right"/>
    </xf>
    <xf numFmtId="0" fontId="2" fillId="4" borderId="0" xfId="2" applyFont="1" applyFill="1"/>
    <xf numFmtId="14" fontId="2" fillId="0" borderId="0" xfId="2" applyNumberFormat="1" applyFont="1" applyBorder="1" applyAlignment="1">
      <alignment horizontal="right"/>
    </xf>
    <xf numFmtId="0" fontId="2" fillId="0" borderId="0" xfId="2" applyFont="1" applyBorder="1" applyAlignment="1">
      <alignment horizontal="right"/>
    </xf>
    <xf numFmtId="0" fontId="2" fillId="0" borderId="2" xfId="2" applyNumberFormat="1" applyFont="1" applyBorder="1" applyAlignment="1">
      <alignment horizontal="right"/>
    </xf>
    <xf numFmtId="0" fontId="2" fillId="0" borderId="2" xfId="2" applyFont="1" applyBorder="1" applyAlignment="1">
      <alignment horizontal="right"/>
    </xf>
    <xf numFmtId="14" fontId="2" fillId="0" borderId="2" xfId="2" applyNumberFormat="1" applyFont="1" applyBorder="1" applyAlignment="1">
      <alignment horizontal="right"/>
    </xf>
    <xf numFmtId="0" fontId="3" fillId="0" borderId="1" xfId="0" applyFont="1" applyBorder="1"/>
    <xf numFmtId="0" fontId="3" fillId="0" borderId="0" xfId="0" applyFont="1" applyBorder="1"/>
    <xf numFmtId="0" fontId="3" fillId="0" borderId="2" xfId="0" applyFont="1" applyBorder="1"/>
    <xf numFmtId="0" fontId="3" fillId="0" borderId="2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2" borderId="0" xfId="0" applyFont="1" applyFill="1" applyBorder="1"/>
    <xf numFmtId="49" fontId="4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/>
    <xf numFmtId="0" fontId="3" fillId="0" borderId="0" xfId="0" applyFont="1" applyBorder="1" applyAlignment="1">
      <alignment horizontal="right"/>
    </xf>
    <xf numFmtId="14" fontId="3" fillId="0" borderId="0" xfId="0" applyNumberFormat="1" applyFont="1" applyBorder="1"/>
    <xf numFmtId="49" fontId="4" fillId="0" borderId="0" xfId="0" applyNumberFormat="1" applyFont="1" applyFill="1" applyBorder="1"/>
    <xf numFmtId="164" fontId="5" fillId="2" borderId="0" xfId="0" applyNumberFormat="1" applyFont="1" applyFill="1" applyBorder="1"/>
    <xf numFmtId="4" fontId="5" fillId="2" borderId="0" xfId="0" applyNumberFormat="1" applyFont="1" applyFill="1" applyBorder="1"/>
    <xf numFmtId="4" fontId="4" fillId="0" borderId="0" xfId="0" applyNumberFormat="1" applyFont="1" applyFill="1" applyBorder="1"/>
    <xf numFmtId="0" fontId="2" fillId="0" borderId="2" xfId="0" applyNumberFormat="1" applyFont="1" applyBorder="1"/>
    <xf numFmtId="0" fontId="2" fillId="0" borderId="2" xfId="0" applyFont="1" applyBorder="1" applyAlignment="1">
      <alignment horizontal="right"/>
    </xf>
    <xf numFmtId="0" fontId="2" fillId="4" borderId="2" xfId="0" applyNumberFormat="1" applyFont="1" applyFill="1" applyBorder="1" applyAlignment="1">
      <alignment horizontal="right"/>
    </xf>
    <xf numFmtId="0" fontId="2" fillId="4" borderId="2" xfId="0" applyFont="1" applyFill="1" applyBorder="1" applyAlignment="1">
      <alignment horizontal="right"/>
    </xf>
    <xf numFmtId="49" fontId="4" fillId="0" borderId="2" xfId="0" applyNumberFormat="1" applyFont="1" applyFill="1" applyBorder="1"/>
    <xf numFmtId="49" fontId="5" fillId="4" borderId="2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/>
    <xf numFmtId="166" fontId="2" fillId="0" borderId="2" xfId="1" applyNumberFormat="1" applyFont="1" applyBorder="1" applyAlignment="1">
      <alignment horizontal="right"/>
    </xf>
    <xf numFmtId="166" fontId="2" fillId="4" borderId="2" xfId="1" applyNumberFormat="1" applyFont="1" applyFill="1" applyBorder="1" applyAlignment="1">
      <alignment horizontal="right"/>
    </xf>
    <xf numFmtId="166" fontId="5" fillId="4" borderId="2" xfId="0" applyNumberFormat="1" applyFont="1" applyFill="1" applyBorder="1"/>
    <xf numFmtId="166" fontId="2" fillId="0" borderId="0" xfId="1" applyNumberFormat="1" applyFont="1" applyAlignment="1">
      <alignment horizontal="right"/>
    </xf>
    <xf numFmtId="166" fontId="2" fillId="0" borderId="0" xfId="1" applyNumberFormat="1" applyFont="1" applyBorder="1" applyAlignment="1">
      <alignment horizontal="right"/>
    </xf>
    <xf numFmtId="44" fontId="2" fillId="5" borderId="0" xfId="1" applyFont="1" applyFill="1"/>
    <xf numFmtId="39" fontId="2" fillId="5" borderId="0" xfId="1" applyNumberFormat="1" applyFont="1" applyFill="1"/>
    <xf numFmtId="44" fontId="2" fillId="5" borderId="0" xfId="0" applyNumberFormat="1" applyFont="1" applyFill="1"/>
    <xf numFmtId="164" fontId="5" fillId="5" borderId="0" xfId="0" applyNumberFormat="1" applyFont="1" applyFill="1" applyBorder="1"/>
    <xf numFmtId="49" fontId="4" fillId="5" borderId="0" xfId="0" applyNumberFormat="1" applyFont="1" applyFill="1" applyBorder="1"/>
    <xf numFmtId="2" fontId="3" fillId="5" borderId="0" xfId="0" applyNumberFormat="1" applyFont="1" applyFill="1"/>
    <xf numFmtId="164" fontId="2" fillId="5" borderId="0" xfId="0" applyNumberFormat="1" applyFont="1" applyFill="1"/>
    <xf numFmtId="165" fontId="2" fillId="5" borderId="0" xfId="0" applyNumberFormat="1" applyFont="1" applyFill="1"/>
    <xf numFmtId="3" fontId="2" fillId="0" borderId="0" xfId="0" applyNumberFormat="1" applyFont="1"/>
    <xf numFmtId="1" fontId="2" fillId="0" borderId="0" xfId="0" applyNumberFormat="1" applyFont="1"/>
    <xf numFmtId="0" fontId="2" fillId="4" borderId="0" xfId="2" applyNumberFormat="1" applyFont="1" applyFill="1" applyBorder="1" applyAlignment="1">
      <alignment horizontal="right"/>
    </xf>
    <xf numFmtId="166" fontId="2" fillId="4" borderId="0" xfId="1" applyNumberFormat="1" applyFont="1" applyFill="1" applyBorder="1" applyAlignment="1">
      <alignment horizontal="right"/>
    </xf>
    <xf numFmtId="0" fontId="2" fillId="4" borderId="0" xfId="2" applyFont="1" applyFill="1" applyBorder="1" applyAlignment="1">
      <alignment horizontal="right"/>
    </xf>
    <xf numFmtId="49" fontId="5" fillId="4" borderId="0" xfId="0" applyNumberFormat="1" applyFont="1" applyFill="1" applyBorder="1" applyAlignment="1">
      <alignment horizontal="right"/>
    </xf>
    <xf numFmtId="166" fontId="5" fillId="4" borderId="0" xfId="0" applyNumberFormat="1" applyFont="1" applyFill="1" applyBorder="1"/>
    <xf numFmtId="49" fontId="5" fillId="4" borderId="0" xfId="0" applyNumberFormat="1" applyFont="1" applyFill="1" applyBorder="1"/>
    <xf numFmtId="166" fontId="2" fillId="6" borderId="0" xfId="1" applyNumberFormat="1" applyFont="1" applyFill="1" applyAlignment="1">
      <alignment horizontal="right"/>
    </xf>
    <xf numFmtId="0" fontId="2" fillId="6" borderId="0" xfId="2" applyFont="1" applyFill="1" applyAlignment="1">
      <alignment horizontal="right"/>
    </xf>
    <xf numFmtId="0" fontId="2" fillId="6" borderId="0" xfId="0" applyFont="1" applyFill="1"/>
    <xf numFmtId="14" fontId="2" fillId="6" borderId="0" xfId="2" applyNumberFormat="1" applyFont="1" applyFill="1" applyAlignment="1">
      <alignment horizontal="right"/>
    </xf>
    <xf numFmtId="166" fontId="2" fillId="0" borderId="0" xfId="1" applyNumberFormat="1" applyFont="1"/>
    <xf numFmtId="6" fontId="2" fillId="6" borderId="0" xfId="1" applyNumberFormat="1" applyFont="1" applyFill="1" applyBorder="1" applyAlignment="1">
      <alignment horizontal="right"/>
    </xf>
    <xf numFmtId="44" fontId="2" fillId="2" borderId="0" xfId="1" applyFont="1" applyFill="1" applyBorder="1" applyAlignment="1">
      <alignment horizontal="right"/>
    </xf>
    <xf numFmtId="39" fontId="2" fillId="2" borderId="0" xfId="1" applyNumberFormat="1" applyFont="1" applyFill="1" applyBorder="1" applyAlignment="1">
      <alignment horizontal="right"/>
    </xf>
    <xf numFmtId="166" fontId="3" fillId="5" borderId="0" xfId="0" applyNumberFormat="1" applyFont="1" applyFill="1"/>
    <xf numFmtId="166" fontId="2" fillId="5" borderId="0" xfId="1" applyNumberFormat="1" applyFont="1" applyFill="1" applyBorder="1" applyAlignment="1">
      <alignment horizontal="right"/>
    </xf>
    <xf numFmtId="39" fontId="2" fillId="5" borderId="0" xfId="1" applyNumberFormat="1" applyFont="1" applyFill="1" applyBorder="1" applyAlignment="1">
      <alignment horizontal="right"/>
    </xf>
    <xf numFmtId="49" fontId="5" fillId="0" borderId="0" xfId="0" applyNumberFormat="1" applyFont="1" applyFill="1" applyBorder="1"/>
    <xf numFmtId="49" fontId="5" fillId="0" borderId="0" xfId="0" applyNumberFormat="1" applyFont="1" applyFill="1" applyBorder="1" applyAlignment="1">
      <alignment horizontal="right"/>
    </xf>
    <xf numFmtId="6" fontId="5" fillId="0" borderId="0" xfId="0" applyNumberFormat="1" applyFont="1" applyFill="1" applyBorder="1"/>
    <xf numFmtId="0" fontId="2" fillId="0" borderId="0" xfId="0" applyFont="1" applyFill="1"/>
    <xf numFmtId="0" fontId="2" fillId="6" borderId="0" xfId="0" applyNumberFormat="1" applyFont="1" applyFill="1" applyAlignment="1">
      <alignment horizontal="right"/>
    </xf>
    <xf numFmtId="6" fontId="2" fillId="6" borderId="0" xfId="1" applyNumberFormat="1" applyFont="1" applyFill="1" applyAlignment="1">
      <alignment horizontal="right"/>
    </xf>
    <xf numFmtId="0" fontId="2" fillId="6" borderId="0" xfId="0" applyFont="1" applyFill="1" applyAlignment="1">
      <alignment horizontal="right"/>
    </xf>
    <xf numFmtId="6" fontId="2" fillId="0" borderId="0" xfId="0" applyNumberFormat="1" applyFont="1"/>
    <xf numFmtId="0" fontId="2" fillId="0" borderId="0" xfId="2" applyNumberFormat="1" applyFont="1" applyAlignment="1">
      <alignment horizontal="right"/>
    </xf>
    <xf numFmtId="6" fontId="2" fillId="0" borderId="0" xfId="1" applyNumberFormat="1" applyFont="1" applyAlignment="1">
      <alignment horizontal="right"/>
    </xf>
    <xf numFmtId="0" fontId="2" fillId="0" borderId="0" xfId="0" applyNumberFormat="1" applyFont="1" applyAlignment="1"/>
    <xf numFmtId="14" fontId="2" fillId="0" borderId="0" xfId="0" applyNumberFormat="1" applyFont="1" applyAlignment="1"/>
    <xf numFmtId="14" fontId="2" fillId="0" borderId="0" xfId="0" applyNumberFormat="1" applyFont="1" applyBorder="1" applyAlignment="1"/>
    <xf numFmtId="6" fontId="2" fillId="0" borderId="0" xfId="1" applyNumberFormat="1" applyFont="1" applyBorder="1" applyAlignment="1">
      <alignment horizontal="right"/>
    </xf>
    <xf numFmtId="14" fontId="2" fillId="6" borderId="0" xfId="0" applyNumberFormat="1" applyFont="1" applyFill="1" applyAlignment="1">
      <alignment horizontal="right"/>
    </xf>
    <xf numFmtId="49" fontId="5" fillId="6" borderId="0" xfId="0" applyNumberFormat="1" applyFont="1" applyFill="1" applyBorder="1" applyAlignment="1">
      <alignment horizontal="right"/>
    </xf>
    <xf numFmtId="6" fontId="5" fillId="6" borderId="0" xfId="0" applyNumberFormat="1" applyFont="1" applyFill="1" applyBorder="1"/>
    <xf numFmtId="6" fontId="2" fillId="6" borderId="0" xfId="0" applyNumberFormat="1" applyFont="1" applyFill="1"/>
    <xf numFmtId="14" fontId="2" fillId="0" borderId="0" xfId="0" applyNumberFormat="1" applyFont="1" applyAlignment="1">
      <alignment horizontal="right"/>
    </xf>
    <xf numFmtId="14" fontId="2" fillId="0" borderId="0" xfId="0" applyNumberFormat="1" applyFont="1" applyFill="1" applyBorder="1" applyAlignment="1"/>
    <xf numFmtId="6" fontId="2" fillId="0" borderId="0" xfId="1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4" fontId="2" fillId="0" borderId="0" xfId="2" applyNumberFormat="1" applyFont="1" applyFill="1" applyBorder="1" applyAlignment="1"/>
    <xf numFmtId="0" fontId="2" fillId="0" borderId="0" xfId="2" applyFont="1" applyFill="1" applyBorder="1" applyAlignment="1">
      <alignment horizontal="right"/>
    </xf>
    <xf numFmtId="0" fontId="2" fillId="6" borderId="0" xfId="0" applyNumberFormat="1" applyFont="1" applyFill="1" applyBorder="1" applyAlignment="1"/>
    <xf numFmtId="0" fontId="2" fillId="6" borderId="0" xfId="0" applyFont="1" applyFill="1" applyBorder="1" applyAlignment="1">
      <alignment horizontal="right"/>
    </xf>
    <xf numFmtId="14" fontId="2" fillId="6" borderId="0" xfId="0" applyNumberFormat="1" applyFont="1" applyFill="1" applyAlignment="1"/>
    <xf numFmtId="0" fontId="2" fillId="6" borderId="0" xfId="0" applyNumberFormat="1" applyFont="1" applyFill="1" applyAlignment="1"/>
    <xf numFmtId="14" fontId="2" fillId="0" borderId="0" xfId="0" applyNumberFormat="1" applyFont="1" applyFill="1" applyAlignment="1"/>
    <xf numFmtId="0" fontId="6" fillId="0" borderId="0" xfId="0" applyFont="1" applyAlignment="1">
      <alignment horizontal="right"/>
    </xf>
    <xf numFmtId="0" fontId="2" fillId="0" borderId="0" xfId="2" applyFont="1" applyFill="1"/>
    <xf numFmtId="6" fontId="2" fillId="0" borderId="2" xfId="1" applyNumberFormat="1" applyFont="1" applyBorder="1" applyAlignment="1">
      <alignment horizontal="right"/>
    </xf>
    <xf numFmtId="0" fontId="2" fillId="0" borderId="0" xfId="2" applyFont="1"/>
    <xf numFmtId="0" fontId="2" fillId="0" borderId="2" xfId="0" applyNumberFormat="1" applyFont="1" applyBorder="1" applyAlignment="1">
      <alignment horizontal="right"/>
    </xf>
    <xf numFmtId="14" fontId="2" fillId="0" borderId="0" xfId="2" applyNumberFormat="1" applyFont="1" applyAlignment="1"/>
    <xf numFmtId="14" fontId="2" fillId="0" borderId="0" xfId="2" applyNumberFormat="1" applyFont="1" applyBorder="1" applyAlignment="1"/>
    <xf numFmtId="0" fontId="2" fillId="0" borderId="0" xfId="0" applyFont="1" applyBorder="1"/>
    <xf numFmtId="0" fontId="2" fillId="0" borderId="0" xfId="0" applyNumberFormat="1" applyFont="1" applyFill="1" applyBorder="1"/>
    <xf numFmtId="6" fontId="2" fillId="0" borderId="0" xfId="0" applyNumberFormat="1" applyFont="1" applyFill="1"/>
    <xf numFmtId="0" fontId="2" fillId="6" borderId="0" xfId="0" applyNumberFormat="1" applyFont="1" applyFill="1" applyBorder="1"/>
    <xf numFmtId="166" fontId="2" fillId="6" borderId="0" xfId="1" applyNumberFormat="1" applyFont="1" applyFill="1" applyBorder="1" applyAlignment="1">
      <alignment horizontal="right"/>
    </xf>
    <xf numFmtId="166" fontId="2" fillId="2" borderId="0" xfId="1" applyNumberFormat="1" applyFont="1" applyFill="1" applyBorder="1" applyAlignment="1">
      <alignment horizontal="right"/>
    </xf>
    <xf numFmtId="166" fontId="2" fillId="4" borderId="0" xfId="0" applyNumberFormat="1" applyFont="1" applyFill="1"/>
    <xf numFmtId="166" fontId="2" fillId="2" borderId="0" xfId="1" applyNumberFormat="1" applyFont="1" applyFill="1" applyAlignment="1">
      <alignment horizontal="right"/>
    </xf>
    <xf numFmtId="166" fontId="2" fillId="5" borderId="0" xfId="1" applyNumberFormat="1" applyFont="1" applyFill="1"/>
    <xf numFmtId="164" fontId="2" fillId="0" borderId="0" xfId="1" applyNumberFormat="1" applyFont="1" applyAlignment="1">
      <alignment horizontal="right"/>
    </xf>
    <xf numFmtId="14" fontId="2" fillId="0" borderId="0" xfId="0" applyNumberFormat="1" applyFont="1"/>
    <xf numFmtId="164" fontId="5" fillId="0" borderId="0" xfId="0" applyNumberFormat="1" applyFont="1" applyFill="1" applyBorder="1"/>
    <xf numFmtId="164" fontId="2" fillId="6" borderId="0" xfId="1" applyNumberFormat="1" applyFont="1" applyFill="1" applyAlignment="1">
      <alignment horizontal="right"/>
    </xf>
    <xf numFmtId="0" fontId="2" fillId="6" borderId="0" xfId="2" applyFont="1" applyFill="1"/>
    <xf numFmtId="0" fontId="2" fillId="0" borderId="0" xfId="0" applyNumberFormat="1" applyFont="1"/>
    <xf numFmtId="164" fontId="2" fillId="0" borderId="0" xfId="1" applyNumberFormat="1" applyFont="1" applyBorder="1" applyAlignment="1">
      <alignment horizontal="right"/>
    </xf>
    <xf numFmtId="14" fontId="2" fillId="0" borderId="0" xfId="0" applyNumberFormat="1" applyFont="1" applyFill="1"/>
    <xf numFmtId="14" fontId="2" fillId="0" borderId="0" xfId="0" applyNumberFormat="1" applyFont="1" applyBorder="1"/>
    <xf numFmtId="44" fontId="2" fillId="0" borderId="0" xfId="1" applyNumberFormat="1" applyFont="1"/>
    <xf numFmtId="167" fontId="2" fillId="0" borderId="0" xfId="0" applyNumberFormat="1" applyFont="1"/>
    <xf numFmtId="4" fontId="5" fillId="5" borderId="0" xfId="0" applyNumberFormat="1" applyFont="1" applyFill="1" applyBorder="1"/>
    <xf numFmtId="44" fontId="2" fillId="5" borderId="0" xfId="1" applyNumberFormat="1" applyFont="1" applyFill="1"/>
    <xf numFmtId="165" fontId="3" fillId="3" borderId="0" xfId="0" applyNumberFormat="1" applyFont="1" applyFill="1"/>
    <xf numFmtId="4" fontId="5" fillId="0" borderId="0" xfId="0" applyNumberFormat="1" applyFont="1" applyFill="1" applyBorder="1"/>
    <xf numFmtId="14" fontId="2" fillId="4" borderId="0" xfId="2" applyNumberFormat="1" applyFont="1" applyFill="1" applyAlignment="1">
      <alignment horizontal="right"/>
    </xf>
    <xf numFmtId="44" fontId="2" fillId="4" borderId="0" xfId="1" applyFont="1" applyFill="1" applyAlignment="1">
      <alignment horizontal="right"/>
    </xf>
    <xf numFmtId="0" fontId="2" fillId="4" borderId="0" xfId="2" applyFont="1" applyFill="1" applyAlignment="1">
      <alignment horizontal="right"/>
    </xf>
    <xf numFmtId="166" fontId="5" fillId="2" borderId="0" xfId="0" applyNumberFormat="1" applyFont="1" applyFill="1" applyBorder="1"/>
    <xf numFmtId="166" fontId="5" fillId="5" borderId="0" xfId="1" applyNumberFormat="1" applyFont="1" applyFill="1" applyBorder="1"/>
    <xf numFmtId="166" fontId="5" fillId="6" borderId="0" xfId="0" applyNumberFormat="1" applyFont="1" applyFill="1" applyBorder="1"/>
    <xf numFmtId="166" fontId="2" fillId="4" borderId="0" xfId="1" applyNumberFormat="1" applyFont="1" applyFill="1"/>
    <xf numFmtId="0" fontId="3" fillId="0" borderId="2" xfId="0" applyFont="1" applyFill="1" applyBorder="1"/>
    <xf numFmtId="14" fontId="2" fillId="0" borderId="0" xfId="2" applyNumberFormat="1" applyFont="1" applyFill="1" applyAlignment="1">
      <alignment horizontal="right"/>
    </xf>
    <xf numFmtId="166" fontId="2" fillId="0" borderId="0" xfId="1" applyNumberFormat="1" applyFont="1" applyFill="1" applyAlignment="1">
      <alignment horizontal="right"/>
    </xf>
    <xf numFmtId="0" fontId="2" fillId="0" borderId="0" xfId="2" applyFont="1" applyFill="1" applyAlignment="1">
      <alignment horizontal="right"/>
    </xf>
    <xf numFmtId="0" fontId="2" fillId="0" borderId="0" xfId="2" applyNumberFormat="1" applyFont="1" applyFill="1" applyAlignment="1">
      <alignment horizontal="right"/>
    </xf>
    <xf numFmtId="0" fontId="4" fillId="0" borderId="0" xfId="0" applyNumberFormat="1" applyFont="1" applyFill="1" applyBorder="1"/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topLeftCell="A13" workbookViewId="0">
      <selection activeCell="H40" sqref="H40"/>
    </sheetView>
  </sheetViews>
  <sheetFormatPr defaultColWidth="8.7109375" defaultRowHeight="12.75" x14ac:dyDescent="0.2"/>
  <cols>
    <col min="1" max="1" width="14.140625" style="1" customWidth="1"/>
    <col min="2" max="2" width="28" style="1" customWidth="1"/>
    <col min="3" max="3" width="22.42578125" style="1" customWidth="1"/>
    <col min="4" max="4" width="28.28515625" style="1" customWidth="1"/>
    <col min="5" max="5" width="21.28515625" style="1" customWidth="1"/>
    <col min="6" max="7" width="8.7109375" style="1"/>
    <col min="8" max="8" width="11.5703125" style="1" bestFit="1" customWidth="1"/>
    <col min="9" max="9" width="10.5703125" style="1" bestFit="1" customWidth="1"/>
    <col min="10" max="10" width="11" style="1" bestFit="1" customWidth="1"/>
    <col min="11" max="12" width="8.7109375" style="1"/>
    <col min="13" max="13" width="11" style="1" bestFit="1" customWidth="1"/>
    <col min="14" max="14" width="10" style="1" bestFit="1" customWidth="1"/>
    <col min="15" max="16384" width="8.7109375" style="1"/>
  </cols>
  <sheetData>
    <row r="1" spans="1:8" x14ac:dyDescent="0.3">
      <c r="A1" s="29" t="s">
        <v>2</v>
      </c>
      <c r="B1" s="30" t="s">
        <v>3</v>
      </c>
      <c r="C1" s="7" t="s">
        <v>4</v>
      </c>
      <c r="D1" s="31" t="s">
        <v>5</v>
      </c>
      <c r="E1" s="32" t="s">
        <v>6</v>
      </c>
      <c r="F1" s="4" t="s">
        <v>7</v>
      </c>
    </row>
    <row r="2" spans="1:8" x14ac:dyDescent="0.3">
      <c r="A2" s="34" t="s">
        <v>0</v>
      </c>
      <c r="B2" s="34"/>
      <c r="C2" s="7"/>
      <c r="D2" s="30"/>
      <c r="E2" s="33"/>
      <c r="F2" s="4"/>
    </row>
    <row r="3" spans="1:8" x14ac:dyDescent="0.3">
      <c r="A3" s="4" t="s">
        <v>33</v>
      </c>
      <c r="B3" s="18">
        <v>42650</v>
      </c>
      <c r="C3" s="129">
        <v>9607.0300000000007</v>
      </c>
      <c r="D3" s="116">
        <v>3</v>
      </c>
      <c r="E3" s="19">
        <v>62</v>
      </c>
      <c r="F3" s="116">
        <v>14.9</v>
      </c>
      <c r="H3" s="5">
        <f>IF(C3&lt;$D$39,C3,"")</f>
        <v>9607.0300000000007</v>
      </c>
    </row>
    <row r="4" spans="1:8" x14ac:dyDescent="0.3">
      <c r="A4" s="4" t="s">
        <v>33</v>
      </c>
      <c r="B4" s="18">
        <v>42668</v>
      </c>
      <c r="C4" s="129">
        <v>7735.8</v>
      </c>
      <c r="D4" s="116">
        <v>3</v>
      </c>
      <c r="E4" s="19">
        <v>15</v>
      </c>
      <c r="F4" s="114">
        <v>14.9</v>
      </c>
      <c r="H4" s="5">
        <f t="shared" ref="H4:H37" si="0">IF(C4&lt;$D$39,C4,"")</f>
        <v>7735.8</v>
      </c>
    </row>
    <row r="5" spans="1:8" x14ac:dyDescent="0.3">
      <c r="A5" s="4" t="s">
        <v>33</v>
      </c>
      <c r="B5" s="130">
        <v>42793</v>
      </c>
      <c r="C5" s="129">
        <v>7735</v>
      </c>
      <c r="D5" s="1">
        <v>14</v>
      </c>
      <c r="E5" s="12">
        <v>4</v>
      </c>
      <c r="F5" s="1">
        <v>17.100000000000001</v>
      </c>
      <c r="H5" s="5">
        <f t="shared" si="0"/>
        <v>7735</v>
      </c>
    </row>
    <row r="6" spans="1:8" x14ac:dyDescent="0.3">
      <c r="A6" s="4" t="s">
        <v>33</v>
      </c>
      <c r="B6" s="85" t="s">
        <v>8</v>
      </c>
      <c r="C6" s="131">
        <v>11122.5</v>
      </c>
      <c r="D6" s="85" t="s">
        <v>25</v>
      </c>
      <c r="E6" s="85" t="s">
        <v>9</v>
      </c>
      <c r="F6" s="87">
        <v>17.100000000000001</v>
      </c>
      <c r="H6" s="5">
        <f t="shared" si="0"/>
        <v>11122.5</v>
      </c>
    </row>
    <row r="7" spans="1:8" x14ac:dyDescent="0.3">
      <c r="A7" s="4" t="s">
        <v>33</v>
      </c>
      <c r="B7" s="76">
        <v>42521</v>
      </c>
      <c r="C7" s="132">
        <v>19150</v>
      </c>
      <c r="D7" s="133">
        <v>8</v>
      </c>
      <c r="E7" s="74">
        <v>65</v>
      </c>
      <c r="F7" s="133">
        <v>17.100000000000001</v>
      </c>
      <c r="H7" s="5" t="str">
        <f t="shared" si="0"/>
        <v/>
      </c>
    </row>
    <row r="8" spans="1:8" x14ac:dyDescent="0.3">
      <c r="A8" s="4" t="s">
        <v>33</v>
      </c>
      <c r="B8" s="130">
        <v>42837</v>
      </c>
      <c r="C8" s="129">
        <v>8215.82</v>
      </c>
      <c r="D8" s="1">
        <v>3</v>
      </c>
      <c r="E8" s="12">
        <v>52</v>
      </c>
      <c r="F8" s="1">
        <v>17.3</v>
      </c>
      <c r="H8" s="5">
        <f t="shared" si="0"/>
        <v>8215.82</v>
      </c>
    </row>
    <row r="9" spans="1:8" x14ac:dyDescent="0.3">
      <c r="A9" s="4" t="s">
        <v>33</v>
      </c>
      <c r="B9" s="85" t="s">
        <v>8</v>
      </c>
      <c r="C9" s="131">
        <v>7912.3</v>
      </c>
      <c r="D9" s="85" t="s">
        <v>26</v>
      </c>
      <c r="E9" s="85" t="s">
        <v>10</v>
      </c>
      <c r="F9" s="87">
        <v>17.3</v>
      </c>
      <c r="H9" s="5">
        <f t="shared" si="0"/>
        <v>7912.3</v>
      </c>
    </row>
    <row r="10" spans="1:8" x14ac:dyDescent="0.3">
      <c r="A10" s="4" t="s">
        <v>33</v>
      </c>
      <c r="B10" s="134">
        <v>2016</v>
      </c>
      <c r="C10" s="129">
        <v>9388.69</v>
      </c>
      <c r="D10" s="1">
        <v>3</v>
      </c>
      <c r="E10" s="12">
        <v>14</v>
      </c>
      <c r="F10" s="1">
        <v>17.3</v>
      </c>
      <c r="H10" s="5">
        <f t="shared" si="0"/>
        <v>9388.69</v>
      </c>
    </row>
    <row r="11" spans="1:8" x14ac:dyDescent="0.3">
      <c r="A11" s="4" t="s">
        <v>33</v>
      </c>
      <c r="B11" s="51">
        <v>2016</v>
      </c>
      <c r="C11" s="135">
        <v>7507.11</v>
      </c>
      <c r="D11" s="120">
        <v>6</v>
      </c>
      <c r="E11" s="50">
        <v>22</v>
      </c>
      <c r="F11" s="1">
        <v>17.3</v>
      </c>
      <c r="H11" s="5">
        <f t="shared" si="0"/>
        <v>7507.11</v>
      </c>
    </row>
    <row r="12" spans="1:8" x14ac:dyDescent="0.3">
      <c r="A12" s="4" t="s">
        <v>33</v>
      </c>
      <c r="B12" s="130">
        <v>42669</v>
      </c>
      <c r="C12" s="129">
        <v>7203</v>
      </c>
      <c r="D12" s="1">
        <v>9</v>
      </c>
      <c r="E12" s="12">
        <v>40</v>
      </c>
      <c r="F12" s="1">
        <v>18</v>
      </c>
      <c r="H12" s="5">
        <f t="shared" si="0"/>
        <v>7203</v>
      </c>
    </row>
    <row r="13" spans="1:8" x14ac:dyDescent="0.3">
      <c r="A13" s="4" t="s">
        <v>33</v>
      </c>
      <c r="B13" s="51">
        <v>2017</v>
      </c>
      <c r="C13" s="135">
        <v>7131.92</v>
      </c>
      <c r="D13" s="120">
        <v>2</v>
      </c>
      <c r="E13" s="50">
        <v>2</v>
      </c>
      <c r="F13" s="1">
        <v>19</v>
      </c>
      <c r="H13" s="5">
        <f t="shared" si="0"/>
        <v>7131.92</v>
      </c>
    </row>
    <row r="14" spans="1:8" x14ac:dyDescent="0.3">
      <c r="A14" s="4" t="s">
        <v>33</v>
      </c>
      <c r="B14" s="92">
        <v>2016</v>
      </c>
      <c r="C14" s="129">
        <v>11114.674999999999</v>
      </c>
      <c r="D14" s="116">
        <v>3</v>
      </c>
      <c r="E14" s="19">
        <v>8</v>
      </c>
      <c r="F14" s="1">
        <v>19.399999999999999</v>
      </c>
      <c r="H14" s="5">
        <f t="shared" si="0"/>
        <v>11114.674999999999</v>
      </c>
    </row>
    <row r="15" spans="1:8" x14ac:dyDescent="0.3">
      <c r="A15" s="4" t="s">
        <v>33</v>
      </c>
      <c r="B15" s="130">
        <v>42726</v>
      </c>
      <c r="C15" s="129">
        <v>9968</v>
      </c>
      <c r="D15" s="1">
        <v>3</v>
      </c>
      <c r="E15" s="12">
        <v>45</v>
      </c>
      <c r="F15" s="1">
        <v>19.399999999999999</v>
      </c>
      <c r="H15" s="5">
        <f t="shared" si="0"/>
        <v>9968</v>
      </c>
    </row>
    <row r="16" spans="1:8" x14ac:dyDescent="0.3">
      <c r="A16" s="4" t="s">
        <v>33</v>
      </c>
      <c r="B16" s="130">
        <v>42726</v>
      </c>
      <c r="C16" s="129">
        <v>9968</v>
      </c>
      <c r="D16" s="1">
        <v>3</v>
      </c>
      <c r="E16" s="12">
        <v>46</v>
      </c>
      <c r="F16" s="1">
        <v>19.399999999999999</v>
      </c>
      <c r="H16" s="5">
        <f t="shared" si="0"/>
        <v>9968</v>
      </c>
    </row>
    <row r="17" spans="1:8" x14ac:dyDescent="0.3">
      <c r="A17" s="4" t="s">
        <v>33</v>
      </c>
      <c r="B17" s="136">
        <v>42544</v>
      </c>
      <c r="C17" s="129">
        <v>8750</v>
      </c>
      <c r="D17" s="1">
        <v>3</v>
      </c>
      <c r="E17" s="12">
        <v>55</v>
      </c>
      <c r="F17" s="1">
        <v>19.399999999999999</v>
      </c>
      <c r="H17" s="5">
        <f t="shared" si="0"/>
        <v>8750</v>
      </c>
    </row>
    <row r="18" spans="1:8" x14ac:dyDescent="0.3">
      <c r="A18" s="4" t="s">
        <v>33</v>
      </c>
      <c r="B18" s="18">
        <v>42382</v>
      </c>
      <c r="C18" s="129">
        <v>9352.5</v>
      </c>
      <c r="D18" s="116">
        <v>3</v>
      </c>
      <c r="E18" s="19">
        <v>80</v>
      </c>
      <c r="F18" s="1">
        <v>19.399999999999999</v>
      </c>
      <c r="H18" s="5">
        <f t="shared" si="0"/>
        <v>9352.5</v>
      </c>
    </row>
    <row r="19" spans="1:8" x14ac:dyDescent="0.3">
      <c r="A19" s="4" t="s">
        <v>33</v>
      </c>
      <c r="B19" s="18">
        <v>42571</v>
      </c>
      <c r="C19" s="129">
        <v>9009.92</v>
      </c>
      <c r="D19" s="116">
        <v>3</v>
      </c>
      <c r="E19" s="19">
        <v>81</v>
      </c>
      <c r="F19" s="1">
        <v>19.399999999999999</v>
      </c>
      <c r="H19" s="5">
        <f t="shared" si="0"/>
        <v>9009.92</v>
      </c>
    </row>
    <row r="20" spans="1:8" x14ac:dyDescent="0.3">
      <c r="A20" s="4" t="s">
        <v>33</v>
      </c>
      <c r="B20" s="18">
        <v>42697</v>
      </c>
      <c r="C20" s="129">
        <v>7240.51</v>
      </c>
      <c r="D20" s="116">
        <v>7</v>
      </c>
      <c r="E20" s="19">
        <v>113</v>
      </c>
      <c r="F20" s="1">
        <v>19.399999999999999</v>
      </c>
      <c r="H20" s="5">
        <f t="shared" si="0"/>
        <v>7240.51</v>
      </c>
    </row>
    <row r="21" spans="1:8" x14ac:dyDescent="0.3">
      <c r="A21" s="4" t="s">
        <v>33</v>
      </c>
      <c r="B21" s="18">
        <v>42550</v>
      </c>
      <c r="C21" s="129">
        <v>9329.93</v>
      </c>
      <c r="D21" s="116">
        <v>7</v>
      </c>
      <c r="E21" s="19">
        <v>108</v>
      </c>
      <c r="F21" s="116">
        <v>19.399999999999999</v>
      </c>
      <c r="H21" s="5">
        <f t="shared" si="0"/>
        <v>9329.93</v>
      </c>
    </row>
    <row r="22" spans="1:8" x14ac:dyDescent="0.3">
      <c r="A22" s="4" t="s">
        <v>33</v>
      </c>
      <c r="B22" s="18">
        <v>42453</v>
      </c>
      <c r="C22" s="129">
        <v>9698.66</v>
      </c>
      <c r="D22" s="116">
        <v>7</v>
      </c>
      <c r="E22" s="19">
        <v>80</v>
      </c>
      <c r="F22" s="1">
        <v>19.399999999999999</v>
      </c>
      <c r="H22" s="5">
        <f t="shared" si="0"/>
        <v>9698.66</v>
      </c>
    </row>
    <row r="23" spans="1:8" x14ac:dyDescent="0.3">
      <c r="A23" s="4" t="s">
        <v>33</v>
      </c>
      <c r="B23" s="18">
        <v>42593</v>
      </c>
      <c r="C23" s="129">
        <v>10490.77</v>
      </c>
      <c r="D23" s="116">
        <v>7</v>
      </c>
      <c r="E23" s="19">
        <v>85</v>
      </c>
      <c r="F23" s="1">
        <v>19.399999999999999</v>
      </c>
      <c r="H23" s="5">
        <f t="shared" si="0"/>
        <v>10490.77</v>
      </c>
    </row>
    <row r="24" spans="1:8" x14ac:dyDescent="0.3">
      <c r="A24" s="4" t="s">
        <v>33</v>
      </c>
      <c r="B24" s="130">
        <v>42692</v>
      </c>
      <c r="C24" s="129">
        <v>8192</v>
      </c>
      <c r="D24" s="1">
        <v>3</v>
      </c>
      <c r="E24" s="12">
        <v>42</v>
      </c>
      <c r="F24" s="1">
        <v>23</v>
      </c>
      <c r="H24" s="5">
        <f t="shared" si="0"/>
        <v>8192</v>
      </c>
    </row>
    <row r="25" spans="1:8" x14ac:dyDescent="0.3">
      <c r="A25" s="4" t="s">
        <v>33</v>
      </c>
      <c r="B25" s="18">
        <v>42487</v>
      </c>
      <c r="C25" s="129">
        <v>9669.6299999999992</v>
      </c>
      <c r="D25" s="116">
        <v>3</v>
      </c>
      <c r="E25" s="19">
        <v>60</v>
      </c>
      <c r="F25" s="116">
        <v>23</v>
      </c>
      <c r="H25" s="5">
        <f t="shared" si="0"/>
        <v>9669.6299999999992</v>
      </c>
    </row>
    <row r="26" spans="1:8" x14ac:dyDescent="0.3">
      <c r="A26" s="4" t="s">
        <v>33</v>
      </c>
      <c r="B26" s="134">
        <v>2016</v>
      </c>
      <c r="C26" s="129">
        <v>8334.23</v>
      </c>
      <c r="D26" s="1">
        <v>3</v>
      </c>
      <c r="E26" s="12">
        <v>11</v>
      </c>
      <c r="F26" s="1">
        <v>23</v>
      </c>
      <c r="H26" s="5">
        <f t="shared" si="0"/>
        <v>8334.23</v>
      </c>
    </row>
    <row r="27" spans="1:8" x14ac:dyDescent="0.3">
      <c r="A27" s="4" t="s">
        <v>33</v>
      </c>
      <c r="B27" s="18">
        <v>42781</v>
      </c>
      <c r="C27" s="129">
        <v>9426.7000000000007</v>
      </c>
      <c r="D27" s="116">
        <v>7</v>
      </c>
      <c r="E27" s="19">
        <v>64</v>
      </c>
      <c r="F27" s="114">
        <v>23</v>
      </c>
      <c r="H27" s="5">
        <f t="shared" si="0"/>
        <v>9426.7000000000007</v>
      </c>
    </row>
    <row r="28" spans="1:8" x14ac:dyDescent="0.3">
      <c r="A28" s="4" t="s">
        <v>33</v>
      </c>
      <c r="B28" s="134">
        <v>2016</v>
      </c>
      <c r="C28" s="129">
        <v>9282.82</v>
      </c>
      <c r="D28" s="1">
        <v>5</v>
      </c>
      <c r="E28" s="12">
        <v>17</v>
      </c>
      <c r="F28" s="1">
        <v>23</v>
      </c>
      <c r="H28" s="5">
        <f t="shared" si="0"/>
        <v>9282.82</v>
      </c>
    </row>
    <row r="29" spans="1:8" x14ac:dyDescent="0.3">
      <c r="A29" s="4" t="s">
        <v>33</v>
      </c>
      <c r="B29" s="134">
        <v>2017</v>
      </c>
      <c r="C29" s="129">
        <v>8334.27</v>
      </c>
      <c r="D29" s="1">
        <v>7</v>
      </c>
      <c r="E29" s="12">
        <v>8</v>
      </c>
      <c r="F29" s="1">
        <v>23</v>
      </c>
      <c r="H29" s="5">
        <f t="shared" si="0"/>
        <v>8334.27</v>
      </c>
    </row>
    <row r="30" spans="1:8" x14ac:dyDescent="0.3">
      <c r="A30" s="4" t="s">
        <v>33</v>
      </c>
      <c r="B30" s="134">
        <v>2017</v>
      </c>
      <c r="C30" s="129">
        <v>13316</v>
      </c>
      <c r="D30" s="1">
        <v>6</v>
      </c>
      <c r="E30" s="50">
        <v>6</v>
      </c>
      <c r="F30" s="1">
        <v>23</v>
      </c>
      <c r="H30" s="5">
        <f t="shared" si="0"/>
        <v>13316</v>
      </c>
    </row>
    <row r="31" spans="1:8" x14ac:dyDescent="0.3">
      <c r="A31" s="4" t="s">
        <v>33</v>
      </c>
      <c r="B31" s="51">
        <v>2016</v>
      </c>
      <c r="C31" s="135">
        <v>9285.6749999999993</v>
      </c>
      <c r="D31" s="120">
        <v>6</v>
      </c>
      <c r="E31" s="50">
        <v>10</v>
      </c>
      <c r="F31" s="1">
        <v>23</v>
      </c>
      <c r="H31" s="5">
        <f t="shared" si="0"/>
        <v>9285.6749999999993</v>
      </c>
    </row>
    <row r="32" spans="1:8" x14ac:dyDescent="0.3">
      <c r="A32" s="4" t="s">
        <v>33</v>
      </c>
      <c r="B32" s="137">
        <v>42762</v>
      </c>
      <c r="C32" s="135">
        <v>10548.48</v>
      </c>
      <c r="D32" s="120">
        <v>6</v>
      </c>
      <c r="E32" s="50">
        <v>48</v>
      </c>
      <c r="F32" s="1">
        <v>23.2</v>
      </c>
      <c r="H32" s="5">
        <f t="shared" si="0"/>
        <v>10548.48</v>
      </c>
    </row>
    <row r="33" spans="1:10" x14ac:dyDescent="0.3">
      <c r="A33" s="4" t="s">
        <v>33</v>
      </c>
      <c r="B33" s="102" t="s">
        <v>11</v>
      </c>
      <c r="C33" s="129">
        <v>9476.6666666666661</v>
      </c>
      <c r="D33" s="1">
        <v>4</v>
      </c>
      <c r="E33" s="12">
        <v>49</v>
      </c>
      <c r="F33" s="1">
        <v>23.5</v>
      </c>
      <c r="H33" s="5">
        <f t="shared" si="0"/>
        <v>9476.6666666666661</v>
      </c>
    </row>
    <row r="34" spans="1:10" x14ac:dyDescent="0.3">
      <c r="A34" s="4" t="s">
        <v>33</v>
      </c>
      <c r="B34" s="18">
        <v>42732</v>
      </c>
      <c r="C34" s="129">
        <v>8959.19</v>
      </c>
      <c r="D34" s="116">
        <v>8</v>
      </c>
      <c r="E34" s="19">
        <v>59</v>
      </c>
      <c r="F34" s="116">
        <v>23.5</v>
      </c>
      <c r="H34" s="5">
        <f t="shared" si="0"/>
        <v>8959.19</v>
      </c>
    </row>
    <row r="35" spans="1:10" x14ac:dyDescent="0.3">
      <c r="A35" s="4" t="s">
        <v>33</v>
      </c>
      <c r="B35" s="85" t="s">
        <v>12</v>
      </c>
      <c r="C35" s="131">
        <v>7130</v>
      </c>
      <c r="D35" s="85" t="s">
        <v>27</v>
      </c>
      <c r="E35" s="85" t="s">
        <v>13</v>
      </c>
      <c r="F35" s="87">
        <v>23.6</v>
      </c>
      <c r="H35" s="5">
        <f t="shared" si="0"/>
        <v>7130</v>
      </c>
    </row>
    <row r="36" spans="1:10" x14ac:dyDescent="0.3">
      <c r="A36" s="4" t="s">
        <v>32</v>
      </c>
      <c r="B36" s="18"/>
      <c r="C36" s="91">
        <v>13499.5</v>
      </c>
      <c r="D36" s="1">
        <v>7</v>
      </c>
      <c r="E36" s="1">
        <v>115</v>
      </c>
      <c r="F36" s="1">
        <v>23</v>
      </c>
      <c r="H36" s="5">
        <f t="shared" si="0"/>
        <v>13499.5</v>
      </c>
    </row>
    <row r="37" spans="1:10" x14ac:dyDescent="0.3">
      <c r="A37" s="39" t="s">
        <v>32</v>
      </c>
      <c r="C37" s="91">
        <v>8550</v>
      </c>
      <c r="D37" s="1">
        <v>4</v>
      </c>
      <c r="E37" s="1">
        <v>4</v>
      </c>
      <c r="F37" s="1">
        <v>23.6</v>
      </c>
      <c r="H37" s="5">
        <f t="shared" si="0"/>
        <v>8550</v>
      </c>
    </row>
    <row r="38" spans="1:10" x14ac:dyDescent="0.3">
      <c r="A38" s="30" t="s">
        <v>34</v>
      </c>
      <c r="B38" s="36" t="s">
        <v>35</v>
      </c>
      <c r="C38" s="3" t="s">
        <v>37</v>
      </c>
      <c r="D38" s="4" t="s">
        <v>36</v>
      </c>
      <c r="E38" s="4"/>
      <c r="F38" s="4" t="s">
        <v>38</v>
      </c>
      <c r="G38" s="4" t="s">
        <v>39</v>
      </c>
      <c r="H38" s="4" t="s">
        <v>45</v>
      </c>
      <c r="I38" s="4" t="s">
        <v>41</v>
      </c>
      <c r="J38" s="4"/>
    </row>
    <row r="39" spans="1:10" x14ac:dyDescent="0.3">
      <c r="A39" s="66">
        <f>STDEV(C3:C37)</f>
        <v>2262.6205510828149</v>
      </c>
      <c r="B39" s="126">
        <f>C39-A39</f>
        <v>7212.730782250519</v>
      </c>
      <c r="C39" s="147">
        <f>AVERAGE(C3:C37)</f>
        <v>9475.351333333334</v>
      </c>
      <c r="D39" s="149">
        <f>C39+B39</f>
        <v>16688.082115583853</v>
      </c>
      <c r="E39" s="40"/>
      <c r="F39" s="41">
        <f>AVERAGE(F3:F37)</f>
        <v>20.162857142857145</v>
      </c>
      <c r="G39" s="6">
        <f>C39/F39</f>
        <v>469.9409050115724</v>
      </c>
      <c r="H39" s="5">
        <f>G39*F41</f>
        <v>9163.8476477256609</v>
      </c>
      <c r="I39" s="65">
        <f>COUNT(C3:C37)</f>
        <v>35</v>
      </c>
    </row>
    <row r="40" spans="1:10" x14ac:dyDescent="0.2">
      <c r="A40" s="39"/>
      <c r="B40" s="35"/>
      <c r="C40" s="60">
        <f>AVERAGE(C8:C37,C3:C6)</f>
        <v>9190.802843137255</v>
      </c>
      <c r="D40" s="61"/>
      <c r="E40" s="61"/>
      <c r="F40" s="62">
        <f>AVERAGE(F8:F37,F3:F6)</f>
        <v>20.252941176470589</v>
      </c>
      <c r="G40" s="63">
        <f>C40/F40</f>
        <v>453.80089553683803</v>
      </c>
      <c r="H40" s="64">
        <f>G40*F41</f>
        <v>8849.117462968341</v>
      </c>
      <c r="I40" s="65">
        <f>COUNT(H3:H37)</f>
        <v>34</v>
      </c>
      <c r="J40" s="6"/>
    </row>
    <row r="41" spans="1:10" x14ac:dyDescent="0.2">
      <c r="F41" s="1">
        <f>F54</f>
        <v>19.5</v>
      </c>
    </row>
    <row r="42" spans="1:10" x14ac:dyDescent="0.2">
      <c r="B42" s="39"/>
      <c r="C42" s="35"/>
      <c r="D42" s="42"/>
      <c r="E42" s="39"/>
      <c r="F42" s="39"/>
      <c r="G42" s="2"/>
      <c r="I42" s="5"/>
      <c r="J42" s="5"/>
    </row>
    <row r="43" spans="1:10" x14ac:dyDescent="0.2">
      <c r="A43" s="34" t="s">
        <v>43</v>
      </c>
      <c r="B43" s="34"/>
      <c r="C43" s="42"/>
      <c r="D43" s="39"/>
      <c r="E43" s="39"/>
      <c r="F43" s="2"/>
      <c r="H43" s="5"/>
      <c r="I43" s="5"/>
    </row>
    <row r="44" spans="1:10" x14ac:dyDescent="0.2">
      <c r="A44" s="39"/>
      <c r="B44" s="35"/>
      <c r="C44" s="42"/>
      <c r="D44" s="39"/>
      <c r="E44" s="39"/>
      <c r="F44" s="2"/>
      <c r="H44" s="5"/>
      <c r="I44" s="5"/>
    </row>
    <row r="45" spans="1:10" x14ac:dyDescent="0.2">
      <c r="A45" s="84" t="s">
        <v>33</v>
      </c>
      <c r="B45" s="85" t="s">
        <v>12</v>
      </c>
      <c r="C45" s="143">
        <v>9968</v>
      </c>
      <c r="D45" s="85" t="s">
        <v>26</v>
      </c>
      <c r="E45" s="85" t="s">
        <v>44</v>
      </c>
      <c r="F45" s="87">
        <v>19.399999999999999</v>
      </c>
      <c r="H45" s="5">
        <f>IF(C45&gt;$B$52,C45,"")</f>
        <v>9968</v>
      </c>
      <c r="I45" s="5"/>
    </row>
    <row r="46" spans="1:10" x14ac:dyDescent="0.2">
      <c r="A46" s="1" t="s">
        <v>33</v>
      </c>
      <c r="B46" s="134">
        <v>2017</v>
      </c>
      <c r="C46" s="11">
        <v>10141.07</v>
      </c>
      <c r="D46" s="1">
        <v>3</v>
      </c>
      <c r="E46" s="12">
        <v>7</v>
      </c>
      <c r="F46" s="1">
        <v>19.399999999999999</v>
      </c>
      <c r="H46" s="5">
        <f t="shared" ref="H46:H50" si="1">IF(C46&gt;$B$52,C46,"")</f>
        <v>10141.07</v>
      </c>
      <c r="I46" s="5"/>
    </row>
    <row r="47" spans="1:10" x14ac:dyDescent="0.2">
      <c r="A47" s="1" t="s">
        <v>33</v>
      </c>
      <c r="B47" s="18">
        <v>42767</v>
      </c>
      <c r="C47" s="11">
        <v>11776.08</v>
      </c>
      <c r="D47" s="116">
        <v>7</v>
      </c>
      <c r="E47" s="19">
        <v>77</v>
      </c>
      <c r="F47" s="1">
        <v>19.399999999999999</v>
      </c>
      <c r="H47" s="5">
        <f t="shared" si="1"/>
        <v>11776.08</v>
      </c>
      <c r="I47" s="5"/>
    </row>
    <row r="48" spans="1:10" x14ac:dyDescent="0.2">
      <c r="A48" s="1" t="s">
        <v>33</v>
      </c>
      <c r="B48" s="92">
        <v>2016</v>
      </c>
      <c r="C48" s="11">
        <v>9568.3100000000013</v>
      </c>
      <c r="D48" s="116">
        <v>12</v>
      </c>
      <c r="E48" s="19">
        <v>107</v>
      </c>
      <c r="F48" s="1">
        <v>20.100000000000001</v>
      </c>
      <c r="H48" s="5">
        <f t="shared" si="1"/>
        <v>9568.3100000000013</v>
      </c>
      <c r="I48" s="5"/>
    </row>
    <row r="49" spans="1:14" x14ac:dyDescent="0.2">
      <c r="A49" s="1" t="s">
        <v>33</v>
      </c>
      <c r="B49" s="144">
        <v>42720</v>
      </c>
      <c r="C49" s="145">
        <v>7230.88</v>
      </c>
      <c r="D49" s="23">
        <v>7</v>
      </c>
      <c r="E49" s="146">
        <v>13</v>
      </c>
      <c r="F49" s="17">
        <v>19.399999999999999</v>
      </c>
      <c r="H49" s="5" t="str">
        <f t="shared" si="1"/>
        <v/>
      </c>
      <c r="I49" s="5"/>
    </row>
    <row r="50" spans="1:14" x14ac:dyDescent="0.2">
      <c r="A50" s="1" t="s">
        <v>32</v>
      </c>
      <c r="B50" s="18"/>
      <c r="C50" s="91">
        <v>13577</v>
      </c>
      <c r="D50" s="1">
        <v>7</v>
      </c>
      <c r="E50" s="1">
        <v>13</v>
      </c>
      <c r="F50" s="1">
        <v>19.399999999999999</v>
      </c>
      <c r="H50" s="5">
        <f t="shared" si="1"/>
        <v>13577</v>
      </c>
      <c r="I50" s="5"/>
    </row>
    <row r="51" spans="1:14" x14ac:dyDescent="0.2">
      <c r="A51" s="30" t="s">
        <v>34</v>
      </c>
      <c r="B51" s="36" t="s">
        <v>35</v>
      </c>
      <c r="C51" s="3" t="s">
        <v>37</v>
      </c>
      <c r="D51" s="4" t="s">
        <v>36</v>
      </c>
      <c r="E51" s="4"/>
      <c r="F51" s="4" t="s">
        <v>38</v>
      </c>
      <c r="G51" s="4" t="s">
        <v>39</v>
      </c>
      <c r="H51" s="4" t="s">
        <v>45</v>
      </c>
      <c r="I51" s="4" t="s">
        <v>41</v>
      </c>
      <c r="J51" s="4" t="s">
        <v>42</v>
      </c>
    </row>
    <row r="52" spans="1:14" x14ac:dyDescent="0.2">
      <c r="A52" s="66">
        <f>STDEV(C45:C50)</f>
        <v>2143.4747168651152</v>
      </c>
      <c r="B52" s="126">
        <f>C52-A52</f>
        <v>8233.4152831348856</v>
      </c>
      <c r="C52" s="147">
        <f>AVERAGE(C45:C50)</f>
        <v>10376.890000000001</v>
      </c>
      <c r="D52" s="149">
        <f>C52+A52</f>
        <v>12520.364716865117</v>
      </c>
      <c r="E52" s="41"/>
      <c r="F52" s="41">
        <f>AVERAGE(F45:F50)</f>
        <v>19.516666666666666</v>
      </c>
      <c r="G52" s="138">
        <f>C52/F52</f>
        <v>531.69376601195563</v>
      </c>
      <c r="H52" s="5">
        <f>G52*F54</f>
        <v>10368.028437233135</v>
      </c>
      <c r="I52" s="1">
        <f>COUNT(C45:C50)</f>
        <v>6</v>
      </c>
      <c r="L52" s="139"/>
    </row>
    <row r="53" spans="1:14" x14ac:dyDescent="0.2">
      <c r="A53" s="39"/>
      <c r="B53" s="35"/>
      <c r="C53" s="148">
        <f>AVERAGE(C45:C48,C50)</f>
        <v>11006.092000000001</v>
      </c>
      <c r="D53" s="140"/>
      <c r="E53" s="140"/>
      <c r="F53" s="140">
        <f>AVERAGE(F45:F48,F50)</f>
        <v>19.54</v>
      </c>
      <c r="G53" s="141">
        <f>C53/F53</f>
        <v>563.25957011258959</v>
      </c>
      <c r="H53" s="64">
        <f>G53*F54</f>
        <v>10983.561617195497</v>
      </c>
      <c r="I53" s="1">
        <f>COUNT(H45:H50)</f>
        <v>5</v>
      </c>
      <c r="J53" s="142">
        <f>H53-H40</f>
        <v>2134.4441542271561</v>
      </c>
      <c r="L53" s="139"/>
      <c r="M53" s="15">
        <f>G53*F53</f>
        <v>11006.092000000001</v>
      </c>
      <c r="N53" s="15">
        <f>M53-K41</f>
        <v>11006.092000000001</v>
      </c>
    </row>
    <row r="54" spans="1:14" x14ac:dyDescent="0.2">
      <c r="B54" s="39"/>
      <c r="C54" s="35"/>
      <c r="D54" s="42"/>
      <c r="E54" s="39"/>
      <c r="F54" s="156">
        <v>19.5</v>
      </c>
      <c r="G54" s="2"/>
    </row>
  </sheetData>
  <pageMargins left="0.7" right="0.7" top="0.75" bottom="0.75" header="0.3" footer="0.3"/>
  <pageSetup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opLeftCell="A40" workbookViewId="0">
      <selection activeCell="I78" sqref="I78"/>
    </sheetView>
  </sheetViews>
  <sheetFormatPr defaultColWidth="8.7109375" defaultRowHeight="12.75" x14ac:dyDescent="0.2"/>
  <cols>
    <col min="1" max="1" width="14.140625" style="1" customWidth="1"/>
    <col min="2" max="2" width="28" style="1" customWidth="1"/>
    <col min="3" max="3" width="22.42578125" style="1" customWidth="1"/>
    <col min="4" max="4" width="20" style="1" customWidth="1"/>
    <col min="5" max="5" width="21.28515625" style="1" customWidth="1"/>
    <col min="6" max="7" width="8.7109375" style="1"/>
    <col min="8" max="8" width="11.5703125" style="1" bestFit="1" customWidth="1"/>
    <col min="9" max="9" width="10.5703125" style="1" bestFit="1" customWidth="1"/>
    <col min="10" max="10" width="8.7109375" style="1"/>
    <col min="11" max="11" width="11" style="1" bestFit="1" customWidth="1"/>
    <col min="12" max="12" width="10" style="1" bestFit="1" customWidth="1"/>
    <col min="13" max="16384" width="8.7109375" style="1"/>
  </cols>
  <sheetData>
    <row r="1" spans="1:8" x14ac:dyDescent="0.3">
      <c r="A1" s="29" t="s">
        <v>2</v>
      </c>
      <c r="B1" s="30" t="s">
        <v>3</v>
      </c>
      <c r="C1" s="7" t="s">
        <v>4</v>
      </c>
      <c r="D1" s="31" t="s">
        <v>5</v>
      </c>
      <c r="E1" s="32" t="s">
        <v>6</v>
      </c>
      <c r="F1" s="4" t="s">
        <v>7</v>
      </c>
    </row>
    <row r="2" spans="1:8" x14ac:dyDescent="0.3">
      <c r="A2" s="34" t="s">
        <v>1</v>
      </c>
      <c r="B2" s="34"/>
      <c r="C2" s="42"/>
      <c r="D2" s="39"/>
      <c r="E2" s="39"/>
      <c r="F2" s="2"/>
    </row>
    <row r="3" spans="1:8" x14ac:dyDescent="0.3">
      <c r="A3" s="84" t="s">
        <v>33</v>
      </c>
      <c r="B3" s="85" t="s">
        <v>8</v>
      </c>
      <c r="C3" s="86">
        <v>10634.47</v>
      </c>
      <c r="D3" s="85" t="s">
        <v>26</v>
      </c>
      <c r="E3" s="85" t="s">
        <v>14</v>
      </c>
      <c r="F3" s="87">
        <v>24.1</v>
      </c>
      <c r="H3" s="1">
        <f>IF(C3&lt;$D$51,C3,"")</f>
        <v>10634.47</v>
      </c>
    </row>
    <row r="4" spans="1:8" x14ac:dyDescent="0.3">
      <c r="A4" s="84" t="s">
        <v>33</v>
      </c>
      <c r="B4" s="85" t="s">
        <v>11</v>
      </c>
      <c r="C4" s="86">
        <f>AVERAGE(C2:C3)</f>
        <v>10634.47</v>
      </c>
      <c r="D4" s="85" t="s">
        <v>28</v>
      </c>
      <c r="E4" s="85" t="s">
        <v>15</v>
      </c>
      <c r="F4" s="87">
        <v>24.1</v>
      </c>
      <c r="H4" s="1">
        <f t="shared" ref="H4:H49" si="0">IF(C4&lt;$D$51,C4,"")</f>
        <v>10634.47</v>
      </c>
    </row>
    <row r="5" spans="1:8" x14ac:dyDescent="0.3">
      <c r="A5" s="1" t="s">
        <v>33</v>
      </c>
      <c r="B5" s="88">
        <v>2016</v>
      </c>
      <c r="C5" s="89">
        <v>13032.81</v>
      </c>
      <c r="D5" s="90">
        <v>7</v>
      </c>
      <c r="E5" s="90">
        <v>21</v>
      </c>
      <c r="F5" s="75">
        <v>24.1</v>
      </c>
      <c r="H5" s="1">
        <f t="shared" si="0"/>
        <v>13032.81</v>
      </c>
    </row>
    <row r="6" spans="1:8" x14ac:dyDescent="0.3">
      <c r="A6" s="84" t="s">
        <v>33</v>
      </c>
      <c r="B6" s="12">
        <v>2016</v>
      </c>
      <c r="C6" s="91">
        <f>AVERAGE(C4:C5)</f>
        <v>11833.64</v>
      </c>
      <c r="D6" s="12">
        <v>7</v>
      </c>
      <c r="E6" s="85" t="s">
        <v>16</v>
      </c>
      <c r="F6" s="87">
        <v>24.1</v>
      </c>
      <c r="H6" s="1">
        <f t="shared" si="0"/>
        <v>11833.64</v>
      </c>
    </row>
    <row r="7" spans="1:8" x14ac:dyDescent="0.3">
      <c r="A7" s="84" t="s">
        <v>33</v>
      </c>
      <c r="B7" s="92">
        <v>2016</v>
      </c>
      <c r="C7" s="93">
        <v>10530.74</v>
      </c>
      <c r="D7" s="19">
        <v>7</v>
      </c>
      <c r="E7" s="19">
        <v>19</v>
      </c>
      <c r="F7" s="1">
        <v>24.1</v>
      </c>
      <c r="H7" s="1">
        <f t="shared" si="0"/>
        <v>10530.74</v>
      </c>
    </row>
    <row r="8" spans="1:8" x14ac:dyDescent="0.3">
      <c r="A8" s="1" t="s">
        <v>33</v>
      </c>
      <c r="B8" s="94">
        <v>2017</v>
      </c>
      <c r="C8" s="93">
        <v>12876</v>
      </c>
      <c r="D8" s="12">
        <v>5</v>
      </c>
      <c r="E8" s="12">
        <v>5</v>
      </c>
      <c r="F8" s="1">
        <v>24.8</v>
      </c>
      <c r="H8" s="1">
        <f t="shared" si="0"/>
        <v>12876</v>
      </c>
    </row>
    <row r="9" spans="1:8" x14ac:dyDescent="0.3">
      <c r="A9" s="84" t="s">
        <v>33</v>
      </c>
      <c r="B9" s="95">
        <v>42605</v>
      </c>
      <c r="C9" s="93">
        <v>11847.3</v>
      </c>
      <c r="D9" s="12">
        <v>11</v>
      </c>
      <c r="E9" s="12">
        <v>35</v>
      </c>
      <c r="F9" s="1">
        <v>25</v>
      </c>
      <c r="H9" s="1">
        <f t="shared" si="0"/>
        <v>11847.3</v>
      </c>
    </row>
    <row r="10" spans="1:8" x14ac:dyDescent="0.3">
      <c r="A10" s="84" t="s">
        <v>33</v>
      </c>
      <c r="B10" s="95">
        <v>42508</v>
      </c>
      <c r="C10" s="93">
        <v>8895</v>
      </c>
      <c r="D10" s="12">
        <v>9</v>
      </c>
      <c r="E10" s="12">
        <v>34</v>
      </c>
      <c r="F10" s="1">
        <v>25</v>
      </c>
      <c r="H10" s="1">
        <f t="shared" si="0"/>
        <v>8895</v>
      </c>
    </row>
    <row r="11" spans="1:8" x14ac:dyDescent="0.3">
      <c r="A11" s="1" t="s">
        <v>33</v>
      </c>
      <c r="B11" s="85" t="s">
        <v>12</v>
      </c>
      <c r="C11" s="86">
        <v>11000</v>
      </c>
      <c r="D11" s="85" t="s">
        <v>29</v>
      </c>
      <c r="E11" s="85" t="s">
        <v>17</v>
      </c>
      <c r="F11" s="87">
        <v>25.3</v>
      </c>
      <c r="H11" s="1">
        <f t="shared" si="0"/>
        <v>11000</v>
      </c>
    </row>
    <row r="12" spans="1:8" x14ac:dyDescent="0.3">
      <c r="A12" s="84" t="s">
        <v>33</v>
      </c>
      <c r="B12" s="95">
        <v>42660</v>
      </c>
      <c r="C12" s="93">
        <v>11184</v>
      </c>
      <c r="D12" s="12">
        <v>8</v>
      </c>
      <c r="E12" s="12">
        <v>30</v>
      </c>
      <c r="F12" s="1">
        <v>25.3</v>
      </c>
      <c r="H12" s="1">
        <f t="shared" si="0"/>
        <v>11184</v>
      </c>
    </row>
    <row r="13" spans="1:8" x14ac:dyDescent="0.3">
      <c r="A13" s="84" t="s">
        <v>33</v>
      </c>
      <c r="B13" s="95">
        <v>42829</v>
      </c>
      <c r="C13" s="93">
        <v>10994.5</v>
      </c>
      <c r="D13" s="12">
        <v>12</v>
      </c>
      <c r="E13" s="12">
        <v>51</v>
      </c>
      <c r="F13" s="1">
        <v>25.6</v>
      </c>
      <c r="H13" s="1">
        <f t="shared" si="0"/>
        <v>10994.5</v>
      </c>
    </row>
    <row r="14" spans="1:8" x14ac:dyDescent="0.3">
      <c r="A14" s="1" t="s">
        <v>33</v>
      </c>
      <c r="B14" s="96">
        <v>42837</v>
      </c>
      <c r="C14" s="97">
        <v>10642.2</v>
      </c>
      <c r="D14" s="50">
        <v>6</v>
      </c>
      <c r="E14" s="50">
        <v>53</v>
      </c>
      <c r="F14" s="1">
        <v>25.6</v>
      </c>
      <c r="H14" s="1">
        <f t="shared" si="0"/>
        <v>10642.2</v>
      </c>
    </row>
    <row r="15" spans="1:8" x14ac:dyDescent="0.3">
      <c r="A15" s="84" t="s">
        <v>33</v>
      </c>
      <c r="B15" s="85" t="s">
        <v>12</v>
      </c>
      <c r="C15" s="86">
        <v>12719.75</v>
      </c>
      <c r="D15" s="85" t="s">
        <v>25</v>
      </c>
      <c r="E15" s="85" t="s">
        <v>9</v>
      </c>
      <c r="F15" s="87">
        <v>25.7</v>
      </c>
      <c r="H15" s="1">
        <f t="shared" si="0"/>
        <v>12719.75</v>
      </c>
    </row>
    <row r="16" spans="1:8" x14ac:dyDescent="0.3">
      <c r="A16" s="84" t="s">
        <v>33</v>
      </c>
      <c r="B16" s="98" t="s">
        <v>11</v>
      </c>
      <c r="C16" s="89">
        <v>13495</v>
      </c>
      <c r="D16" s="90">
        <v>13</v>
      </c>
      <c r="E16" s="90">
        <v>38</v>
      </c>
      <c r="F16" s="75">
        <v>25.7</v>
      </c>
      <c r="H16" s="1" t="str">
        <f t="shared" si="0"/>
        <v/>
      </c>
    </row>
    <row r="17" spans="1:8" x14ac:dyDescent="0.3">
      <c r="A17" s="1" t="s">
        <v>33</v>
      </c>
      <c r="B17" s="99" t="s">
        <v>8</v>
      </c>
      <c r="C17" s="100">
        <v>14630.01</v>
      </c>
      <c r="D17" s="99" t="s">
        <v>29</v>
      </c>
      <c r="E17" s="99" t="s">
        <v>18</v>
      </c>
      <c r="F17" s="75">
        <v>25.7</v>
      </c>
      <c r="H17" s="1" t="str">
        <f t="shared" si="0"/>
        <v/>
      </c>
    </row>
    <row r="18" spans="1:8" x14ac:dyDescent="0.3">
      <c r="A18" s="84" t="s">
        <v>33</v>
      </c>
      <c r="B18" s="90">
        <v>2016</v>
      </c>
      <c r="C18" s="101">
        <f>AVERAGE(C16:C17)</f>
        <v>14062.505000000001</v>
      </c>
      <c r="D18" s="99" t="s">
        <v>29</v>
      </c>
      <c r="E18" s="99" t="s">
        <v>19</v>
      </c>
      <c r="F18" s="75">
        <v>25.7</v>
      </c>
      <c r="H18" s="1" t="str">
        <f t="shared" si="0"/>
        <v/>
      </c>
    </row>
    <row r="19" spans="1:8" x14ac:dyDescent="0.3">
      <c r="A19" s="84" t="s">
        <v>33</v>
      </c>
      <c r="B19" s="102" t="s">
        <v>11</v>
      </c>
      <c r="C19" s="93">
        <v>11082.22625</v>
      </c>
      <c r="D19" s="12">
        <v>8</v>
      </c>
      <c r="E19" s="12">
        <v>20</v>
      </c>
      <c r="F19" s="1">
        <v>25.7</v>
      </c>
      <c r="H19" s="1">
        <f t="shared" si="0"/>
        <v>11082.22625</v>
      </c>
    </row>
    <row r="20" spans="1:8" x14ac:dyDescent="0.3">
      <c r="A20" s="1" t="s">
        <v>33</v>
      </c>
      <c r="B20" s="102" t="s">
        <v>11</v>
      </c>
      <c r="C20" s="93">
        <v>10795.462307692309</v>
      </c>
      <c r="D20" s="12">
        <v>8</v>
      </c>
      <c r="E20" s="12">
        <v>29</v>
      </c>
      <c r="F20" s="1">
        <v>25.7</v>
      </c>
      <c r="H20" s="1">
        <f t="shared" si="0"/>
        <v>10795.462307692309</v>
      </c>
    </row>
    <row r="21" spans="1:8" x14ac:dyDescent="0.3">
      <c r="A21" s="84" t="s">
        <v>33</v>
      </c>
      <c r="B21" s="103">
        <v>42657</v>
      </c>
      <c r="C21" s="104">
        <v>12959.09</v>
      </c>
      <c r="D21" s="105">
        <v>6</v>
      </c>
      <c r="E21" s="105">
        <v>37</v>
      </c>
      <c r="F21" s="87">
        <v>25.7</v>
      </c>
      <c r="H21" s="1">
        <f t="shared" si="0"/>
        <v>12959.09</v>
      </c>
    </row>
    <row r="22" spans="1:8" x14ac:dyDescent="0.3">
      <c r="A22" s="84" t="s">
        <v>33</v>
      </c>
      <c r="B22" s="106">
        <v>42676</v>
      </c>
      <c r="C22" s="104">
        <v>12975.86</v>
      </c>
      <c r="D22" s="107">
        <v>15</v>
      </c>
      <c r="E22" s="107">
        <v>73</v>
      </c>
      <c r="F22" s="87">
        <v>26</v>
      </c>
      <c r="H22" s="1">
        <f t="shared" si="0"/>
        <v>12975.86</v>
      </c>
    </row>
    <row r="23" spans="1:8" x14ac:dyDescent="0.3">
      <c r="A23" s="1" t="s">
        <v>33</v>
      </c>
      <c r="B23" s="108">
        <v>2016</v>
      </c>
      <c r="C23" s="78">
        <v>13395</v>
      </c>
      <c r="D23" s="109">
        <v>6</v>
      </c>
      <c r="E23" s="109">
        <v>44</v>
      </c>
      <c r="F23" s="75">
        <v>27.5</v>
      </c>
      <c r="H23" s="1" t="str">
        <f t="shared" si="0"/>
        <v/>
      </c>
    </row>
    <row r="24" spans="1:8" x14ac:dyDescent="0.3">
      <c r="A24" s="84" t="s">
        <v>33</v>
      </c>
      <c r="B24" s="110">
        <v>42849</v>
      </c>
      <c r="C24" s="89">
        <v>13695</v>
      </c>
      <c r="D24" s="109">
        <v>6</v>
      </c>
      <c r="E24" s="109">
        <v>54</v>
      </c>
      <c r="F24" s="75">
        <v>27.5</v>
      </c>
      <c r="H24" s="1" t="str">
        <f t="shared" si="0"/>
        <v/>
      </c>
    </row>
    <row r="25" spans="1:8" x14ac:dyDescent="0.3">
      <c r="A25" s="84" t="s">
        <v>33</v>
      </c>
      <c r="B25" s="111">
        <v>2016</v>
      </c>
      <c r="C25" s="89">
        <v>15814.1325</v>
      </c>
      <c r="D25" s="90">
        <v>8</v>
      </c>
      <c r="E25" s="90">
        <v>38</v>
      </c>
      <c r="F25" s="75">
        <v>27.7</v>
      </c>
      <c r="H25" s="1" t="str">
        <f t="shared" si="0"/>
        <v/>
      </c>
    </row>
    <row r="26" spans="1:8" x14ac:dyDescent="0.3">
      <c r="A26" s="1" t="s">
        <v>33</v>
      </c>
      <c r="B26" s="112">
        <v>42562</v>
      </c>
      <c r="C26" s="93">
        <v>8848</v>
      </c>
      <c r="D26" s="12">
        <v>3</v>
      </c>
      <c r="E26" s="113">
        <v>56</v>
      </c>
      <c r="F26" s="1">
        <v>28</v>
      </c>
      <c r="H26" s="1">
        <f t="shared" si="0"/>
        <v>8848</v>
      </c>
    </row>
    <row r="27" spans="1:8" x14ac:dyDescent="0.3">
      <c r="A27" s="84" t="s">
        <v>33</v>
      </c>
      <c r="B27" s="85" t="s">
        <v>8</v>
      </c>
      <c r="C27" s="86">
        <v>10592.58</v>
      </c>
      <c r="D27" s="85" t="s">
        <v>26</v>
      </c>
      <c r="E27" s="85" t="s">
        <v>20</v>
      </c>
      <c r="F27" s="87">
        <v>28</v>
      </c>
      <c r="H27" s="1">
        <f t="shared" si="0"/>
        <v>10592.58</v>
      </c>
    </row>
    <row r="28" spans="1:8" x14ac:dyDescent="0.3">
      <c r="A28" s="84" t="s">
        <v>33</v>
      </c>
      <c r="B28" s="24">
        <v>42401</v>
      </c>
      <c r="C28" s="97">
        <v>9370.9699999999993</v>
      </c>
      <c r="D28" s="25">
        <v>7</v>
      </c>
      <c r="E28" s="25">
        <v>67</v>
      </c>
      <c r="F28" s="114">
        <v>28</v>
      </c>
      <c r="H28" s="1">
        <f t="shared" si="0"/>
        <v>9370.9699999999993</v>
      </c>
    </row>
    <row r="29" spans="1:8" x14ac:dyDescent="0.3">
      <c r="A29" s="1" t="s">
        <v>33</v>
      </c>
      <c r="B29" s="8">
        <v>2016</v>
      </c>
      <c r="C29" s="93">
        <v>10776.49</v>
      </c>
      <c r="D29" s="12">
        <v>3</v>
      </c>
      <c r="E29" s="12">
        <v>25</v>
      </c>
      <c r="F29" s="1">
        <v>28.8</v>
      </c>
      <c r="H29" s="1">
        <f t="shared" si="0"/>
        <v>10776.49</v>
      </c>
    </row>
    <row r="30" spans="1:8" x14ac:dyDescent="0.3">
      <c r="A30" s="84" t="s">
        <v>33</v>
      </c>
      <c r="B30" s="102">
        <v>42489</v>
      </c>
      <c r="C30" s="93">
        <v>9650</v>
      </c>
      <c r="D30" s="12">
        <v>3</v>
      </c>
      <c r="E30" s="12">
        <v>33</v>
      </c>
      <c r="F30" s="1">
        <v>28.8</v>
      </c>
      <c r="H30" s="1">
        <f t="shared" si="0"/>
        <v>9650</v>
      </c>
    </row>
    <row r="31" spans="1:8" x14ac:dyDescent="0.3">
      <c r="A31" s="84" t="s">
        <v>33</v>
      </c>
      <c r="B31" s="28">
        <v>42458</v>
      </c>
      <c r="C31" s="115">
        <v>11614.77</v>
      </c>
      <c r="D31" s="27">
        <v>7</v>
      </c>
      <c r="E31" s="27">
        <v>114</v>
      </c>
      <c r="F31" s="116">
        <v>28.8</v>
      </c>
      <c r="H31" s="1">
        <f>IF(C31&lt;$D$51,C31,"")</f>
        <v>11614.77</v>
      </c>
    </row>
    <row r="32" spans="1:8" x14ac:dyDescent="0.3">
      <c r="A32" s="1" t="s">
        <v>33</v>
      </c>
      <c r="B32" s="44">
        <v>2016</v>
      </c>
      <c r="C32" s="115">
        <v>9668.5633333333335</v>
      </c>
      <c r="D32" s="27">
        <v>7</v>
      </c>
      <c r="E32" s="27">
        <v>74</v>
      </c>
      <c r="F32" s="114">
        <v>28.8</v>
      </c>
      <c r="H32" s="1">
        <f t="shared" si="0"/>
        <v>9668.5633333333335</v>
      </c>
    </row>
    <row r="33" spans="1:8" x14ac:dyDescent="0.3">
      <c r="A33" s="84" t="s">
        <v>33</v>
      </c>
      <c r="B33" s="117">
        <v>2016</v>
      </c>
      <c r="C33" s="115">
        <v>10992.02</v>
      </c>
      <c r="D33" s="44">
        <v>7</v>
      </c>
      <c r="E33" s="44">
        <v>31</v>
      </c>
      <c r="F33" s="1">
        <v>28.8</v>
      </c>
      <c r="H33" s="1">
        <f t="shared" si="0"/>
        <v>10992.02</v>
      </c>
    </row>
    <row r="34" spans="1:8" x14ac:dyDescent="0.3">
      <c r="A34" s="84" t="s">
        <v>33</v>
      </c>
      <c r="B34" s="102">
        <v>2016</v>
      </c>
      <c r="C34" s="93">
        <v>11500</v>
      </c>
      <c r="D34" s="12">
        <v>3</v>
      </c>
      <c r="E34" s="12">
        <v>41</v>
      </c>
      <c r="F34" s="1">
        <v>28.8</v>
      </c>
      <c r="H34" s="1">
        <f t="shared" si="0"/>
        <v>11500</v>
      </c>
    </row>
    <row r="35" spans="1:8" x14ac:dyDescent="0.3">
      <c r="A35" s="1" t="s">
        <v>33</v>
      </c>
      <c r="B35" s="8">
        <v>2016</v>
      </c>
      <c r="C35" s="93">
        <v>11500</v>
      </c>
      <c r="D35" s="12">
        <v>3</v>
      </c>
      <c r="E35" s="12">
        <v>47</v>
      </c>
      <c r="F35" s="1">
        <v>28.8</v>
      </c>
      <c r="H35" s="1">
        <f t="shared" si="0"/>
        <v>11500</v>
      </c>
    </row>
    <row r="36" spans="1:8" x14ac:dyDescent="0.3">
      <c r="A36" s="84" t="s">
        <v>33</v>
      </c>
      <c r="B36" s="102">
        <v>42668</v>
      </c>
      <c r="C36" s="93">
        <v>11500</v>
      </c>
      <c r="D36" s="12">
        <v>3</v>
      </c>
      <c r="E36" s="12">
        <v>39</v>
      </c>
      <c r="F36" s="1">
        <v>28.8</v>
      </c>
      <c r="H36" s="1">
        <f t="shared" si="0"/>
        <v>11500</v>
      </c>
    </row>
    <row r="37" spans="1:8" x14ac:dyDescent="0.3">
      <c r="A37" s="84" t="s">
        <v>33</v>
      </c>
      <c r="B37" s="18">
        <v>42381</v>
      </c>
      <c r="C37" s="93">
        <v>10227.99</v>
      </c>
      <c r="D37" s="19">
        <v>3</v>
      </c>
      <c r="E37" s="19">
        <v>74</v>
      </c>
      <c r="F37" s="1">
        <v>28.8</v>
      </c>
      <c r="H37" s="1">
        <f t="shared" si="0"/>
        <v>10227.99</v>
      </c>
    </row>
    <row r="38" spans="1:8" x14ac:dyDescent="0.3">
      <c r="A38" s="1" t="s">
        <v>33</v>
      </c>
      <c r="B38" s="8">
        <v>2016</v>
      </c>
      <c r="C38" s="93">
        <v>10804.43</v>
      </c>
      <c r="D38" s="12">
        <v>3</v>
      </c>
      <c r="E38" s="12">
        <v>31</v>
      </c>
      <c r="F38" s="1">
        <v>28.8</v>
      </c>
      <c r="H38" s="1">
        <f t="shared" si="0"/>
        <v>10804.43</v>
      </c>
    </row>
    <row r="39" spans="1:8" x14ac:dyDescent="0.3">
      <c r="A39" s="84" t="s">
        <v>33</v>
      </c>
      <c r="B39" s="85" t="s">
        <v>8</v>
      </c>
      <c r="C39" s="86">
        <v>12436.71</v>
      </c>
      <c r="D39" s="85" t="s">
        <v>26</v>
      </c>
      <c r="E39" s="85" t="s">
        <v>21</v>
      </c>
      <c r="F39" s="87">
        <v>28.8</v>
      </c>
      <c r="H39" s="1">
        <f t="shared" si="0"/>
        <v>12436.71</v>
      </c>
    </row>
    <row r="40" spans="1:8" x14ac:dyDescent="0.3">
      <c r="A40" s="84" t="s">
        <v>33</v>
      </c>
      <c r="B40" s="85" t="s">
        <v>8</v>
      </c>
      <c r="C40" s="86">
        <v>10758.01</v>
      </c>
      <c r="D40" s="85" t="s">
        <v>26</v>
      </c>
      <c r="E40" s="85" t="s">
        <v>22</v>
      </c>
      <c r="F40" s="1">
        <v>28.8</v>
      </c>
      <c r="H40" s="1">
        <f t="shared" si="0"/>
        <v>10758.01</v>
      </c>
    </row>
    <row r="41" spans="1:8" x14ac:dyDescent="0.3">
      <c r="A41" s="1" t="s">
        <v>33</v>
      </c>
      <c r="B41" s="118">
        <v>42446</v>
      </c>
      <c r="C41" s="93">
        <v>8579.26</v>
      </c>
      <c r="D41" s="19">
        <v>3</v>
      </c>
      <c r="E41" s="19">
        <v>61</v>
      </c>
      <c r="F41" s="116">
        <v>28.8</v>
      </c>
      <c r="H41" s="1">
        <f t="shared" si="0"/>
        <v>8579.26</v>
      </c>
    </row>
    <row r="42" spans="1:8" x14ac:dyDescent="0.3">
      <c r="A42" s="84" t="s">
        <v>33</v>
      </c>
      <c r="B42" s="119">
        <v>42461</v>
      </c>
      <c r="C42" s="97">
        <v>8759.2900000000009</v>
      </c>
      <c r="D42" s="25">
        <v>3</v>
      </c>
      <c r="E42" s="25">
        <v>83</v>
      </c>
      <c r="F42" s="1">
        <v>28.8</v>
      </c>
      <c r="H42" s="1">
        <f t="shared" si="0"/>
        <v>8759.2900000000009</v>
      </c>
    </row>
    <row r="43" spans="1:8" x14ac:dyDescent="0.3">
      <c r="A43" s="120" t="s">
        <v>32</v>
      </c>
      <c r="B43" s="51"/>
      <c r="C43" s="91">
        <v>10400</v>
      </c>
      <c r="D43" s="1">
        <v>8</v>
      </c>
      <c r="E43" s="1">
        <v>116</v>
      </c>
      <c r="F43" s="1">
        <v>25.7</v>
      </c>
      <c r="H43" s="1">
        <f t="shared" si="0"/>
        <v>10400</v>
      </c>
    </row>
    <row r="44" spans="1:8" x14ac:dyDescent="0.3">
      <c r="A44" s="120" t="s">
        <v>32</v>
      </c>
      <c r="B44" s="121"/>
      <c r="C44" s="122">
        <v>12950</v>
      </c>
      <c r="D44" s="87">
        <v>7</v>
      </c>
      <c r="E44" s="87">
        <v>102</v>
      </c>
      <c r="F44" s="87">
        <v>28.8</v>
      </c>
      <c r="H44" s="1">
        <f t="shared" si="0"/>
        <v>12950</v>
      </c>
    </row>
    <row r="45" spans="1:8" x14ac:dyDescent="0.3">
      <c r="A45" s="120" t="s">
        <v>32</v>
      </c>
      <c r="B45" s="123"/>
      <c r="C45" s="101">
        <v>13644</v>
      </c>
      <c r="D45" s="75">
        <v>7</v>
      </c>
      <c r="E45" s="75">
        <v>117</v>
      </c>
      <c r="F45" s="75">
        <v>28</v>
      </c>
      <c r="H45" s="1" t="str">
        <f t="shared" si="0"/>
        <v/>
      </c>
    </row>
    <row r="46" spans="1:8" x14ac:dyDescent="0.3">
      <c r="A46" s="120" t="s">
        <v>32</v>
      </c>
      <c r="B46" s="51"/>
      <c r="C46" s="91">
        <v>8900</v>
      </c>
      <c r="D46" s="1">
        <v>6</v>
      </c>
      <c r="E46" s="1">
        <v>118</v>
      </c>
      <c r="F46" s="1">
        <v>28.8</v>
      </c>
      <c r="H46" s="1">
        <f t="shared" si="0"/>
        <v>8900</v>
      </c>
    </row>
    <row r="47" spans="1:8" x14ac:dyDescent="0.3">
      <c r="A47" s="120" t="s">
        <v>32</v>
      </c>
      <c r="B47" s="51"/>
      <c r="C47" s="91">
        <v>8900</v>
      </c>
      <c r="D47" s="1">
        <v>6</v>
      </c>
      <c r="E47" s="1">
        <v>119</v>
      </c>
      <c r="F47" s="1">
        <v>28.8</v>
      </c>
      <c r="H47" s="1">
        <f t="shared" si="0"/>
        <v>8900</v>
      </c>
    </row>
    <row r="48" spans="1:8" x14ac:dyDescent="0.3">
      <c r="A48" s="120" t="s">
        <v>32</v>
      </c>
      <c r="B48" s="51"/>
      <c r="C48" s="91">
        <v>11374.34</v>
      </c>
      <c r="D48" s="1">
        <v>6</v>
      </c>
      <c r="E48" s="1">
        <v>120</v>
      </c>
      <c r="F48" s="1">
        <v>28.8</v>
      </c>
      <c r="H48" s="1">
        <f t="shared" si="0"/>
        <v>11374.34</v>
      </c>
    </row>
    <row r="49" spans="1:9" x14ac:dyDescent="0.2">
      <c r="A49" s="120" t="s">
        <v>32</v>
      </c>
      <c r="B49" s="51"/>
      <c r="C49" s="91">
        <v>11237.06</v>
      </c>
      <c r="D49" s="1">
        <v>6</v>
      </c>
      <c r="E49" s="1">
        <v>121</v>
      </c>
      <c r="F49" s="1">
        <v>28.8</v>
      </c>
      <c r="H49" s="1">
        <f t="shared" si="0"/>
        <v>11237.06</v>
      </c>
    </row>
    <row r="50" spans="1:9" x14ac:dyDescent="0.2">
      <c r="A50" s="30" t="s">
        <v>34</v>
      </c>
      <c r="B50" s="36" t="s">
        <v>35</v>
      </c>
      <c r="C50" s="3" t="s">
        <v>37</v>
      </c>
      <c r="D50" s="4" t="s">
        <v>36</v>
      </c>
      <c r="E50" s="4"/>
      <c r="F50" s="4" t="s">
        <v>38</v>
      </c>
      <c r="G50" s="4" t="s">
        <v>39</v>
      </c>
      <c r="H50" s="4" t="s">
        <v>40</v>
      </c>
      <c r="I50" s="4" t="s">
        <v>41</v>
      </c>
    </row>
    <row r="51" spans="1:9" x14ac:dyDescent="0.2">
      <c r="A51" s="77">
        <f>STDEV(C3:C49)</f>
        <v>1675.9438364170951</v>
      </c>
      <c r="B51" s="150">
        <f>C51-A51</f>
        <v>9700.9423208387725</v>
      </c>
      <c r="C51" s="125">
        <f>AVERAGE(C3:C49)</f>
        <v>11376.886157255867</v>
      </c>
      <c r="D51" s="124">
        <f>C51+A51</f>
        <v>13052.829993672962</v>
      </c>
      <c r="E51" s="79"/>
      <c r="F51" s="80">
        <f t="shared" ref="F51" si="1">AVERAGE(F3:F49)</f>
        <v>27.034042553191473</v>
      </c>
      <c r="G51" s="9">
        <f>C51/F51</f>
        <v>420.83554965451447</v>
      </c>
      <c r="H51" s="10">
        <f>G51*F53</f>
        <v>11152.142065844633</v>
      </c>
      <c r="I51" s="1">
        <f>COUNT(C3:C49)</f>
        <v>47</v>
      </c>
    </row>
    <row r="52" spans="1:9" x14ac:dyDescent="0.2">
      <c r="A52" s="30"/>
      <c r="B52" s="38"/>
      <c r="C52" s="82">
        <f>AVERAGE(H3:H49)</f>
        <v>10899.450047275641</v>
      </c>
      <c r="D52" s="82"/>
      <c r="E52" s="82"/>
      <c r="F52" s="83">
        <f>AVERAGE(F46:F49,F26:F44,F19:F22,F6:F15,F3:F5)</f>
        <v>27.07</v>
      </c>
      <c r="G52" s="57">
        <f>C52/F52</f>
        <v>402.63945501572368</v>
      </c>
      <c r="H52" s="81">
        <f>G52*F53</f>
        <v>10669.945557916677</v>
      </c>
      <c r="I52" s="1">
        <f>COUNT(C46:C49,C26:C44,C19:C22,C6:C15,C3:C5)</f>
        <v>40</v>
      </c>
    </row>
    <row r="53" spans="1:9" x14ac:dyDescent="0.2">
      <c r="A53" s="30"/>
      <c r="B53" s="38"/>
      <c r="C53" s="7"/>
      <c r="D53" s="30"/>
      <c r="E53" s="37"/>
      <c r="F53" s="4">
        <f>F79</f>
        <v>26.5</v>
      </c>
    </row>
    <row r="54" spans="1:9" x14ac:dyDescent="0.2">
      <c r="A54" s="34" t="s">
        <v>23</v>
      </c>
      <c r="B54" s="34"/>
      <c r="C54" s="11"/>
      <c r="E54" s="12"/>
    </row>
    <row r="55" spans="1:9" x14ac:dyDescent="0.2">
      <c r="A55" s="31" t="s">
        <v>33</v>
      </c>
      <c r="B55" s="43" t="s">
        <v>11</v>
      </c>
      <c r="C55" s="52">
        <v>12192.314</v>
      </c>
      <c r="D55" s="44">
        <v>3</v>
      </c>
      <c r="E55" s="44">
        <v>3</v>
      </c>
      <c r="F55" s="1">
        <v>28.8</v>
      </c>
      <c r="H55" s="1">
        <f>IF(C55&gt;$B$77,C55,"")</f>
        <v>12192.314</v>
      </c>
    </row>
    <row r="56" spans="1:9" x14ac:dyDescent="0.2">
      <c r="A56" s="31" t="s">
        <v>33</v>
      </c>
      <c r="B56" s="45">
        <v>2016</v>
      </c>
      <c r="C56" s="53">
        <v>11169.200000000003</v>
      </c>
      <c r="D56" s="46">
        <v>7</v>
      </c>
      <c r="E56" s="46">
        <v>18</v>
      </c>
      <c r="F56" s="17">
        <v>28.8</v>
      </c>
      <c r="H56" s="1" t="str">
        <f t="shared" ref="H56:H75" si="2">IF(C56&gt;$B$77,C56,"")</f>
        <v/>
      </c>
    </row>
    <row r="57" spans="1:9" x14ac:dyDescent="0.2">
      <c r="A57" s="47" t="s">
        <v>33</v>
      </c>
      <c r="B57" s="48" t="s">
        <v>11</v>
      </c>
      <c r="C57" s="54">
        <f>AVERAGE(C51:C56)</f>
        <v>11409.462551132878</v>
      </c>
      <c r="D57" s="48" t="s">
        <v>30</v>
      </c>
      <c r="E57" s="48" t="s">
        <v>24</v>
      </c>
      <c r="F57" s="17">
        <v>28.8</v>
      </c>
      <c r="H57" s="1" t="str">
        <f t="shared" si="2"/>
        <v/>
      </c>
    </row>
    <row r="58" spans="1:9" x14ac:dyDescent="0.2">
      <c r="A58" s="31" t="s">
        <v>33</v>
      </c>
      <c r="B58" s="18">
        <v>42474</v>
      </c>
      <c r="C58" s="55">
        <v>14199.76</v>
      </c>
      <c r="D58" s="19">
        <v>7</v>
      </c>
      <c r="E58" s="20">
        <v>71</v>
      </c>
      <c r="F58" s="1">
        <v>28.8</v>
      </c>
      <c r="H58" s="1">
        <f t="shared" si="2"/>
        <v>14199.76</v>
      </c>
    </row>
    <row r="59" spans="1:9" x14ac:dyDescent="0.2">
      <c r="A59" s="31" t="s">
        <v>33</v>
      </c>
      <c r="B59" s="21">
        <v>2016</v>
      </c>
      <c r="C59" s="53">
        <v>9969.7099999999991</v>
      </c>
      <c r="D59" s="22">
        <v>7</v>
      </c>
      <c r="E59" s="22">
        <v>106</v>
      </c>
      <c r="F59" s="23">
        <v>28.8</v>
      </c>
      <c r="H59" s="1" t="str">
        <f t="shared" si="2"/>
        <v/>
      </c>
    </row>
    <row r="60" spans="1:9" x14ac:dyDescent="0.2">
      <c r="A60" s="47" t="s">
        <v>33</v>
      </c>
      <c r="B60" s="24">
        <v>42761</v>
      </c>
      <c r="C60" s="56">
        <v>12333.75</v>
      </c>
      <c r="D60" s="25">
        <v>7</v>
      </c>
      <c r="E60" s="20">
        <v>109</v>
      </c>
      <c r="F60" s="1">
        <v>28.8</v>
      </c>
      <c r="H60" s="1">
        <f t="shared" si="2"/>
        <v>12333.75</v>
      </c>
    </row>
    <row r="61" spans="1:9" x14ac:dyDescent="0.2">
      <c r="A61" s="31" t="s">
        <v>33</v>
      </c>
      <c r="B61" s="26">
        <v>2016</v>
      </c>
      <c r="C61" s="52">
        <v>13795.71</v>
      </c>
      <c r="D61" s="27">
        <v>7</v>
      </c>
      <c r="E61" s="27">
        <v>72</v>
      </c>
      <c r="F61" s="1">
        <v>28.8</v>
      </c>
      <c r="H61" s="1">
        <f t="shared" si="2"/>
        <v>13795.71</v>
      </c>
    </row>
    <row r="62" spans="1:9" x14ac:dyDescent="0.2">
      <c r="A62" s="31" t="s">
        <v>33</v>
      </c>
      <c r="B62" s="26">
        <v>2016</v>
      </c>
      <c r="C62" s="52">
        <v>13859.05</v>
      </c>
      <c r="D62" s="27">
        <v>7</v>
      </c>
      <c r="E62" s="27">
        <v>71</v>
      </c>
      <c r="F62" s="1">
        <v>28.8</v>
      </c>
      <c r="H62" s="1">
        <f t="shared" si="2"/>
        <v>13859.05</v>
      </c>
    </row>
    <row r="63" spans="1:9" x14ac:dyDescent="0.2">
      <c r="A63" s="47" t="s">
        <v>33</v>
      </c>
      <c r="B63" s="28" t="s">
        <v>11</v>
      </c>
      <c r="C63" s="52">
        <v>12691.479999999998</v>
      </c>
      <c r="D63" s="27">
        <v>7</v>
      </c>
      <c r="E63" s="27">
        <v>3</v>
      </c>
      <c r="F63" s="1">
        <v>28.8</v>
      </c>
      <c r="H63" s="1">
        <f t="shared" si="2"/>
        <v>12691.479999999998</v>
      </c>
    </row>
    <row r="64" spans="1:9" x14ac:dyDescent="0.2">
      <c r="A64" s="31" t="s">
        <v>33</v>
      </c>
      <c r="B64" s="45">
        <v>2016</v>
      </c>
      <c r="C64" s="53">
        <v>10844.36</v>
      </c>
      <c r="D64" s="46">
        <v>7</v>
      </c>
      <c r="E64" s="46">
        <v>24</v>
      </c>
      <c r="F64" s="17">
        <v>28.8</v>
      </c>
      <c r="H64" s="1" t="str">
        <f t="shared" si="2"/>
        <v/>
      </c>
    </row>
    <row r="65" spans="1:10" s="87" customFormat="1" x14ac:dyDescent="0.2">
      <c r="A65" s="151" t="s">
        <v>33</v>
      </c>
      <c r="B65" s="155">
        <v>2016</v>
      </c>
      <c r="C65" s="153">
        <v>15209.86</v>
      </c>
      <c r="D65" s="154">
        <v>3</v>
      </c>
      <c r="E65" s="154">
        <v>71</v>
      </c>
      <c r="F65" s="87">
        <v>28.8</v>
      </c>
      <c r="H65" s="1">
        <f t="shared" si="2"/>
        <v>15209.86</v>
      </c>
    </row>
    <row r="66" spans="1:10" x14ac:dyDescent="0.2">
      <c r="A66" s="47" t="s">
        <v>33</v>
      </c>
      <c r="B66" s="18">
        <v>42531</v>
      </c>
      <c r="C66" s="55">
        <v>13795.71</v>
      </c>
      <c r="D66" s="19">
        <v>3</v>
      </c>
      <c r="E66" s="19">
        <v>71</v>
      </c>
      <c r="F66" s="1">
        <v>28.8</v>
      </c>
      <c r="H66" s="1">
        <f t="shared" si="2"/>
        <v>13795.71</v>
      </c>
    </row>
    <row r="67" spans="1:10" x14ac:dyDescent="0.2">
      <c r="A67" s="31" t="s">
        <v>33</v>
      </c>
      <c r="B67" s="67">
        <v>2016</v>
      </c>
      <c r="C67" s="68">
        <v>11587.056666666665</v>
      </c>
      <c r="D67" s="69">
        <v>3</v>
      </c>
      <c r="E67" s="69">
        <v>18</v>
      </c>
      <c r="F67" s="17">
        <v>28.8</v>
      </c>
      <c r="H67" s="1">
        <f t="shared" si="2"/>
        <v>11587.056666666665</v>
      </c>
    </row>
    <row r="68" spans="1:10" s="87" customFormat="1" x14ac:dyDescent="0.2">
      <c r="A68" s="151" t="s">
        <v>33</v>
      </c>
      <c r="B68" s="152">
        <v>42487</v>
      </c>
      <c r="C68" s="153">
        <v>15256.56</v>
      </c>
      <c r="D68" s="154">
        <v>1</v>
      </c>
      <c r="E68" s="154">
        <v>78</v>
      </c>
      <c r="F68" s="87">
        <v>27.5</v>
      </c>
      <c r="H68" s="1">
        <f t="shared" si="2"/>
        <v>15256.56</v>
      </c>
    </row>
    <row r="69" spans="1:10" x14ac:dyDescent="0.2">
      <c r="A69" s="47" t="s">
        <v>33</v>
      </c>
      <c r="B69" s="70" t="s">
        <v>11</v>
      </c>
      <c r="C69" s="71">
        <f>AVERAGE(C17:C68)</f>
        <v>11734.369159456259</v>
      </c>
      <c r="D69" s="70" t="s">
        <v>31</v>
      </c>
      <c r="E69" s="72"/>
      <c r="F69" s="17">
        <v>27.5</v>
      </c>
      <c r="H69" s="1">
        <f t="shared" si="2"/>
        <v>11734.369159456259</v>
      </c>
    </row>
    <row r="70" spans="1:10" x14ac:dyDescent="0.2">
      <c r="A70" s="31" t="s">
        <v>33</v>
      </c>
      <c r="B70" s="8">
        <v>2016</v>
      </c>
      <c r="C70" s="55">
        <v>14249.002500000001</v>
      </c>
      <c r="D70" s="12">
        <v>1</v>
      </c>
      <c r="E70" s="12">
        <v>27</v>
      </c>
      <c r="F70" s="1">
        <v>27.5</v>
      </c>
      <c r="H70" s="1">
        <f t="shared" si="2"/>
        <v>14249.002500000001</v>
      </c>
    </row>
    <row r="71" spans="1:10" x14ac:dyDescent="0.2">
      <c r="A71" s="31" t="s">
        <v>33</v>
      </c>
      <c r="B71" s="49" t="s">
        <v>11</v>
      </c>
      <c r="C71" s="56">
        <v>13600.196666666665</v>
      </c>
      <c r="D71" s="50">
        <v>6</v>
      </c>
      <c r="E71" s="50">
        <v>1</v>
      </c>
      <c r="F71" s="1">
        <v>27.5</v>
      </c>
      <c r="H71" s="1">
        <f t="shared" si="2"/>
        <v>13600.196666666665</v>
      </c>
    </row>
    <row r="72" spans="1:10" x14ac:dyDescent="0.2">
      <c r="A72" s="30" t="s">
        <v>32</v>
      </c>
      <c r="B72" s="51"/>
      <c r="C72" s="10">
        <v>12500</v>
      </c>
      <c r="D72" s="1">
        <v>7</v>
      </c>
      <c r="E72" s="1">
        <v>3</v>
      </c>
      <c r="F72" s="1">
        <v>28.8</v>
      </c>
      <c r="H72" s="1">
        <f t="shared" si="2"/>
        <v>12500</v>
      </c>
    </row>
    <row r="73" spans="1:10" x14ac:dyDescent="0.2">
      <c r="A73" s="30" t="s">
        <v>32</v>
      </c>
      <c r="B73" s="51"/>
      <c r="C73" s="10">
        <v>12600</v>
      </c>
      <c r="D73" s="1">
        <v>1</v>
      </c>
      <c r="E73" s="1">
        <v>122</v>
      </c>
      <c r="F73" s="1">
        <v>27.5</v>
      </c>
      <c r="H73" s="1">
        <f t="shared" si="2"/>
        <v>12600</v>
      </c>
    </row>
    <row r="74" spans="1:10" x14ac:dyDescent="0.2">
      <c r="A74" s="30" t="s">
        <v>32</v>
      </c>
      <c r="B74" s="51"/>
      <c r="C74" s="10">
        <v>13573</v>
      </c>
      <c r="D74" s="1">
        <v>1</v>
      </c>
      <c r="E74" s="1">
        <v>12</v>
      </c>
      <c r="F74" s="1">
        <v>27.5</v>
      </c>
      <c r="H74" s="1">
        <f t="shared" si="2"/>
        <v>13573</v>
      </c>
    </row>
    <row r="75" spans="1:10" x14ac:dyDescent="0.2">
      <c r="A75" s="30" t="s">
        <v>32</v>
      </c>
      <c r="B75" s="51"/>
      <c r="C75" s="10">
        <v>13358</v>
      </c>
      <c r="D75" s="1">
        <v>7</v>
      </c>
      <c r="E75" s="1">
        <v>71</v>
      </c>
      <c r="F75" s="1">
        <v>28.8</v>
      </c>
      <c r="H75" s="1">
        <f t="shared" si="2"/>
        <v>13358</v>
      </c>
    </row>
    <row r="76" spans="1:10" x14ac:dyDescent="0.2">
      <c r="A76" s="30" t="s">
        <v>34</v>
      </c>
      <c r="B76" s="36" t="s">
        <v>35</v>
      </c>
      <c r="C76" s="3" t="s">
        <v>37</v>
      </c>
      <c r="D76" s="4" t="s">
        <v>36</v>
      </c>
      <c r="E76" s="4"/>
      <c r="F76" s="4" t="s">
        <v>38</v>
      </c>
      <c r="G76" s="4" t="s">
        <v>39</v>
      </c>
      <c r="H76" s="4" t="s">
        <v>40</v>
      </c>
      <c r="I76" s="4" t="s">
        <v>41</v>
      </c>
      <c r="J76" s="4" t="s">
        <v>42</v>
      </c>
    </row>
    <row r="77" spans="1:10" x14ac:dyDescent="0.2">
      <c r="A77" s="77">
        <f>STDEV(C55:C75)</f>
        <v>1418.7581165864233</v>
      </c>
      <c r="B77" s="126">
        <f>C77-A77</f>
        <v>11434.982433124171</v>
      </c>
      <c r="C77" s="127">
        <f>AVERAGE(C55:C75)</f>
        <v>12853.740549710594</v>
      </c>
      <c r="D77" s="73">
        <f>C77+A77</f>
        <v>14272.498666297017</v>
      </c>
      <c r="E77" s="13"/>
      <c r="F77" s="14">
        <f t="shared" ref="F77" si="3">AVERAGE(F55:F75)</f>
        <v>28.428571428571427</v>
      </c>
      <c r="G77" s="15">
        <f>C77/F77</f>
        <v>452.14162737675457</v>
      </c>
      <c r="H77" s="10">
        <f>G77*F79</f>
        <v>11981.753125483996</v>
      </c>
      <c r="I77" s="1">
        <f>COUNT(C55:C75)</f>
        <v>21</v>
      </c>
    </row>
    <row r="78" spans="1:10" x14ac:dyDescent="0.2">
      <c r="B78" s="10"/>
      <c r="C78" s="128">
        <f>AVERAGE(H55:H75)</f>
        <v>13325.636411340563</v>
      </c>
      <c r="D78" s="128"/>
      <c r="E78" s="57"/>
      <c r="F78" s="58">
        <f>AVERAGE(F70:F75,F67:F69,F65:F66,F60:F63,F58,F55)</f>
        <v>28.341176470588241</v>
      </c>
      <c r="G78" s="59">
        <f t="shared" ref="G78" si="4">C78/F78</f>
        <v>470.18642381234855</v>
      </c>
      <c r="H78" s="81">
        <f>G78*F79</f>
        <v>12459.940231027236</v>
      </c>
      <c r="I78" s="1">
        <f>COUNT(H55:H75)</f>
        <v>17</v>
      </c>
      <c r="J78" s="16">
        <f>H78-H52</f>
        <v>1789.9946731105592</v>
      </c>
    </row>
    <row r="79" spans="1:10" x14ac:dyDescent="0.2">
      <c r="F79" s="1">
        <v>26.5</v>
      </c>
    </row>
  </sheetData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15-23</vt:lpstr>
      <vt:lpstr>23-29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allisoncparadise</dc:creator>
  <cp:lastModifiedBy>Danielle Veronica Dragon</cp:lastModifiedBy>
  <dcterms:created xsi:type="dcterms:W3CDTF">2017-06-23T16:38:07Z</dcterms:created>
  <dcterms:modified xsi:type="dcterms:W3CDTF">2017-07-31T22:21:21Z</dcterms:modified>
</cp:coreProperties>
</file>