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120" windowWidth="21600" windowHeight="10200" tabRatio="728"/>
  </bookViews>
  <sheets>
    <sheet name="Savings Summary" sheetId="2" r:id="rId1"/>
    <sheet name="CZ01" sheetId="6" r:id="rId2"/>
    <sheet name="CZ02" sheetId="7" r:id="rId3"/>
    <sheet name="CZ03" sheetId="5" r:id="rId4"/>
    <sheet name="CZ04" sheetId="8" r:id="rId5"/>
    <sheet name="CZ05" sheetId="9" r:id="rId6"/>
    <sheet name="CZ06" sheetId="10" r:id="rId7"/>
    <sheet name="CZ07" sheetId="11" r:id="rId8"/>
    <sheet name="CZ08" sheetId="12" r:id="rId9"/>
    <sheet name="CZ09" sheetId="13" r:id="rId10"/>
    <sheet name="CZ10" sheetId="14" r:id="rId11"/>
    <sheet name="CZ11" sheetId="15" r:id="rId12"/>
    <sheet name="CZ12" sheetId="16" r:id="rId13"/>
    <sheet name="CZ13" sheetId="17" r:id="rId14"/>
    <sheet name="CZ14" sheetId="18" r:id="rId15"/>
    <sheet name="CZ15" sheetId="19" r:id="rId16"/>
    <sheet name="CZ16" sheetId="20" r:id="rId17"/>
    <sheet name="Sheet1" sheetId="21" r:id="rId18"/>
  </sheets>
  <externalReferences>
    <externalReference r:id="rId19"/>
    <externalReference r:id="rId20"/>
  </externalReferences>
  <definedNames>
    <definedName name="_Order1" hidden="1">255</definedName>
    <definedName name="_Order2" hidden="1">255</definedName>
    <definedName name="BLDG_AREA">[1]ControlWS!$B$5</definedName>
    <definedName name="kwton">[2]kwton!$E$3:$F$181</definedName>
    <definedName name="Load" localSheetId="1">#REF!</definedName>
    <definedName name="Load" localSheetId="2">#REF!</definedName>
    <definedName name="Load" localSheetId="3">#REF!</definedName>
    <definedName name="Load" localSheetId="4">#REF!</definedName>
    <definedName name="Load" localSheetId="5">#REF!</definedName>
    <definedName name="Load" localSheetId="6">#REF!</definedName>
    <definedName name="Load" localSheetId="7">#REF!</definedName>
    <definedName name="Load" localSheetId="8">#REF!</definedName>
    <definedName name="Load" localSheetId="9">#REF!</definedName>
    <definedName name="Load" localSheetId="10">#REF!</definedName>
    <definedName name="Load" localSheetId="11">#REF!</definedName>
    <definedName name="Load" localSheetId="12">#REF!</definedName>
    <definedName name="Load" localSheetId="13">#REF!</definedName>
    <definedName name="Load" localSheetId="14">#REF!</definedName>
    <definedName name="Load" localSheetId="15">#REF!</definedName>
    <definedName name="Load" localSheetId="16">#REF!</definedName>
    <definedName name="Load">#REF!</definedName>
  </definedNames>
  <calcPr calcId="145621"/>
</workbook>
</file>

<file path=xl/calcChain.xml><?xml version="1.0" encoding="utf-8"?>
<calcChain xmlns="http://schemas.openxmlformats.org/spreadsheetml/2006/main">
  <c r="I58" i="2" l="1"/>
  <c r="I48" i="2" l="1"/>
  <c r="I55" i="2"/>
  <c r="J43" i="2"/>
  <c r="K24" i="2"/>
  <c r="L23" i="2"/>
  <c r="K23" i="2"/>
  <c r="L24" i="2"/>
  <c r="K27" i="2"/>
  <c r="K25" i="2"/>
  <c r="G22" i="6"/>
  <c r="G6" i="2"/>
  <c r="I56" i="2" l="1"/>
  <c r="I57" i="2" s="1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I46" i="2"/>
  <c r="I47" i="2"/>
  <c r="I49" i="2"/>
  <c r="I50" i="2"/>
  <c r="I54" i="2"/>
  <c r="I51" i="2"/>
  <c r="I52" i="2"/>
  <c r="I53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Q20" i="2"/>
  <c r="M21" i="2"/>
  <c r="Q21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R20" i="2"/>
  <c r="R21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T20" i="2"/>
  <c r="T21" i="2"/>
  <c r="T22" i="2"/>
  <c r="I33" i="2"/>
  <c r="I34" i="2"/>
  <c r="I35" i="2"/>
  <c r="I38" i="2"/>
  <c r="I40" i="2"/>
  <c r="I36" i="2"/>
  <c r="I37" i="2"/>
  <c r="I39" i="2"/>
  <c r="I41" i="2"/>
  <c r="D6" i="2"/>
  <c r="C6" i="2"/>
  <c r="E6" i="2"/>
  <c r="K6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C20" i="2"/>
  <c r="E20" i="2"/>
  <c r="G20" i="2"/>
  <c r="K20" i="2"/>
  <c r="D21" i="2"/>
  <c r="C21" i="2"/>
  <c r="E21" i="2"/>
  <c r="G21" i="2"/>
  <c r="K21" i="2"/>
  <c r="C7" i="2"/>
  <c r="E7" i="2"/>
  <c r="G7" i="2"/>
  <c r="K7" i="2"/>
  <c r="C8" i="2"/>
  <c r="E8" i="2"/>
  <c r="G8" i="2"/>
  <c r="K8" i="2"/>
  <c r="C9" i="2"/>
  <c r="E9" i="2"/>
  <c r="G9" i="2"/>
  <c r="K9" i="2"/>
  <c r="C10" i="2"/>
  <c r="E10" i="2"/>
  <c r="G10" i="2"/>
  <c r="K10" i="2"/>
  <c r="C11" i="2"/>
  <c r="E11" i="2"/>
  <c r="G11" i="2"/>
  <c r="K11" i="2"/>
  <c r="C12" i="2"/>
  <c r="E12" i="2"/>
  <c r="G12" i="2"/>
  <c r="K12" i="2"/>
  <c r="C13" i="2"/>
  <c r="E13" i="2"/>
  <c r="G13" i="2"/>
  <c r="K13" i="2"/>
  <c r="C14" i="2"/>
  <c r="E14" i="2"/>
  <c r="G14" i="2"/>
  <c r="K14" i="2"/>
  <c r="C15" i="2"/>
  <c r="E15" i="2"/>
  <c r="G15" i="2"/>
  <c r="K15" i="2"/>
  <c r="C16" i="2"/>
  <c r="E16" i="2"/>
  <c r="G16" i="2"/>
  <c r="K16" i="2"/>
  <c r="C17" i="2"/>
  <c r="E17" i="2"/>
  <c r="G17" i="2"/>
  <c r="K17" i="2"/>
  <c r="C18" i="2"/>
  <c r="E18" i="2"/>
  <c r="G18" i="2"/>
  <c r="K18" i="2"/>
  <c r="C19" i="2"/>
  <c r="E19" i="2"/>
  <c r="G19" i="2"/>
  <c r="K19" i="2"/>
  <c r="K22" i="2"/>
  <c r="H20" i="2"/>
  <c r="F20" i="2"/>
  <c r="L20" i="2"/>
  <c r="H21" i="2"/>
  <c r="F21" i="2"/>
  <c r="L21" i="2"/>
  <c r="H6" i="2"/>
  <c r="F6" i="2"/>
  <c r="L6" i="2"/>
  <c r="H7" i="2"/>
  <c r="F7" i="2"/>
  <c r="L7" i="2"/>
  <c r="H8" i="2"/>
  <c r="F8" i="2"/>
  <c r="L8" i="2"/>
  <c r="H9" i="2"/>
  <c r="F9" i="2"/>
  <c r="L9" i="2"/>
  <c r="H10" i="2"/>
  <c r="F10" i="2"/>
  <c r="L10" i="2"/>
  <c r="H11" i="2"/>
  <c r="F11" i="2"/>
  <c r="L11" i="2"/>
  <c r="H12" i="2"/>
  <c r="F12" i="2"/>
  <c r="L12" i="2"/>
  <c r="H13" i="2"/>
  <c r="F13" i="2"/>
  <c r="L13" i="2"/>
  <c r="H14" i="2"/>
  <c r="F14" i="2"/>
  <c r="L14" i="2"/>
  <c r="H15" i="2"/>
  <c r="F15" i="2"/>
  <c r="L15" i="2"/>
  <c r="H16" i="2"/>
  <c r="F16" i="2"/>
  <c r="L16" i="2"/>
  <c r="H17" i="2"/>
  <c r="F17" i="2"/>
  <c r="L17" i="2"/>
  <c r="H18" i="2"/>
  <c r="F18" i="2"/>
  <c r="L18" i="2"/>
  <c r="H19" i="2"/>
  <c r="F19" i="2"/>
  <c r="L19" i="2"/>
  <c r="L22" i="2"/>
  <c r="J20" i="2"/>
  <c r="J21" i="2"/>
  <c r="J22" i="2"/>
  <c r="B43" i="2"/>
  <c r="B44" i="2"/>
  <c r="E44" i="2"/>
  <c r="H43" i="2"/>
  <c r="O44" i="20"/>
  <c r="N44" i="20"/>
  <c r="M44" i="20"/>
  <c r="L44" i="20"/>
  <c r="O43" i="20"/>
  <c r="N43" i="20"/>
  <c r="M43" i="20"/>
  <c r="L43" i="20"/>
  <c r="O15" i="20"/>
  <c r="N15" i="20"/>
  <c r="M15" i="20"/>
  <c r="L15" i="20"/>
  <c r="O14" i="20"/>
  <c r="N14" i="20"/>
  <c r="M14" i="20"/>
  <c r="L14" i="20"/>
  <c r="O44" i="19"/>
  <c r="N44" i="19"/>
  <c r="M44" i="19"/>
  <c r="L44" i="19"/>
  <c r="O43" i="19"/>
  <c r="N43" i="19"/>
  <c r="M43" i="19"/>
  <c r="L43" i="19"/>
  <c r="O15" i="19"/>
  <c r="N15" i="19"/>
  <c r="M15" i="19"/>
  <c r="L15" i="19"/>
  <c r="O14" i="19"/>
  <c r="N14" i="19"/>
  <c r="M14" i="19"/>
  <c r="L14" i="19"/>
  <c r="O44" i="18"/>
  <c r="N44" i="18"/>
  <c r="M44" i="18"/>
  <c r="L44" i="18"/>
  <c r="O43" i="18"/>
  <c r="N43" i="18"/>
  <c r="M43" i="18"/>
  <c r="L43" i="18"/>
  <c r="O15" i="18"/>
  <c r="N15" i="18"/>
  <c r="M15" i="18"/>
  <c r="L15" i="18"/>
  <c r="O14" i="18"/>
  <c r="N14" i="18"/>
  <c r="M14" i="18"/>
  <c r="L14" i="18"/>
  <c r="O44" i="17"/>
  <c r="N44" i="17"/>
  <c r="M44" i="17"/>
  <c r="L44" i="17"/>
  <c r="O43" i="17"/>
  <c r="N43" i="17"/>
  <c r="M43" i="17"/>
  <c r="L43" i="17"/>
  <c r="O15" i="17"/>
  <c r="N15" i="17"/>
  <c r="M15" i="17"/>
  <c r="L15" i="17"/>
  <c r="O14" i="17"/>
  <c r="N14" i="17"/>
  <c r="M14" i="17"/>
  <c r="L14" i="17"/>
  <c r="O44" i="16"/>
  <c r="N44" i="16"/>
  <c r="M44" i="16"/>
  <c r="L44" i="16"/>
  <c r="O43" i="16"/>
  <c r="N43" i="16"/>
  <c r="M43" i="16"/>
  <c r="L43" i="16"/>
  <c r="O15" i="16"/>
  <c r="N15" i="16"/>
  <c r="M15" i="16"/>
  <c r="L15" i="16"/>
  <c r="O14" i="16"/>
  <c r="N14" i="16"/>
  <c r="M14" i="16"/>
  <c r="L14" i="16"/>
  <c r="O44" i="15"/>
  <c r="N44" i="15"/>
  <c r="M44" i="15"/>
  <c r="L44" i="15"/>
  <c r="O43" i="15"/>
  <c r="N43" i="15"/>
  <c r="M43" i="15"/>
  <c r="L43" i="15"/>
  <c r="O15" i="15"/>
  <c r="N15" i="15"/>
  <c r="M15" i="15"/>
  <c r="L15" i="15"/>
  <c r="O14" i="15"/>
  <c r="N14" i="15"/>
  <c r="M14" i="15"/>
  <c r="L14" i="15"/>
  <c r="O44" i="14"/>
  <c r="N44" i="14"/>
  <c r="M44" i="14"/>
  <c r="L44" i="14"/>
  <c r="O43" i="14"/>
  <c r="N43" i="14"/>
  <c r="M43" i="14"/>
  <c r="L43" i="14"/>
  <c r="O15" i="14"/>
  <c r="N15" i="14"/>
  <c r="M15" i="14"/>
  <c r="L15" i="14"/>
  <c r="O14" i="14"/>
  <c r="N14" i="14"/>
  <c r="M14" i="14"/>
  <c r="L14" i="14"/>
  <c r="O44" i="13"/>
  <c r="N44" i="13"/>
  <c r="M44" i="13"/>
  <c r="L44" i="13"/>
  <c r="O43" i="13"/>
  <c r="N43" i="13"/>
  <c r="M43" i="13"/>
  <c r="L43" i="13"/>
  <c r="O15" i="13"/>
  <c r="N15" i="13"/>
  <c r="M15" i="13"/>
  <c r="L15" i="13"/>
  <c r="O14" i="13"/>
  <c r="N14" i="13"/>
  <c r="M14" i="13"/>
  <c r="L14" i="13"/>
  <c r="O44" i="12"/>
  <c r="N44" i="12"/>
  <c r="M44" i="12"/>
  <c r="L44" i="12"/>
  <c r="O43" i="12"/>
  <c r="N43" i="12"/>
  <c r="M43" i="12"/>
  <c r="L43" i="12"/>
  <c r="O15" i="12"/>
  <c r="N15" i="12"/>
  <c r="M15" i="12"/>
  <c r="L15" i="12"/>
  <c r="O14" i="12"/>
  <c r="N14" i="12"/>
  <c r="M14" i="12"/>
  <c r="L14" i="12"/>
  <c r="O44" i="11"/>
  <c r="N44" i="11"/>
  <c r="M44" i="11"/>
  <c r="L44" i="11"/>
  <c r="O43" i="11"/>
  <c r="N43" i="11"/>
  <c r="M43" i="11"/>
  <c r="L43" i="11"/>
  <c r="O15" i="11"/>
  <c r="N15" i="11"/>
  <c r="M15" i="11"/>
  <c r="L15" i="11"/>
  <c r="O14" i="11"/>
  <c r="N14" i="11"/>
  <c r="M14" i="11"/>
  <c r="L14" i="11"/>
  <c r="O44" i="10"/>
  <c r="N44" i="10"/>
  <c r="M44" i="10"/>
  <c r="L44" i="10"/>
  <c r="O43" i="10"/>
  <c r="N43" i="10"/>
  <c r="M43" i="10"/>
  <c r="L43" i="10"/>
  <c r="O15" i="10"/>
  <c r="N15" i="10"/>
  <c r="M15" i="10"/>
  <c r="L15" i="10"/>
  <c r="O14" i="10"/>
  <c r="N14" i="10"/>
  <c r="M14" i="10"/>
  <c r="L14" i="10"/>
  <c r="O44" i="9"/>
  <c r="N44" i="9"/>
  <c r="M44" i="9"/>
  <c r="L44" i="9"/>
  <c r="O43" i="9"/>
  <c r="N43" i="9"/>
  <c r="M43" i="9"/>
  <c r="L43" i="9"/>
  <c r="O15" i="9"/>
  <c r="N15" i="9"/>
  <c r="M15" i="9"/>
  <c r="L15" i="9"/>
  <c r="O14" i="9"/>
  <c r="N14" i="9"/>
  <c r="M14" i="9"/>
  <c r="L14" i="9"/>
  <c r="O44" i="8"/>
  <c r="N44" i="8"/>
  <c r="M44" i="8"/>
  <c r="L44" i="8"/>
  <c r="O43" i="8"/>
  <c r="N43" i="8"/>
  <c r="M43" i="8"/>
  <c r="L43" i="8"/>
  <c r="O15" i="8"/>
  <c r="N15" i="8"/>
  <c r="M15" i="8"/>
  <c r="L15" i="8"/>
  <c r="O14" i="8"/>
  <c r="N14" i="8"/>
  <c r="M14" i="8"/>
  <c r="L14" i="8"/>
  <c r="O44" i="5"/>
  <c r="N44" i="5"/>
  <c r="M44" i="5"/>
  <c r="L44" i="5"/>
  <c r="O43" i="5"/>
  <c r="N43" i="5"/>
  <c r="M43" i="5"/>
  <c r="L43" i="5"/>
  <c r="O15" i="5"/>
  <c r="N15" i="5"/>
  <c r="M15" i="5"/>
  <c r="L15" i="5"/>
  <c r="O14" i="5"/>
  <c r="N14" i="5"/>
  <c r="M14" i="5"/>
  <c r="L14" i="5"/>
  <c r="O44" i="7"/>
  <c r="N44" i="7"/>
  <c r="M44" i="7"/>
  <c r="L44" i="7"/>
  <c r="O43" i="7"/>
  <c r="N43" i="7"/>
  <c r="M43" i="7"/>
  <c r="L43" i="7"/>
  <c r="O15" i="7"/>
  <c r="N15" i="7"/>
  <c r="M15" i="7"/>
  <c r="L15" i="7"/>
  <c r="O14" i="7"/>
  <c r="N14" i="7"/>
  <c r="M14" i="7"/>
  <c r="L14" i="7"/>
  <c r="O43" i="6"/>
  <c r="O44" i="6"/>
  <c r="N44" i="6"/>
  <c r="M44" i="6"/>
  <c r="L44" i="6"/>
  <c r="N43" i="6"/>
  <c r="M43" i="6"/>
  <c r="L43" i="6"/>
  <c r="G15" i="6"/>
  <c r="O21" i="6"/>
  <c r="M20" i="6"/>
  <c r="L20" i="6"/>
  <c r="O15" i="6"/>
  <c r="M15" i="6"/>
  <c r="L15" i="6"/>
  <c r="N14" i="6"/>
  <c r="O14" i="6"/>
  <c r="M14" i="6"/>
  <c r="N15" i="6"/>
  <c r="E15" i="6"/>
  <c r="H59" i="2"/>
  <c r="G45" i="20"/>
  <c r="G53" i="20"/>
  <c r="F45" i="20"/>
  <c r="F53" i="20"/>
  <c r="E45" i="20"/>
  <c r="E53" i="20"/>
  <c r="D45" i="20"/>
  <c r="D53" i="20"/>
  <c r="L49" i="20"/>
  <c r="G44" i="20"/>
  <c r="F44" i="20"/>
  <c r="E44" i="20"/>
  <c r="D44" i="20"/>
  <c r="D50" i="20"/>
  <c r="G43" i="20"/>
  <c r="F43" i="20"/>
  <c r="E43" i="20"/>
  <c r="D43" i="20"/>
  <c r="G53" i="19"/>
  <c r="G45" i="19"/>
  <c r="F45" i="19"/>
  <c r="F53" i="19"/>
  <c r="E45" i="19"/>
  <c r="E53" i="19"/>
  <c r="D45" i="19"/>
  <c r="D53" i="19"/>
  <c r="G44" i="19"/>
  <c r="F44" i="19"/>
  <c r="E44" i="19"/>
  <c r="D44" i="19"/>
  <c r="G43" i="19"/>
  <c r="F43" i="19"/>
  <c r="E43" i="19"/>
  <c r="D43" i="19"/>
  <c r="G45" i="18"/>
  <c r="G53" i="18"/>
  <c r="F45" i="18"/>
  <c r="F53" i="18"/>
  <c r="E45" i="18"/>
  <c r="E53" i="18"/>
  <c r="D45" i="18"/>
  <c r="D53" i="18"/>
  <c r="L49" i="18"/>
  <c r="G44" i="18"/>
  <c r="F44" i="18"/>
  <c r="E44" i="18"/>
  <c r="E50" i="18"/>
  <c r="D44" i="18"/>
  <c r="G43" i="18"/>
  <c r="F43" i="18"/>
  <c r="E43" i="18"/>
  <c r="D43" i="18"/>
  <c r="G45" i="17"/>
  <c r="G53" i="17"/>
  <c r="F45" i="17"/>
  <c r="F53" i="17"/>
  <c r="E45" i="17"/>
  <c r="E53" i="17"/>
  <c r="D45" i="17"/>
  <c r="D53" i="17"/>
  <c r="G44" i="17"/>
  <c r="F44" i="17"/>
  <c r="E44" i="17"/>
  <c r="D44" i="17"/>
  <c r="G43" i="17"/>
  <c r="F43" i="17"/>
  <c r="E43" i="17"/>
  <c r="D43" i="17"/>
  <c r="F53" i="16"/>
  <c r="G45" i="16"/>
  <c r="G53" i="16"/>
  <c r="F45" i="16"/>
  <c r="E45" i="16"/>
  <c r="E53" i="16"/>
  <c r="D45" i="16"/>
  <c r="D53" i="16"/>
  <c r="G44" i="16"/>
  <c r="F44" i="16"/>
  <c r="E44" i="16"/>
  <c r="D44" i="16"/>
  <c r="G43" i="16"/>
  <c r="F43" i="16"/>
  <c r="E43" i="16"/>
  <c r="D43" i="16"/>
  <c r="G45" i="15"/>
  <c r="G53" i="15"/>
  <c r="F45" i="15"/>
  <c r="F53" i="15"/>
  <c r="E45" i="15"/>
  <c r="E53" i="15"/>
  <c r="D45" i="15"/>
  <c r="D53" i="15"/>
  <c r="G44" i="15"/>
  <c r="F44" i="15"/>
  <c r="E44" i="15"/>
  <c r="D44" i="15"/>
  <c r="D50" i="15"/>
  <c r="G43" i="15"/>
  <c r="F43" i="15"/>
  <c r="E43" i="15"/>
  <c r="D43" i="15"/>
  <c r="G45" i="14"/>
  <c r="G53" i="14"/>
  <c r="F45" i="14"/>
  <c r="F53" i="14"/>
  <c r="E45" i="14"/>
  <c r="E53" i="14"/>
  <c r="D45" i="14"/>
  <c r="D53" i="14"/>
  <c r="L49" i="14"/>
  <c r="G44" i="14"/>
  <c r="F44" i="14"/>
  <c r="E44" i="14"/>
  <c r="D44" i="14"/>
  <c r="G43" i="14"/>
  <c r="F43" i="14"/>
  <c r="E43" i="14"/>
  <c r="D43" i="14"/>
  <c r="F53" i="13"/>
  <c r="G45" i="13"/>
  <c r="G53" i="13"/>
  <c r="F45" i="13"/>
  <c r="E45" i="13"/>
  <c r="E53" i="13"/>
  <c r="D45" i="13"/>
  <c r="D53" i="13"/>
  <c r="L49" i="13"/>
  <c r="G44" i="13"/>
  <c r="F44" i="13"/>
  <c r="E44" i="13"/>
  <c r="D44" i="13"/>
  <c r="G43" i="13"/>
  <c r="F43" i="13"/>
  <c r="E43" i="13"/>
  <c r="D43" i="13"/>
  <c r="G45" i="12"/>
  <c r="G53" i="12"/>
  <c r="F45" i="12"/>
  <c r="F53" i="12"/>
  <c r="E45" i="12"/>
  <c r="E53" i="12"/>
  <c r="D45" i="12"/>
  <c r="D53" i="12"/>
  <c r="G44" i="12"/>
  <c r="F44" i="12"/>
  <c r="E44" i="12"/>
  <c r="D44" i="12"/>
  <c r="G43" i="12"/>
  <c r="F43" i="12"/>
  <c r="E43" i="12"/>
  <c r="D43" i="12"/>
  <c r="G45" i="11"/>
  <c r="G53" i="11"/>
  <c r="F45" i="11"/>
  <c r="F53" i="11"/>
  <c r="E45" i="11"/>
  <c r="E53" i="11"/>
  <c r="D45" i="11"/>
  <c r="D53" i="11"/>
  <c r="G44" i="11"/>
  <c r="F44" i="11"/>
  <c r="E44" i="11"/>
  <c r="D44" i="11"/>
  <c r="G43" i="11"/>
  <c r="F43" i="11"/>
  <c r="E43" i="11"/>
  <c r="D43" i="11"/>
  <c r="G45" i="10"/>
  <c r="G53" i="10"/>
  <c r="F45" i="10"/>
  <c r="F53" i="10"/>
  <c r="E45" i="10"/>
  <c r="E53" i="10"/>
  <c r="D45" i="10"/>
  <c r="D53" i="10"/>
  <c r="G44" i="10"/>
  <c r="F44" i="10"/>
  <c r="E44" i="10"/>
  <c r="D44" i="10"/>
  <c r="G43" i="10"/>
  <c r="F43" i="10"/>
  <c r="E43" i="10"/>
  <c r="D43" i="10"/>
  <c r="G45" i="9"/>
  <c r="G53" i="9"/>
  <c r="F45" i="9"/>
  <c r="F53" i="9"/>
  <c r="E45" i="9"/>
  <c r="E53" i="9"/>
  <c r="D45" i="9"/>
  <c r="D53" i="9"/>
  <c r="G44" i="9"/>
  <c r="F44" i="9"/>
  <c r="E44" i="9"/>
  <c r="D44" i="9"/>
  <c r="G43" i="9"/>
  <c r="F43" i="9"/>
  <c r="E43" i="9"/>
  <c r="D43" i="9"/>
  <c r="G45" i="8"/>
  <c r="G53" i="8"/>
  <c r="F45" i="8"/>
  <c r="F53" i="8"/>
  <c r="E45" i="8"/>
  <c r="E53" i="8"/>
  <c r="D45" i="8"/>
  <c r="D53" i="8"/>
  <c r="G44" i="8"/>
  <c r="F44" i="8"/>
  <c r="F50" i="8"/>
  <c r="E44" i="8"/>
  <c r="D44" i="8"/>
  <c r="G43" i="8"/>
  <c r="F43" i="8"/>
  <c r="E43" i="8"/>
  <c r="D43" i="8"/>
  <c r="G45" i="5"/>
  <c r="G53" i="5"/>
  <c r="F45" i="5"/>
  <c r="F53" i="5"/>
  <c r="E45" i="5"/>
  <c r="E53" i="5"/>
  <c r="D45" i="5"/>
  <c r="D53" i="5"/>
  <c r="G44" i="5"/>
  <c r="F44" i="5"/>
  <c r="E44" i="5"/>
  <c r="D44" i="5"/>
  <c r="G43" i="5"/>
  <c r="F43" i="5"/>
  <c r="E43" i="5"/>
  <c r="D43" i="5"/>
  <c r="G45" i="7"/>
  <c r="G53" i="7"/>
  <c r="F45" i="7"/>
  <c r="F53" i="7"/>
  <c r="E45" i="7"/>
  <c r="E53" i="7"/>
  <c r="D45" i="7"/>
  <c r="D53" i="7"/>
  <c r="G44" i="7"/>
  <c r="F44" i="7"/>
  <c r="E44" i="7"/>
  <c r="D44" i="7"/>
  <c r="G43" i="7"/>
  <c r="F43" i="7"/>
  <c r="E43" i="7"/>
  <c r="D43" i="7"/>
  <c r="G16" i="20"/>
  <c r="G24" i="20"/>
  <c r="F16" i="20"/>
  <c r="F24" i="20"/>
  <c r="E16" i="20"/>
  <c r="E24" i="20"/>
  <c r="D16" i="20"/>
  <c r="D24" i="20"/>
  <c r="G15" i="20"/>
  <c r="F15" i="20"/>
  <c r="F21" i="20"/>
  <c r="E15" i="20"/>
  <c r="D15" i="20"/>
  <c r="G14" i="20"/>
  <c r="F14" i="20"/>
  <c r="E14" i="20"/>
  <c r="D14" i="20"/>
  <c r="G16" i="19"/>
  <c r="G24" i="19"/>
  <c r="F16" i="19"/>
  <c r="F24" i="19"/>
  <c r="E16" i="19"/>
  <c r="E24" i="19"/>
  <c r="D16" i="19"/>
  <c r="D24" i="19"/>
  <c r="G15" i="19"/>
  <c r="F15" i="19"/>
  <c r="E15" i="19"/>
  <c r="D15" i="19"/>
  <c r="G14" i="19"/>
  <c r="F14" i="19"/>
  <c r="E14" i="19"/>
  <c r="D14" i="19"/>
  <c r="G16" i="18"/>
  <c r="G24" i="18"/>
  <c r="F16" i="18"/>
  <c r="F24" i="18"/>
  <c r="E16" i="18"/>
  <c r="E24" i="18"/>
  <c r="D16" i="18"/>
  <c r="D24" i="18"/>
  <c r="G15" i="18"/>
  <c r="F15" i="18"/>
  <c r="E15" i="18"/>
  <c r="D15" i="18"/>
  <c r="D21" i="18"/>
  <c r="G14" i="18"/>
  <c r="F14" i="18"/>
  <c r="E14" i="18"/>
  <c r="D14" i="18"/>
  <c r="G16" i="17"/>
  <c r="G24" i="17"/>
  <c r="F16" i="17"/>
  <c r="F24" i="17"/>
  <c r="E16" i="17"/>
  <c r="E24" i="17"/>
  <c r="D16" i="17"/>
  <c r="D24" i="17"/>
  <c r="G15" i="17"/>
  <c r="G21" i="17"/>
  <c r="F15" i="17"/>
  <c r="E15" i="17"/>
  <c r="D15" i="17"/>
  <c r="G14" i="17"/>
  <c r="F14" i="17"/>
  <c r="E14" i="17"/>
  <c r="D14" i="17"/>
  <c r="G16" i="16"/>
  <c r="G24" i="16"/>
  <c r="F16" i="16"/>
  <c r="F24" i="16"/>
  <c r="E16" i="16"/>
  <c r="E24" i="16"/>
  <c r="D16" i="16"/>
  <c r="D24" i="16"/>
  <c r="L20" i="16"/>
  <c r="G15" i="16"/>
  <c r="F15" i="16"/>
  <c r="E15" i="16"/>
  <c r="D15" i="16"/>
  <c r="G14" i="16"/>
  <c r="F14" i="16"/>
  <c r="E14" i="16"/>
  <c r="D14" i="16"/>
  <c r="F24" i="15"/>
  <c r="G16" i="15"/>
  <c r="G24" i="15"/>
  <c r="F16" i="15"/>
  <c r="E16" i="15"/>
  <c r="E24" i="15"/>
  <c r="D16" i="15"/>
  <c r="D24" i="15"/>
  <c r="G15" i="15"/>
  <c r="F15" i="15"/>
  <c r="E15" i="15"/>
  <c r="E21" i="15"/>
  <c r="D15" i="15"/>
  <c r="G14" i="15"/>
  <c r="F14" i="15"/>
  <c r="E14" i="15"/>
  <c r="D14" i="15"/>
  <c r="F24" i="14"/>
  <c r="G16" i="14"/>
  <c r="G24" i="14"/>
  <c r="F16" i="14"/>
  <c r="E16" i="14"/>
  <c r="E24" i="14"/>
  <c r="D16" i="14"/>
  <c r="D24" i="14"/>
  <c r="G15" i="14"/>
  <c r="F15" i="14"/>
  <c r="E15" i="14"/>
  <c r="D15" i="14"/>
  <c r="G14" i="14"/>
  <c r="F14" i="14"/>
  <c r="E14" i="14"/>
  <c r="D14" i="14"/>
  <c r="G16" i="13"/>
  <c r="G24" i="13"/>
  <c r="F16" i="13"/>
  <c r="F24" i="13"/>
  <c r="E16" i="13"/>
  <c r="E24" i="13"/>
  <c r="D16" i="13"/>
  <c r="D24" i="13"/>
  <c r="G15" i="13"/>
  <c r="F15" i="13"/>
  <c r="E15" i="13"/>
  <c r="D15" i="13"/>
  <c r="G14" i="13"/>
  <c r="F14" i="13"/>
  <c r="E14" i="13"/>
  <c r="D14" i="13"/>
  <c r="G16" i="12"/>
  <c r="G24" i="12"/>
  <c r="F16" i="12"/>
  <c r="F24" i="12"/>
  <c r="E16" i="12"/>
  <c r="E24" i="12"/>
  <c r="D16" i="12"/>
  <c r="D24" i="12"/>
  <c r="G15" i="12"/>
  <c r="F15" i="12"/>
  <c r="E15" i="12"/>
  <c r="D15" i="12"/>
  <c r="G14" i="12"/>
  <c r="F14" i="12"/>
  <c r="E14" i="12"/>
  <c r="D14" i="12"/>
  <c r="G16" i="11"/>
  <c r="G24" i="11"/>
  <c r="F16" i="11"/>
  <c r="F24" i="11"/>
  <c r="E16" i="11"/>
  <c r="E24" i="11"/>
  <c r="D16" i="11"/>
  <c r="D24" i="11"/>
  <c r="G15" i="11"/>
  <c r="F15" i="11"/>
  <c r="E15" i="11"/>
  <c r="D15" i="11"/>
  <c r="G14" i="11"/>
  <c r="F14" i="11"/>
  <c r="E14" i="11"/>
  <c r="D14" i="11"/>
  <c r="G16" i="10"/>
  <c r="G24" i="10"/>
  <c r="F16" i="10"/>
  <c r="F24" i="10"/>
  <c r="E16" i="10"/>
  <c r="E24" i="10"/>
  <c r="D16" i="10"/>
  <c r="D24" i="10"/>
  <c r="G15" i="10"/>
  <c r="F15" i="10"/>
  <c r="E15" i="10"/>
  <c r="D15" i="10"/>
  <c r="G14" i="10"/>
  <c r="F14" i="10"/>
  <c r="E14" i="10"/>
  <c r="D14" i="10"/>
  <c r="G16" i="9"/>
  <c r="G24" i="9"/>
  <c r="F16" i="9"/>
  <c r="F24" i="9"/>
  <c r="E16" i="9"/>
  <c r="E24" i="9"/>
  <c r="D16" i="9"/>
  <c r="D24" i="9"/>
  <c r="G15" i="9"/>
  <c r="F15" i="9"/>
  <c r="E15" i="9"/>
  <c r="D15" i="9"/>
  <c r="G14" i="9"/>
  <c r="F14" i="9"/>
  <c r="E14" i="9"/>
  <c r="D14" i="9"/>
  <c r="G16" i="8"/>
  <c r="G24" i="8"/>
  <c r="F16" i="8"/>
  <c r="F24" i="8"/>
  <c r="E16" i="8"/>
  <c r="E24" i="8"/>
  <c r="D16" i="8"/>
  <c r="D24" i="8"/>
  <c r="G15" i="8"/>
  <c r="F15" i="8"/>
  <c r="E15" i="8"/>
  <c r="D15" i="8"/>
  <c r="G14" i="8"/>
  <c r="F14" i="8"/>
  <c r="E14" i="8"/>
  <c r="D14" i="8"/>
  <c r="G24" i="5"/>
  <c r="G16" i="5"/>
  <c r="F16" i="5"/>
  <c r="F24" i="5"/>
  <c r="E16" i="5"/>
  <c r="E24" i="5"/>
  <c r="D16" i="5"/>
  <c r="D24" i="5"/>
  <c r="G15" i="5"/>
  <c r="F15" i="5"/>
  <c r="E15" i="5"/>
  <c r="D15" i="5"/>
  <c r="G14" i="5"/>
  <c r="F14" i="5"/>
  <c r="E14" i="5"/>
  <c r="D14" i="5"/>
  <c r="G16" i="7"/>
  <c r="G24" i="7"/>
  <c r="F16" i="7"/>
  <c r="F24" i="7"/>
  <c r="E16" i="7"/>
  <c r="E24" i="7"/>
  <c r="D16" i="7"/>
  <c r="D24" i="7"/>
  <c r="G15" i="7"/>
  <c r="G21" i="7"/>
  <c r="F15" i="7"/>
  <c r="E15" i="7"/>
  <c r="D15" i="7"/>
  <c r="G14" i="7"/>
  <c r="F14" i="7"/>
  <c r="E14" i="7"/>
  <c r="D14" i="7"/>
  <c r="G45" i="6"/>
  <c r="G53" i="6"/>
  <c r="F45" i="6"/>
  <c r="F53" i="6"/>
  <c r="E45" i="6"/>
  <c r="E53" i="6"/>
  <c r="D45" i="6"/>
  <c r="D53" i="6"/>
  <c r="G44" i="6"/>
  <c r="F44" i="6"/>
  <c r="E44" i="6"/>
  <c r="D44" i="6"/>
  <c r="G43" i="6"/>
  <c r="F43" i="6"/>
  <c r="E43" i="6"/>
  <c r="D43" i="6"/>
  <c r="D16" i="6"/>
  <c r="D24" i="6"/>
  <c r="L14" i="6"/>
  <c r="G16" i="6"/>
  <c r="G24" i="6"/>
  <c r="F16" i="6"/>
  <c r="F24" i="6"/>
  <c r="E16" i="6"/>
  <c r="E24" i="6"/>
  <c r="F15" i="6"/>
  <c r="D15" i="6"/>
  <c r="G14" i="6"/>
  <c r="G21" i="6"/>
  <c r="F14" i="6"/>
  <c r="E14" i="6"/>
  <c r="D14" i="6"/>
  <c r="G54" i="11"/>
  <c r="F50" i="9"/>
  <c r="E50" i="20"/>
  <c r="E50" i="19"/>
  <c r="D50" i="17"/>
  <c r="D50" i="16"/>
  <c r="E50" i="14"/>
  <c r="D50" i="14"/>
  <c r="E50" i="13"/>
  <c r="E50" i="12"/>
  <c r="F50" i="11"/>
  <c r="F50" i="10"/>
  <c r="F50" i="5"/>
  <c r="D50" i="7"/>
  <c r="G51" i="7"/>
  <c r="G25" i="17"/>
  <c r="G21" i="19"/>
  <c r="E21" i="18"/>
  <c r="F21" i="17"/>
  <c r="E21" i="16"/>
  <c r="D21" i="16"/>
  <c r="G25" i="15"/>
  <c r="D21" i="14"/>
  <c r="E21" i="13"/>
  <c r="G21" i="13"/>
  <c r="F21" i="12"/>
  <c r="G21" i="11"/>
  <c r="E21" i="10"/>
  <c r="F21" i="10"/>
  <c r="G25" i="10"/>
  <c r="G21" i="9"/>
  <c r="G21" i="8"/>
  <c r="E21" i="8"/>
  <c r="G25" i="8"/>
  <c r="D21" i="5"/>
  <c r="F21" i="5"/>
  <c r="F21" i="7"/>
  <c r="M49" i="20"/>
  <c r="F50" i="20"/>
  <c r="G50" i="20"/>
  <c r="E21" i="20"/>
  <c r="G25" i="20"/>
  <c r="G21" i="20"/>
  <c r="D21" i="20"/>
  <c r="G50" i="19"/>
  <c r="D50" i="19"/>
  <c r="G54" i="19"/>
  <c r="F50" i="19"/>
  <c r="D21" i="19"/>
  <c r="E21" i="19"/>
  <c r="F21" i="19"/>
  <c r="G25" i="19"/>
  <c r="G50" i="18"/>
  <c r="D50" i="18"/>
  <c r="G54" i="18"/>
  <c r="F50" i="18"/>
  <c r="L20" i="18"/>
  <c r="F21" i="18"/>
  <c r="G21" i="18"/>
  <c r="G25" i="18"/>
  <c r="F50" i="17"/>
  <c r="G50" i="17"/>
  <c r="E50" i="17"/>
  <c r="L20" i="17"/>
  <c r="D21" i="17"/>
  <c r="G22" i="17"/>
  <c r="E21" i="17"/>
  <c r="L49" i="16"/>
  <c r="F50" i="16"/>
  <c r="G50" i="16"/>
  <c r="E50" i="16"/>
  <c r="G54" i="16"/>
  <c r="F21" i="16"/>
  <c r="G21" i="16"/>
  <c r="G25" i="16"/>
  <c r="F50" i="15"/>
  <c r="G50" i="15"/>
  <c r="E50" i="15"/>
  <c r="G51" i="15"/>
  <c r="G54" i="15"/>
  <c r="F21" i="15"/>
  <c r="G21" i="15"/>
  <c r="D21" i="15"/>
  <c r="G50" i="14"/>
  <c r="F50" i="14"/>
  <c r="E21" i="14"/>
  <c r="F21" i="14"/>
  <c r="G21" i="14"/>
  <c r="G25" i="14"/>
  <c r="D50" i="13"/>
  <c r="G54" i="13"/>
  <c r="F50" i="13"/>
  <c r="G50" i="13"/>
  <c r="D21" i="13"/>
  <c r="G25" i="13"/>
  <c r="F21" i="13"/>
  <c r="G50" i="12"/>
  <c r="D50" i="12"/>
  <c r="G54" i="12"/>
  <c r="F50" i="12"/>
  <c r="G21" i="12"/>
  <c r="D21" i="12"/>
  <c r="E21" i="12"/>
  <c r="G25" i="12"/>
  <c r="L49" i="11"/>
  <c r="M49" i="11"/>
  <c r="D50" i="11"/>
  <c r="E50" i="11"/>
  <c r="G50" i="11"/>
  <c r="D21" i="11"/>
  <c r="E21" i="11"/>
  <c r="F21" i="11"/>
  <c r="G25" i="11"/>
  <c r="D50" i="10"/>
  <c r="E50" i="10"/>
  <c r="G54" i="10"/>
  <c r="G50" i="10"/>
  <c r="D21" i="10"/>
  <c r="G21" i="10"/>
  <c r="D50" i="9"/>
  <c r="E50" i="9"/>
  <c r="G54" i="9"/>
  <c r="G50" i="9"/>
  <c r="G25" i="9"/>
  <c r="F21" i="9"/>
  <c r="D21" i="9"/>
  <c r="E21" i="9"/>
  <c r="D50" i="8"/>
  <c r="E50" i="8"/>
  <c r="G54" i="8"/>
  <c r="G50" i="8"/>
  <c r="L20" i="8"/>
  <c r="D21" i="8"/>
  <c r="F21" i="8"/>
  <c r="E50" i="5"/>
  <c r="G54" i="5"/>
  <c r="G50" i="5"/>
  <c r="D50" i="5"/>
  <c r="G21" i="5"/>
  <c r="E21" i="5"/>
  <c r="G25" i="5"/>
  <c r="G50" i="7"/>
  <c r="E50" i="7"/>
  <c r="F50" i="7"/>
  <c r="D21" i="7"/>
  <c r="E21" i="7"/>
  <c r="G25" i="7"/>
  <c r="G54" i="20"/>
  <c r="M49" i="19"/>
  <c r="L49" i="19"/>
  <c r="M49" i="17"/>
  <c r="G54" i="17"/>
  <c r="L49" i="17"/>
  <c r="M49" i="15"/>
  <c r="L49" i="15"/>
  <c r="O49" i="14"/>
  <c r="N49" i="14"/>
  <c r="G54" i="14"/>
  <c r="M49" i="12"/>
  <c r="L49" i="12"/>
  <c r="M49" i="10"/>
  <c r="L49" i="10"/>
  <c r="M49" i="9"/>
  <c r="L49" i="9"/>
  <c r="M49" i="8"/>
  <c r="L49" i="8"/>
  <c r="M49" i="5"/>
  <c r="L49" i="5"/>
  <c r="G54" i="7"/>
  <c r="M49" i="7"/>
  <c r="L49" i="7"/>
  <c r="M20" i="20"/>
  <c r="L20" i="20"/>
  <c r="M20" i="19"/>
  <c r="L20" i="19"/>
  <c r="O20" i="17"/>
  <c r="N20" i="17"/>
  <c r="M20" i="17"/>
  <c r="M20" i="15"/>
  <c r="L20" i="15"/>
  <c r="M20" i="14"/>
  <c r="L20" i="14"/>
  <c r="M20" i="13"/>
  <c r="L20" i="13"/>
  <c r="M20" i="12"/>
  <c r="L20" i="12"/>
  <c r="M20" i="11"/>
  <c r="L20" i="11"/>
  <c r="M20" i="10"/>
  <c r="L20" i="10"/>
  <c r="M20" i="9"/>
  <c r="L20" i="9"/>
  <c r="M20" i="5"/>
  <c r="L20" i="5"/>
  <c r="M20" i="7"/>
  <c r="L20" i="7"/>
  <c r="E21" i="6"/>
  <c r="D21" i="6"/>
  <c r="E50" i="6"/>
  <c r="G50" i="6"/>
  <c r="D50" i="6"/>
  <c r="G54" i="6"/>
  <c r="F50" i="6"/>
  <c r="M49" i="6"/>
  <c r="L49" i="6"/>
  <c r="F21" i="6"/>
  <c r="G25" i="6"/>
  <c r="G51" i="20"/>
  <c r="G51" i="18"/>
  <c r="G51" i="17"/>
  <c r="G51" i="16"/>
  <c r="G51" i="12"/>
  <c r="G51" i="11"/>
  <c r="G51" i="19"/>
  <c r="G51" i="14"/>
  <c r="G51" i="9"/>
  <c r="G22" i="18"/>
  <c r="G22" i="16"/>
  <c r="G22" i="15"/>
  <c r="G22" i="14"/>
  <c r="G22" i="13"/>
  <c r="G22" i="11"/>
  <c r="G22" i="9"/>
  <c r="G22" i="5"/>
  <c r="G22" i="20"/>
  <c r="G22" i="19"/>
  <c r="O21" i="17"/>
  <c r="M49" i="14"/>
  <c r="O50" i="14"/>
  <c r="G51" i="13"/>
  <c r="G22" i="12"/>
  <c r="G51" i="10"/>
  <c r="G22" i="10"/>
  <c r="G51" i="8"/>
  <c r="G22" i="8"/>
  <c r="G51" i="5"/>
  <c r="G22" i="7"/>
  <c r="O49" i="20"/>
  <c r="N49" i="20"/>
  <c r="O49" i="19"/>
  <c r="N49" i="19"/>
  <c r="M49" i="18"/>
  <c r="O49" i="17"/>
  <c r="N49" i="17"/>
  <c r="M49" i="16"/>
  <c r="O49" i="15"/>
  <c r="N49" i="15"/>
  <c r="M49" i="13"/>
  <c r="O49" i="12"/>
  <c r="N49" i="12"/>
  <c r="O50" i="12"/>
  <c r="O49" i="11"/>
  <c r="N49" i="11"/>
  <c r="O49" i="10"/>
  <c r="N49" i="10"/>
  <c r="O49" i="9"/>
  <c r="N49" i="9"/>
  <c r="O49" i="8"/>
  <c r="N49" i="8"/>
  <c r="N49" i="5"/>
  <c r="O49" i="5"/>
  <c r="N49" i="7"/>
  <c r="O49" i="7"/>
  <c r="O20" i="20"/>
  <c r="N20" i="20"/>
  <c r="O20" i="19"/>
  <c r="N20" i="19"/>
  <c r="M20" i="18"/>
  <c r="M20" i="16"/>
  <c r="O20" i="15"/>
  <c r="N20" i="15"/>
  <c r="O20" i="14"/>
  <c r="N20" i="14"/>
  <c r="O20" i="13"/>
  <c r="N20" i="13"/>
  <c r="O20" i="12"/>
  <c r="N20" i="12"/>
  <c r="N20" i="11"/>
  <c r="O20" i="11"/>
  <c r="O20" i="10"/>
  <c r="N20" i="10"/>
  <c r="O21" i="10"/>
  <c r="N20" i="9"/>
  <c r="O20" i="9"/>
  <c r="M20" i="8"/>
  <c r="O20" i="5"/>
  <c r="N20" i="5"/>
  <c r="O21" i="5"/>
  <c r="O20" i="7"/>
  <c r="N20" i="7"/>
  <c r="G51" i="6"/>
  <c r="O49" i="6"/>
  <c r="N49" i="6"/>
  <c r="O20" i="6"/>
  <c r="N20" i="6"/>
  <c r="O50" i="17"/>
  <c r="O50" i="15"/>
  <c r="O50" i="9"/>
  <c r="O50" i="8"/>
  <c r="O21" i="15"/>
  <c r="O21" i="12"/>
  <c r="O21" i="20"/>
  <c r="O21" i="14"/>
  <c r="O50" i="20"/>
  <c r="O21" i="13"/>
  <c r="O50" i="11"/>
  <c r="O50" i="19"/>
  <c r="O21" i="19"/>
  <c r="O21" i="11"/>
  <c r="O50" i="10"/>
  <c r="O21" i="9"/>
  <c r="O50" i="5"/>
  <c r="O50" i="7"/>
  <c r="O21" i="7"/>
  <c r="O49" i="18"/>
  <c r="N49" i="18"/>
  <c r="O50" i="18"/>
  <c r="O49" i="16"/>
  <c r="N49" i="16"/>
  <c r="O49" i="13"/>
  <c r="N49" i="13"/>
  <c r="O20" i="18"/>
  <c r="N20" i="18"/>
  <c r="O20" i="16"/>
  <c r="N20" i="16"/>
  <c r="O21" i="16"/>
  <c r="O20" i="8"/>
  <c r="N20" i="8"/>
  <c r="O50" i="6"/>
  <c r="N48" i="2"/>
  <c r="O48" i="2"/>
  <c r="N49" i="2"/>
  <c r="O49" i="2"/>
  <c r="N50" i="2"/>
  <c r="O50" i="2"/>
  <c r="N51" i="2"/>
  <c r="O51" i="2"/>
  <c r="N52" i="2"/>
  <c r="N53" i="2"/>
  <c r="O53" i="2"/>
  <c r="N54" i="2"/>
  <c r="O54" i="2"/>
  <c r="N47" i="2"/>
  <c r="O47" i="2"/>
  <c r="N46" i="2"/>
  <c r="O46" i="2"/>
  <c r="N35" i="2"/>
  <c r="O35" i="2"/>
  <c r="N36" i="2"/>
  <c r="O36" i="2"/>
  <c r="N37" i="2"/>
  <c r="O37" i="2"/>
  <c r="N38" i="2"/>
  <c r="O38" i="2"/>
  <c r="N34" i="2"/>
  <c r="O34" i="2"/>
  <c r="N33" i="2"/>
  <c r="O33" i="2"/>
  <c r="B59" i="2"/>
  <c r="K54" i="2"/>
  <c r="G54" i="2"/>
  <c r="E54" i="2"/>
  <c r="K53" i="2"/>
  <c r="G53" i="2"/>
  <c r="E53" i="2"/>
  <c r="O52" i="2"/>
  <c r="K52" i="2"/>
  <c r="G52" i="2"/>
  <c r="E52" i="2"/>
  <c r="K51" i="2"/>
  <c r="G51" i="2"/>
  <c r="E51" i="2"/>
  <c r="K50" i="2"/>
  <c r="G50" i="2"/>
  <c r="E50" i="2"/>
  <c r="K49" i="2"/>
  <c r="G49" i="2"/>
  <c r="E49" i="2"/>
  <c r="K48" i="2"/>
  <c r="G48" i="2"/>
  <c r="E48" i="2"/>
  <c r="K47" i="2"/>
  <c r="G47" i="2"/>
  <c r="E47" i="2"/>
  <c r="K46" i="2"/>
  <c r="G46" i="2"/>
  <c r="E46" i="2"/>
  <c r="K38" i="2"/>
  <c r="G38" i="2"/>
  <c r="E38" i="2"/>
  <c r="K37" i="2"/>
  <c r="G37" i="2"/>
  <c r="E37" i="2"/>
  <c r="K36" i="2"/>
  <c r="G36" i="2"/>
  <c r="G39" i="2"/>
  <c r="E36" i="2"/>
  <c r="E39" i="2"/>
  <c r="K35" i="2"/>
  <c r="G35" i="2"/>
  <c r="E35" i="2"/>
  <c r="K34" i="2"/>
  <c r="G34" i="2"/>
  <c r="E34" i="2"/>
  <c r="K33" i="2"/>
  <c r="G33" i="2"/>
  <c r="E33" i="2"/>
  <c r="E40" i="2"/>
  <c r="E41" i="2"/>
  <c r="O50" i="16"/>
  <c r="O50" i="13"/>
  <c r="E55" i="2"/>
  <c r="O21" i="18"/>
  <c r="O21" i="8"/>
  <c r="G40" i="2"/>
  <c r="G41" i="2"/>
  <c r="G42" i="2"/>
  <c r="E56" i="2"/>
  <c r="G55" i="2"/>
  <c r="K56" i="2"/>
  <c r="K39" i="2"/>
  <c r="G56" i="2"/>
  <c r="K40" i="2"/>
  <c r="K41" i="2"/>
  <c r="K55" i="2"/>
  <c r="O56" i="2"/>
  <c r="O55" i="2"/>
  <c r="O39" i="2"/>
  <c r="O40" i="2"/>
  <c r="I42" i="2"/>
  <c r="D24" i="2"/>
  <c r="G57" i="2"/>
  <c r="G58" i="2"/>
  <c r="E57" i="2"/>
  <c r="E42" i="2"/>
  <c r="O41" i="2"/>
  <c r="K57" i="2"/>
  <c r="O57" i="2"/>
  <c r="E58" i="2"/>
  <c r="N6" i="2" l="1"/>
  <c r="N7" i="2" s="1"/>
  <c r="B60" i="2"/>
  <c r="J59" i="2"/>
  <c r="N24" i="2"/>
  <c r="O6" i="2" l="1"/>
  <c r="P6" i="2" s="1"/>
  <c r="V6" i="2" s="1"/>
  <c r="U6" i="2"/>
  <c r="N8" i="2"/>
  <c r="O7" i="2"/>
  <c r="P7" i="2" l="1"/>
  <c r="V7" i="2" s="1"/>
  <c r="U7" i="2"/>
  <c r="O8" i="2"/>
  <c r="N9" i="2"/>
  <c r="N10" i="2" l="1"/>
  <c r="O9" i="2"/>
  <c r="U8" i="2"/>
  <c r="P8" i="2"/>
  <c r="V8" i="2" s="1"/>
  <c r="U9" i="2" l="1"/>
  <c r="P9" i="2"/>
  <c r="V9" i="2" s="1"/>
  <c r="N11" i="2"/>
  <c r="O10" i="2"/>
  <c r="P10" i="2" l="1"/>
  <c r="V10" i="2" s="1"/>
  <c r="U10" i="2"/>
  <c r="O11" i="2"/>
  <c r="N12" i="2"/>
  <c r="N13" i="2" l="1"/>
  <c r="O12" i="2"/>
  <c r="P11" i="2"/>
  <c r="V11" i="2" s="1"/>
  <c r="U11" i="2"/>
  <c r="N14" i="2" l="1"/>
  <c r="O13" i="2"/>
  <c r="U12" i="2"/>
  <c r="P12" i="2"/>
  <c r="V12" i="2" s="1"/>
  <c r="N15" i="2" l="1"/>
  <c r="O14" i="2"/>
  <c r="U13" i="2"/>
  <c r="P13" i="2"/>
  <c r="V13" i="2" s="1"/>
  <c r="O15" i="2" l="1"/>
  <c r="N16" i="2"/>
  <c r="U14" i="2"/>
  <c r="P14" i="2"/>
  <c r="V14" i="2" s="1"/>
  <c r="P15" i="2" l="1"/>
  <c r="V15" i="2" s="1"/>
  <c r="U15" i="2"/>
  <c r="N17" i="2"/>
  <c r="O16" i="2"/>
  <c r="U16" i="2" l="1"/>
  <c r="P16" i="2"/>
  <c r="V16" i="2" s="1"/>
  <c r="N18" i="2"/>
  <c r="O17" i="2"/>
  <c r="U17" i="2" l="1"/>
  <c r="P17" i="2"/>
  <c r="V17" i="2" s="1"/>
  <c r="N19" i="2"/>
  <c r="O18" i="2"/>
  <c r="P18" i="2" l="1"/>
  <c r="V18" i="2" s="1"/>
  <c r="U18" i="2"/>
  <c r="O19" i="2"/>
  <c r="N20" i="2"/>
  <c r="O20" i="2" l="1"/>
  <c r="N21" i="2"/>
  <c r="O21" i="2" s="1"/>
  <c r="U19" i="2"/>
  <c r="P19" i="2"/>
  <c r="V19" i="2" s="1"/>
  <c r="U20" i="2" l="1"/>
  <c r="P20" i="2"/>
  <c r="V20" i="2" s="1"/>
  <c r="P21" i="2"/>
  <c r="V21" i="2" s="1"/>
  <c r="V22" i="2" s="1"/>
  <c r="U21" i="2"/>
  <c r="U22" i="2" l="1"/>
</calcChain>
</file>

<file path=xl/comments1.xml><?xml version="1.0" encoding="utf-8"?>
<comments xmlns="http://schemas.openxmlformats.org/spreadsheetml/2006/main">
  <authors>
    <author>Yin Yin Wu</author>
    <author>Author</author>
  </authors>
  <commentList>
    <comment ref="D2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Estimated based on average tested power of standard efficient units at -75C</t>
        </r>
      </text>
    </comment>
    <comment ref="N23" authorId="0">
      <text>
        <r>
          <rPr>
            <b/>
            <sz val="9"/>
            <color indexed="81"/>
            <rFont val="Tahoma"/>
            <family val="2"/>
          </rPr>
          <t xml:space="preserve">Author:
</t>
        </r>
        <r>
          <rPr>
            <sz val="9"/>
            <color indexed="81"/>
            <rFont val="Tahoma"/>
            <family val="2"/>
          </rPr>
          <t>Estimated based on average tested power of standard efficient units at -75C</t>
        </r>
      </text>
    </comment>
    <comment ref="H32" authorId="1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is with door openings, Table 11.</t>
        </r>
      </text>
    </comment>
    <comment ref="J32" authorId="1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This is with no door openings, Table 9.</t>
        </r>
      </text>
    </comment>
  </commentList>
</comments>
</file>

<file path=xl/sharedStrings.xml><?xml version="1.0" encoding="utf-8"?>
<sst xmlns="http://schemas.openxmlformats.org/spreadsheetml/2006/main" count="2321" uniqueCount="137">
  <si>
    <t>Base case:</t>
  </si>
  <si>
    <t>Model  Run:</t>
  </si>
  <si>
    <t>Electricity Consumption (kWh)</t>
  </si>
  <si>
    <t>Total</t>
  </si>
  <si>
    <t>Electricity Savings (kWh)</t>
  </si>
  <si>
    <t>Natural Gas Savings (therms)</t>
  </si>
  <si>
    <t>Lab ULT</t>
  </si>
  <si>
    <t>Equip ULT</t>
  </si>
  <si>
    <t>Corr ULT</t>
  </si>
  <si>
    <t>Farm ULT</t>
  </si>
  <si>
    <t>CZ15</t>
  </si>
  <si>
    <t>--</t>
  </si>
  <si>
    <t>Base case</t>
  </si>
  <si>
    <t>Weighting % in Location</t>
  </si>
  <si>
    <t>Natural Gas Consumption (kBtu)</t>
  </si>
  <si>
    <t>eQuest Output:</t>
  </si>
  <si>
    <t>Savings Estimate:</t>
  </si>
  <si>
    <t>Energy Usage</t>
  </si>
  <si>
    <t>Electric Demand</t>
  </si>
  <si>
    <t>Electric Peak Demand (kW)</t>
  </si>
  <si>
    <t>Misc Equip (inc. ULT freezers)</t>
  </si>
  <si>
    <t>Demand Reduction Estimate:</t>
  </si>
  <si>
    <r>
      <t>ULT Freezer Range: 24-29 ft</t>
    </r>
    <r>
      <rPr>
        <b/>
        <vertAlign val="superscript"/>
        <sz val="10"/>
        <rFont val="Verdana"/>
        <family val="2"/>
      </rPr>
      <t>3</t>
    </r>
  </si>
  <si>
    <t>Peak Demand Reduction (kW)</t>
  </si>
  <si>
    <t>Climate Zone: CZ01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</si>
  <si>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</si>
  <si>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</si>
  <si>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</si>
  <si>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</si>
  <si>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</si>
  <si>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</si>
  <si>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</si>
  <si>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</si>
  <si>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</si>
  <si>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</si>
  <si>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</si>
  <si>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</si>
  <si>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</si>
  <si>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</si>
  <si>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CZ16</t>
  </si>
  <si>
    <t>Reference:</t>
  </si>
  <si>
    <t>ET, Tables 6, 10 and 11, Figure 27</t>
  </si>
  <si>
    <t>ULT Freezer</t>
  </si>
  <si>
    <t>Volume</t>
  </si>
  <si>
    <t xml:space="preserve">Refrigerant </t>
  </si>
  <si>
    <t>EC, -80C sp</t>
  </si>
  <si>
    <t>EC, -70C sp</t>
  </si>
  <si>
    <t>EC, -75C sp, est</t>
  </si>
  <si>
    <t>Marked as</t>
  </si>
  <si>
    <r>
      <t>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</si>
  <si>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Type</t>
  </si>
  <si>
    <t>(kWh/day)</t>
  </si>
  <si>
    <r>
      <t>(kWh/ft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/day)</t>
    </r>
  </si>
  <si>
    <t>Energy Efficent?</t>
  </si>
  <si>
    <t>K</t>
  </si>
  <si>
    <t>HFC</t>
  </si>
  <si>
    <t>M</t>
  </si>
  <si>
    <t>N</t>
  </si>
  <si>
    <t>H</t>
  </si>
  <si>
    <t>Natural</t>
  </si>
  <si>
    <t>Yes</t>
  </si>
  <si>
    <t>A</t>
  </si>
  <si>
    <t>B</t>
  </si>
  <si>
    <t>HFC/Natural Blend</t>
  </si>
  <si>
    <t>Ave. EE</t>
  </si>
  <si>
    <t>Ave. SE</t>
  </si>
  <si>
    <t>Savings</t>
  </si>
  <si>
    <t>Average</t>
  </si>
  <si>
    <t>kWh/yr-case</t>
  </si>
  <si>
    <t>D</t>
  </si>
  <si>
    <t>C</t>
  </si>
  <si>
    <t>E</t>
  </si>
  <si>
    <t>L</t>
  </si>
  <si>
    <t>O</t>
  </si>
  <si>
    <t>F</t>
  </si>
  <si>
    <t>I</t>
  </si>
  <si>
    <t>G</t>
  </si>
  <si>
    <t>J</t>
  </si>
  <si>
    <r>
      <t>(ft</t>
    </r>
    <r>
      <rPr>
        <vertAlign val="superscript"/>
        <sz val="10"/>
        <color theme="1"/>
        <rFont val="Verdana"/>
        <family val="2"/>
      </rPr>
      <t>3</t>
    </r>
    <r>
      <rPr>
        <sz val="10"/>
        <color theme="1"/>
        <rFont val="Verdana"/>
        <family val="2"/>
      </rPr>
      <t>)</t>
    </r>
  </si>
  <si>
    <t>(kWh/yr-each)</t>
  </si>
  <si>
    <t>(kW/each)</t>
  </si>
  <si>
    <t>Average Volume</t>
  </si>
  <si>
    <t>Direct HE ULT Freezer Savings</t>
  </si>
  <si>
    <t>Direct HE ULT Freezer Demand Reduction</t>
  </si>
  <si>
    <t>Total HE ULT Freezer Savings</t>
  </si>
  <si>
    <t>Total HE ULT Freezer Demand Reduction</t>
  </si>
  <si>
    <t>Savings Calculation:</t>
  </si>
  <si>
    <r>
      <t>(kWh/ft</t>
    </r>
    <r>
      <rPr>
        <vertAlign val="superscript"/>
        <sz val="10"/>
        <color theme="1"/>
        <rFont val="Verdana"/>
        <family val="2"/>
      </rPr>
      <t>3</t>
    </r>
    <r>
      <rPr>
        <sz val="10"/>
        <color theme="1"/>
        <rFont val="Verdana"/>
        <family val="2"/>
      </rPr>
      <t>-day)</t>
    </r>
  </si>
  <si>
    <r>
      <t>ULT Freezer Range: 15 to &lt;24 ft</t>
    </r>
    <r>
      <rPr>
        <b/>
        <vertAlign val="superscript"/>
        <sz val="10"/>
        <rFont val="Verdana"/>
        <family val="2"/>
      </rPr>
      <t>3</t>
    </r>
  </si>
  <si>
    <r>
      <t>ULT Freezer Range: 24 to 29 ft</t>
    </r>
    <r>
      <rPr>
        <b/>
        <vertAlign val="superscript"/>
        <sz val="10"/>
        <rFont val="Verdana"/>
        <family val="2"/>
      </rPr>
      <t>3</t>
    </r>
  </si>
  <si>
    <t>Average ULT Freezer Direct Savings: 34%</t>
  </si>
  <si>
    <t>Average ULT Freezer Direct Savings: 54%</t>
  </si>
  <si>
    <t>Base Model:</t>
  </si>
  <si>
    <t>Watt ULT freezer per space type</t>
  </si>
  <si>
    <t>Proposed Model:</t>
  </si>
  <si>
    <t>Indirect HVAC Savings, Therm</t>
  </si>
  <si>
    <t>Indirect HVAC Savings, kWh</t>
  </si>
  <si>
    <t>Weight Savings, kWh</t>
  </si>
  <si>
    <t>Weight Savings, Therm</t>
  </si>
  <si>
    <t>Indirect HVAC kW reduction</t>
  </si>
  <si>
    <t>Weight Reduction, kW</t>
  </si>
  <si>
    <t xml:space="preserve">Indirect HVAC Savings </t>
  </si>
  <si>
    <t>(therm/yr-each)</t>
  </si>
  <si>
    <t>Indirect HVAC Demand Reduction</t>
  </si>
  <si>
    <t>ULT Freezer Range: 15 to &lt;24 ft3 (- 75 °C)</t>
  </si>
  <si>
    <t>ULT Freezer Range: 24 to 29 ft3  (- 75 °C)</t>
  </si>
  <si>
    <t xml:space="preserve">Indirect HVAC Gas Penalty </t>
  </si>
  <si>
    <t>watt/day</t>
  </si>
  <si>
    <t>cz1</t>
  </si>
  <si>
    <t>cz2</t>
  </si>
  <si>
    <t>cz3</t>
  </si>
  <si>
    <t>cz4</t>
  </si>
  <si>
    <t>cz5</t>
  </si>
  <si>
    <t>cz6</t>
  </si>
  <si>
    <t>cz7</t>
  </si>
  <si>
    <t>cz8</t>
  </si>
  <si>
    <t>cz9</t>
  </si>
  <si>
    <t>cz10</t>
  </si>
  <si>
    <t>cz11</t>
  </si>
  <si>
    <t>cz12</t>
  </si>
  <si>
    <t>cz13</t>
  </si>
  <si>
    <t>cz14</t>
  </si>
  <si>
    <t>cz15</t>
  </si>
  <si>
    <t>cz16</t>
  </si>
  <si>
    <t>Miscellaneous equipment end-use energy</t>
  </si>
  <si>
    <t>Total end-use energy</t>
  </si>
  <si>
    <t>G4</t>
  </si>
  <si>
    <t>Q4</t>
  </si>
  <si>
    <t>AVERAGE(G5976:G5978,G6000:G6002,G6024:G6026)</t>
  </si>
  <si>
    <t>AVERAGE(Q5976:Q5978,Q6000:Q6002,Q6024:Q6026)</t>
  </si>
  <si>
    <t>AVERAGE(G4536:G4538,G4560:G4562,G4584:G4586)</t>
  </si>
  <si>
    <t>AVERAGE(Q4536:Q4538,Q4560:Q4562,Q4584:Q4586)</t>
  </si>
  <si>
    <t>AVERAGE(G5856:G5858,G5880:G5882,G5904:G5906)</t>
  </si>
  <si>
    <t>AVERAGE(G6024:G6026,G6048:G6050,G6072:G6074)</t>
  </si>
  <si>
    <t>AVERAGE(G5712:G5714,G5736:G5738,G5760:G5762)</t>
  </si>
  <si>
    <t>AVERAGE(G5712:G5714,G5736:G5738,G5688:G5690)</t>
  </si>
  <si>
    <t>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</si>
</sst>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(* #,##0.00_);_(* \(#,##0.00\);_(* &quot;-&quot;??_);_(@_)"/>
    <numFmt numFmtId="164" formatCode="0.0%"/>
    <numFmt numFmtId="165" formatCode="0.000"/>
    <numFmt numFmtId="166" formatCode="0.000000"/>
    <numFmt numFmtId="167" formatCode="0.0000"/>
    <numFmt numFmtId="168" formatCode="#,##0.000"/>
    <numFmt numFmtId="169" formatCode="_(* #,##0_);_(* \(#,##0\);_(* &quot;-&quot;??_);_(@_)"/>
    <numFmt numFmtId="170" formatCode="0.0"/>
    <numFmt numFmtId="171" formatCode="_(* #,##0.0_);_(* \(#,##0.0\);_(* &quot;-&quot;??_);_(@_)"/>
    <numFmt numFmtId="172" formatCode="_(* #,##0.0000_);_(* \(#,##0.0000\);_(* &quot;-&quot;??_);_(@_)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vertAlign val="superscript"/>
      <sz val="10"/>
      <name val="Verdana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Verdana"/>
      <family val="2"/>
    </font>
    <font>
      <vertAlign val="superscript"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vertAlign val="superscript"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9"/>
      <name val="Verdana"/>
      <family val="2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7" applyNumberFormat="0" applyAlignment="0" applyProtection="0"/>
    <xf numFmtId="0" fontId="14" fillId="10" borderId="8" applyNumberFormat="0" applyAlignment="0" applyProtection="0"/>
    <xf numFmtId="0" fontId="15" fillId="10" borderId="7" applyNumberFormat="0" applyAlignment="0" applyProtection="0"/>
    <xf numFmtId="0" fontId="16" fillId="0" borderId="9" applyNumberFormat="0" applyFill="0" applyAlignment="0" applyProtection="0"/>
    <xf numFmtId="0" fontId="17" fillId="11" borderId="10" applyNumberFormat="0" applyAlignment="0" applyProtection="0"/>
    <xf numFmtId="0" fontId="18" fillId="0" borderId="0" applyNumberFormat="0" applyFill="0" applyBorder="0" applyAlignment="0" applyProtection="0"/>
    <xf numFmtId="0" fontId="1" fillId="12" borderId="11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1" fillId="36" borderId="0" applyNumberFormat="0" applyBorder="0" applyAlignment="0" applyProtection="0"/>
  </cellStyleXfs>
  <cellXfs count="199">
    <xf numFmtId="0" fontId="0" fillId="0" borderId="0" xfId="0"/>
    <xf numFmtId="0" fontId="2" fillId="0" borderId="0" xfId="0" applyFont="1"/>
    <xf numFmtId="0" fontId="3" fillId="0" borderId="2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quotePrefix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3" fontId="4" fillId="0" borderId="1" xfId="0" applyNumberFormat="1" applyFont="1" applyFill="1" applyBorder="1"/>
    <xf numFmtId="168" fontId="4" fillId="0" borderId="1" xfId="0" applyNumberFormat="1" applyFont="1" applyFill="1" applyBorder="1"/>
    <xf numFmtId="0" fontId="4" fillId="0" borderId="1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Protection="1"/>
    <xf numFmtId="3" fontId="4" fillId="0" borderId="0" xfId="0" applyNumberFormat="1" applyFont="1" applyFill="1" applyBorder="1"/>
    <xf numFmtId="3" fontId="4" fillId="0" borderId="0" xfId="0" applyNumberFormat="1" applyFont="1" applyFill="1" applyBorder="1" applyProtection="1"/>
    <xf numFmtId="0" fontId="3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quotePrefix="1" applyFont="1" applyFill="1" applyBorder="1" applyAlignment="1" applyProtection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165" fontId="4" fillId="0" borderId="0" xfId="0" applyNumberFormat="1" applyFont="1" applyFill="1" applyBorder="1"/>
    <xf numFmtId="167" fontId="4" fillId="0" borderId="0" xfId="0" applyNumberFormat="1" applyFont="1" applyFill="1" applyBorder="1"/>
    <xf numFmtId="9" fontId="4" fillId="0" borderId="1" xfId="1" applyFont="1" applyFill="1" applyBorder="1"/>
    <xf numFmtId="9" fontId="4" fillId="0" borderId="0" xfId="1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166" fontId="4" fillId="0" borderId="0" xfId="0" applyNumberFormat="1" applyFont="1" applyFill="1"/>
    <xf numFmtId="9" fontId="4" fillId="0" borderId="0" xfId="1" applyFont="1" applyFill="1"/>
    <xf numFmtId="164" fontId="4" fillId="0" borderId="0" xfId="1" applyNumberFormat="1" applyFont="1" applyFill="1"/>
    <xf numFmtId="0" fontId="3" fillId="0" borderId="0" xfId="0" applyFont="1" applyFill="1" applyBorder="1"/>
    <xf numFmtId="0" fontId="3" fillId="5" borderId="0" xfId="0" applyFont="1" applyFill="1" applyBorder="1"/>
    <xf numFmtId="0" fontId="3" fillId="5" borderId="0" xfId="0" applyFont="1" applyFill="1"/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0" fontId="3" fillId="0" borderId="3" xfId="0" applyFont="1" applyFill="1" applyBorder="1" applyAlignment="1">
      <alignment horizontal="left" wrapText="1"/>
    </xf>
    <xf numFmtId="0" fontId="4" fillId="4" borderId="0" xfId="0" applyFont="1" applyFill="1"/>
    <xf numFmtId="0" fontId="4" fillId="2" borderId="0" xfId="0" applyFont="1" applyFill="1"/>
    <xf numFmtId="0" fontId="4" fillId="2" borderId="0" xfId="0" quotePrefix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9" fontId="4" fillId="0" borderId="0" xfId="2" applyNumberFormat="1" applyFont="1" applyFill="1" applyBorder="1"/>
    <xf numFmtId="164" fontId="2" fillId="0" borderId="0" xfId="0" applyNumberFormat="1" applyFont="1"/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2" fillId="0" borderId="0" xfId="0" applyFont="1"/>
    <xf numFmtId="0" fontId="20" fillId="0" borderId="0" xfId="0" applyFont="1"/>
    <xf numFmtId="0" fontId="0" fillId="37" borderId="0" xfId="0" applyFill="1"/>
    <xf numFmtId="0" fontId="0" fillId="5" borderId="0" xfId="0" applyFill="1"/>
    <xf numFmtId="0" fontId="0" fillId="38" borderId="0" xfId="0" applyFill="1"/>
    <xf numFmtId="0" fontId="0" fillId="0" borderId="13" xfId="0" applyBorder="1"/>
    <xf numFmtId="0" fontId="0" fillId="0" borderId="14" xfId="0" applyBorder="1"/>
    <xf numFmtId="165" fontId="0" fillId="0" borderId="14" xfId="0" applyNumberFormat="1" applyFill="1" applyBorder="1"/>
    <xf numFmtId="0" fontId="0" fillId="0" borderId="14" xfId="0" applyFill="1" applyBorder="1"/>
    <xf numFmtId="167" fontId="0" fillId="0" borderId="14" xfId="0" applyNumberFormat="1" applyFill="1" applyBorder="1"/>
    <xf numFmtId="165" fontId="0" fillId="0" borderId="15" xfId="0" applyNumberFormat="1" applyBorder="1"/>
    <xf numFmtId="0" fontId="0" fillId="0" borderId="16" xfId="0" applyBorder="1"/>
    <xf numFmtId="0" fontId="0" fillId="0" borderId="0" xfId="0" applyBorder="1"/>
    <xf numFmtId="165" fontId="0" fillId="0" borderId="0" xfId="0" applyNumberFormat="1" applyFill="1" applyBorder="1"/>
    <xf numFmtId="0" fontId="0" fillId="0" borderId="0" xfId="0" applyFill="1" applyBorder="1"/>
    <xf numFmtId="167" fontId="0" fillId="0" borderId="0" xfId="0" applyNumberFormat="1" applyFill="1" applyBorder="1"/>
    <xf numFmtId="165" fontId="0" fillId="0" borderId="17" xfId="0" applyNumberFormat="1" applyBorder="1"/>
    <xf numFmtId="0" fontId="0" fillId="39" borderId="16" xfId="0" applyFill="1" applyBorder="1"/>
    <xf numFmtId="0" fontId="0" fillId="39" borderId="0" xfId="0" applyFill="1" applyBorder="1"/>
    <xf numFmtId="165" fontId="0" fillId="39" borderId="0" xfId="0" applyNumberFormat="1" applyFill="1" applyBorder="1"/>
    <xf numFmtId="167" fontId="0" fillId="39" borderId="0" xfId="0" applyNumberFormat="1" applyFill="1" applyBorder="1"/>
    <xf numFmtId="0" fontId="0" fillId="39" borderId="0" xfId="0" applyFill="1" applyBorder="1" applyAlignment="1">
      <alignment horizontal="center"/>
    </xf>
    <xf numFmtId="165" fontId="0" fillId="39" borderId="17" xfId="0" applyNumberFormat="1" applyFill="1" applyBorder="1"/>
    <xf numFmtId="0" fontId="0" fillId="0" borderId="18" xfId="0" applyBorder="1"/>
    <xf numFmtId="0" fontId="0" fillId="0" borderId="19" xfId="0" applyBorder="1"/>
    <xf numFmtId="165" fontId="0" fillId="0" borderId="19" xfId="0" applyNumberFormat="1" applyFill="1" applyBorder="1"/>
    <xf numFmtId="0" fontId="0" fillId="0" borderId="19" xfId="0" applyFill="1" applyBorder="1"/>
    <xf numFmtId="167" fontId="0" fillId="0" borderId="19" xfId="0" applyNumberFormat="1" applyFill="1" applyBorder="1"/>
    <xf numFmtId="0" fontId="0" fillId="0" borderId="19" xfId="0" applyBorder="1" applyAlignment="1">
      <alignment horizontal="center"/>
    </xf>
    <xf numFmtId="165" fontId="0" fillId="0" borderId="20" xfId="0" applyNumberFormat="1" applyBorder="1"/>
    <xf numFmtId="2" fontId="20" fillId="0" borderId="0" xfId="0" applyNumberFormat="1" applyFont="1"/>
    <xf numFmtId="165" fontId="20" fillId="0" borderId="0" xfId="0" applyNumberFormat="1" applyFont="1"/>
    <xf numFmtId="2" fontId="20" fillId="0" borderId="0" xfId="0" applyNumberFormat="1" applyFont="1" applyFill="1"/>
    <xf numFmtId="0" fontId="20" fillId="0" borderId="0" xfId="0" applyFont="1" applyFill="1"/>
    <xf numFmtId="2" fontId="0" fillId="0" borderId="0" xfId="0" applyNumberFormat="1"/>
    <xf numFmtId="9" fontId="0" fillId="0" borderId="0" xfId="1" applyFont="1"/>
    <xf numFmtId="0" fontId="20" fillId="0" borderId="0" xfId="0" applyFont="1" applyFill="1" applyBorder="1"/>
    <xf numFmtId="169" fontId="0" fillId="0" borderId="0" xfId="2" applyNumberFormat="1" applyFont="1"/>
    <xf numFmtId="169" fontId="24" fillId="0" borderId="0" xfId="0" applyNumberFormat="1" applyFont="1"/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8" xfId="0" applyFill="1" applyBorder="1"/>
    <xf numFmtId="43" fontId="0" fillId="0" borderId="0" xfId="0" applyNumberFormat="1"/>
    <xf numFmtId="0" fontId="25" fillId="0" borderId="0" xfId="0" applyFont="1"/>
    <xf numFmtId="43" fontId="2" fillId="0" borderId="0" xfId="2" applyFont="1"/>
    <xf numFmtId="169" fontId="2" fillId="0" borderId="0" xfId="2" applyNumberFormat="1" applyFont="1"/>
    <xf numFmtId="0" fontId="2" fillId="2" borderId="0" xfId="0" applyFont="1" applyFill="1"/>
    <xf numFmtId="0" fontId="29" fillId="40" borderId="0" xfId="0" applyFont="1" applyFill="1" applyAlignment="1">
      <alignment wrapText="1"/>
    </xf>
    <xf numFmtId="0" fontId="2" fillId="40" borderId="0" xfId="0" applyFont="1" applyFill="1" applyAlignment="1">
      <alignment wrapText="1"/>
    </xf>
    <xf numFmtId="0" fontId="29" fillId="41" borderId="0" xfId="0" applyFont="1" applyFill="1" applyAlignment="1">
      <alignment wrapText="1"/>
    </xf>
    <xf numFmtId="0" fontId="2" fillId="41" borderId="0" xfId="0" applyFont="1" applyFill="1" applyAlignment="1">
      <alignment wrapText="1"/>
    </xf>
    <xf numFmtId="0" fontId="0" fillId="2" borderId="0" xfId="0" applyFill="1" applyBorder="1"/>
    <xf numFmtId="165" fontId="2" fillId="0" borderId="0" xfId="0" applyNumberFormat="1" applyFont="1"/>
    <xf numFmtId="165" fontId="2" fillId="0" borderId="0" xfId="2" applyNumberFormat="1" applyFont="1"/>
    <xf numFmtId="0" fontId="4" fillId="0" borderId="1" xfId="0" applyFont="1" applyFill="1" applyBorder="1" applyAlignment="1">
      <alignment horizontal="right"/>
    </xf>
    <xf numFmtId="2" fontId="20" fillId="3" borderId="0" xfId="0" applyNumberFormat="1" applyFont="1" applyFill="1"/>
    <xf numFmtId="165" fontId="20" fillId="0" borderId="0" xfId="0" applyNumberFormat="1" applyFont="1" applyFill="1"/>
    <xf numFmtId="170" fontId="0" fillId="0" borderId="0" xfId="0" applyNumberFormat="1"/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9" fontId="4" fillId="0" borderId="1" xfId="2" applyNumberFormat="1" applyFont="1" applyFill="1" applyBorder="1"/>
    <xf numFmtId="43" fontId="4" fillId="0" borderId="0" xfId="2" applyNumberFormat="1" applyFont="1" applyFill="1" applyBorder="1"/>
    <xf numFmtId="169" fontId="4" fillId="0" borderId="3" xfId="2" applyNumberFormat="1" applyFont="1" applyFill="1" applyBorder="1"/>
    <xf numFmtId="2" fontId="2" fillId="0" borderId="0" xfId="0" applyNumberFormat="1" applyFont="1"/>
    <xf numFmtId="3" fontId="4" fillId="0" borderId="0" xfId="2" applyNumberFormat="1" applyFont="1" applyFill="1" applyBorder="1"/>
    <xf numFmtId="169" fontId="2" fillId="0" borderId="0" xfId="0" applyNumberFormat="1" applyFont="1"/>
    <xf numFmtId="164" fontId="4" fillId="0" borderId="0" xfId="1" applyNumberFormat="1" applyFont="1" applyFill="1" applyBorder="1"/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3" fontId="4" fillId="0" borderId="1" xfId="0" applyNumberFormat="1" applyFont="1" applyFill="1" applyBorder="1"/>
    <xf numFmtId="0" fontId="2" fillId="0" borderId="0" xfId="0" applyFont="1"/>
    <xf numFmtId="0" fontId="3" fillId="0" borderId="2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quotePrefix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/>
    <xf numFmtId="168" fontId="4" fillId="0" borderId="1" xfId="0" applyNumberFormat="1" applyFont="1" applyFill="1" applyBorder="1"/>
    <xf numFmtId="0" fontId="4" fillId="0" borderId="1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4" fillId="0" borderId="0" xfId="0" applyFont="1" applyFill="1" applyBorder="1" applyProtection="1"/>
    <xf numFmtId="3" fontId="4" fillId="0" borderId="0" xfId="0" applyNumberFormat="1" applyFont="1" applyFill="1" applyBorder="1"/>
    <xf numFmtId="3" fontId="4" fillId="0" borderId="0" xfId="0" applyNumberFormat="1" applyFont="1" applyFill="1" applyBorder="1" applyProtection="1"/>
    <xf numFmtId="0" fontId="3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quotePrefix="1" applyFont="1" applyFill="1" applyBorder="1" applyAlignment="1" applyProtection="1">
      <alignment horizontal="center" vertical="center" wrapText="1"/>
    </xf>
    <xf numFmtId="0" fontId="3" fillId="0" borderId="0" xfId="0" applyFont="1" applyFill="1"/>
    <xf numFmtId="0" fontId="4" fillId="0" borderId="0" xfId="0" applyFont="1" applyFill="1" applyAlignment="1">
      <alignment horizontal="left"/>
    </xf>
    <xf numFmtId="165" fontId="4" fillId="0" borderId="0" xfId="0" applyNumberFormat="1" applyFont="1" applyFill="1" applyBorder="1"/>
    <xf numFmtId="167" fontId="4" fillId="0" borderId="0" xfId="0" applyNumberFormat="1" applyFont="1" applyFill="1" applyBorder="1"/>
    <xf numFmtId="9" fontId="4" fillId="0" borderId="1" xfId="1" applyFont="1" applyFill="1" applyBorder="1"/>
    <xf numFmtId="9" fontId="4" fillId="0" borderId="0" xfId="1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166" fontId="4" fillId="0" borderId="0" xfId="0" applyNumberFormat="1" applyFont="1" applyFill="1"/>
    <xf numFmtId="9" fontId="4" fillId="0" borderId="0" xfId="1" applyFont="1" applyFill="1"/>
    <xf numFmtId="164" fontId="4" fillId="0" borderId="0" xfId="1" applyNumberFormat="1" applyFont="1" applyFill="1"/>
    <xf numFmtId="0" fontId="3" fillId="0" borderId="0" xfId="0" applyFont="1" applyFill="1" applyBorder="1"/>
    <xf numFmtId="0" fontId="3" fillId="5" borderId="0" xfId="0" applyFont="1" applyFill="1" applyBorder="1"/>
    <xf numFmtId="0" fontId="3" fillId="5" borderId="0" xfId="0" applyFont="1" applyFill="1"/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0" fontId="3" fillId="0" borderId="3" xfId="0" applyFont="1" applyFill="1" applyBorder="1" applyAlignment="1">
      <alignment horizontal="left" wrapText="1"/>
    </xf>
    <xf numFmtId="0" fontId="4" fillId="4" borderId="0" xfId="0" applyFont="1" applyFill="1"/>
    <xf numFmtId="169" fontId="4" fillId="0" borderId="0" xfId="2" applyNumberFormat="1" applyFont="1" applyFill="1" applyBorder="1"/>
    <xf numFmtId="168" fontId="4" fillId="0" borderId="1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3" fontId="4" fillId="0" borderId="0" xfId="0" applyNumberFormat="1" applyFont="1" applyFill="1"/>
    <xf numFmtId="169" fontId="4" fillId="0" borderId="0" xfId="2" applyNumberFormat="1" applyFont="1" applyFill="1"/>
    <xf numFmtId="0" fontId="4" fillId="0" borderId="1" xfId="0" applyFont="1" applyFill="1" applyBorder="1" applyAlignment="1">
      <alignment horizontal="right"/>
    </xf>
    <xf numFmtId="0" fontId="30" fillId="40" borderId="0" xfId="0" applyFont="1" applyFill="1" applyAlignment="1">
      <alignment wrapText="1"/>
    </xf>
    <xf numFmtId="0" fontId="4" fillId="40" borderId="0" xfId="0" applyFont="1" applyFill="1" applyAlignment="1">
      <alignment wrapText="1"/>
    </xf>
    <xf numFmtId="43" fontId="4" fillId="0" borderId="0" xfId="2" applyNumberFormat="1" applyFont="1" applyFill="1"/>
    <xf numFmtId="43" fontId="4" fillId="0" borderId="0" xfId="2" applyFont="1"/>
    <xf numFmtId="169" fontId="31" fillId="0" borderId="0" xfId="0" applyNumberFormat="1" applyFont="1"/>
    <xf numFmtId="0" fontId="24" fillId="0" borderId="0" xfId="0" applyFont="1"/>
    <xf numFmtId="0" fontId="32" fillId="0" borderId="0" xfId="0" applyFont="1"/>
    <xf numFmtId="2" fontId="4" fillId="0" borderId="0" xfId="0" applyNumberFormat="1" applyFont="1"/>
    <xf numFmtId="0" fontId="30" fillId="41" borderId="0" xfId="0" applyFont="1" applyFill="1" applyAlignment="1">
      <alignment wrapText="1"/>
    </xf>
    <xf numFmtId="0" fontId="4" fillId="41" borderId="0" xfId="0" applyFont="1" applyFill="1" applyAlignment="1">
      <alignment wrapText="1"/>
    </xf>
    <xf numFmtId="43" fontId="4" fillId="0" borderId="0" xfId="2" applyNumberFormat="1" applyFont="1"/>
    <xf numFmtId="43" fontId="2" fillId="0" borderId="0" xfId="0" applyNumberFormat="1" applyFont="1"/>
    <xf numFmtId="165" fontId="20" fillId="3" borderId="0" xfId="0" applyNumberFormat="1" applyFont="1" applyFill="1"/>
    <xf numFmtId="0" fontId="30" fillId="40" borderId="1" xfId="0" applyFont="1" applyFill="1" applyBorder="1" applyAlignment="1">
      <alignment wrapText="1"/>
    </xf>
    <xf numFmtId="0" fontId="29" fillId="40" borderId="1" xfId="0" applyFont="1" applyFill="1" applyBorder="1" applyAlignment="1">
      <alignment wrapText="1"/>
    </xf>
    <xf numFmtId="0" fontId="4" fillId="40" borderId="1" xfId="0" applyFont="1" applyFill="1" applyBorder="1" applyAlignment="1">
      <alignment wrapText="1"/>
    </xf>
    <xf numFmtId="0" fontId="2" fillId="40" borderId="1" xfId="0" applyFont="1" applyFill="1" applyBorder="1" applyAlignment="1">
      <alignment wrapText="1"/>
    </xf>
    <xf numFmtId="4" fontId="4" fillId="0" borderId="1" xfId="2" applyNumberFormat="1" applyFont="1" applyBorder="1" applyAlignment="1">
      <alignment horizontal="center"/>
    </xf>
    <xf numFmtId="43" fontId="4" fillId="0" borderId="1" xfId="2" applyNumberFormat="1" applyFont="1" applyFill="1" applyBorder="1"/>
    <xf numFmtId="4" fontId="4" fillId="0" borderId="0" xfId="2" applyNumberFormat="1" applyFont="1" applyFill="1" applyBorder="1"/>
    <xf numFmtId="0" fontId="30" fillId="41" borderId="1" xfId="0" applyFont="1" applyFill="1" applyBorder="1" applyAlignment="1">
      <alignment wrapText="1"/>
    </xf>
    <xf numFmtId="0" fontId="29" fillId="41" borderId="1" xfId="0" applyFont="1" applyFill="1" applyBorder="1" applyAlignment="1">
      <alignment wrapText="1"/>
    </xf>
    <xf numFmtId="0" fontId="4" fillId="41" borderId="1" xfId="0" applyFont="1" applyFill="1" applyBorder="1" applyAlignment="1">
      <alignment wrapText="1"/>
    </xf>
    <xf numFmtId="0" fontId="2" fillId="41" borderId="1" xfId="0" applyFont="1" applyFill="1" applyBorder="1" applyAlignment="1">
      <alignment wrapText="1"/>
    </xf>
    <xf numFmtId="4" fontId="4" fillId="0" borderId="1" xfId="2" applyNumberFormat="1" applyFont="1" applyBorder="1"/>
    <xf numFmtId="0" fontId="22" fillId="42" borderId="0" xfId="0" applyFont="1" applyFill="1" applyAlignment="1"/>
    <xf numFmtId="0" fontId="22" fillId="42" borderId="1" xfId="0" applyFont="1" applyFill="1" applyBorder="1" applyAlignment="1"/>
    <xf numFmtId="0" fontId="2" fillId="0" borderId="1" xfId="0" applyFont="1" applyBorder="1"/>
    <xf numFmtId="0" fontId="3" fillId="0" borderId="1" xfId="0" applyFont="1" applyBorder="1"/>
    <xf numFmtId="4" fontId="22" fillId="0" borderId="1" xfId="0" applyNumberFormat="1" applyFont="1" applyBorder="1"/>
    <xf numFmtId="0" fontId="22" fillId="5" borderId="21" xfId="0" applyFont="1" applyFill="1" applyBorder="1" applyAlignment="1"/>
    <xf numFmtId="0" fontId="22" fillId="5" borderId="0" xfId="0" applyFont="1" applyFill="1" applyAlignment="1"/>
    <xf numFmtId="0" fontId="22" fillId="5" borderId="1" xfId="0" applyFont="1" applyFill="1" applyBorder="1" applyAlignment="1"/>
    <xf numFmtId="169" fontId="4" fillId="0" borderId="0" xfId="2" applyNumberFormat="1" applyFont="1"/>
    <xf numFmtId="1" fontId="2" fillId="0" borderId="0" xfId="0" applyNumberFormat="1" applyFont="1"/>
    <xf numFmtId="9" fontId="2" fillId="0" borderId="0" xfId="1" applyFont="1"/>
    <xf numFmtId="172" fontId="4" fillId="0" borderId="1" xfId="2" applyNumberFormat="1" applyFont="1" applyFill="1" applyBorder="1"/>
    <xf numFmtId="0" fontId="4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169" fontId="4" fillId="0" borderId="0" xfId="0" applyNumberFormat="1" applyFont="1"/>
    <xf numFmtId="43" fontId="4" fillId="0" borderId="0" xfId="0" applyNumberFormat="1" applyFont="1"/>
    <xf numFmtId="4" fontId="3" fillId="0" borderId="1" xfId="0" applyNumberFormat="1" applyFont="1" applyBorder="1"/>
    <xf numFmtId="0" fontId="4" fillId="0" borderId="0" xfId="0" applyFont="1"/>
    <xf numFmtId="171" fontId="4" fillId="0" borderId="0" xfId="0" applyNumberFormat="1" applyFont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2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1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Open%20Projects/383%20-%20PG&amp;E%20Workpapers/2017/01%20Ultra%20Low%20Temp%20Freezer/PGECOREF130%20R0_Draft%201/Response%20to%20PGE%20Comments%2007072017/ULT%20freezer%20model%20outputs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BFS01\USERS\HHjobs\DOE-Eis\Ike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WS"/>
      <sheetName val="Baseline_Raw"/>
      <sheetName val="ECM_1_Raw"/>
      <sheetName val="ECM_2_Raw"/>
      <sheetName val="ECM_3_Raw"/>
      <sheetName val="ECM_4_Raw"/>
      <sheetName val="ECM_5_Raw"/>
      <sheetName val="ECM_6_Raw"/>
      <sheetName val="ECM_7_Raw"/>
      <sheetName val="ECM_8_Raw"/>
      <sheetName val="ECM_9_Raw"/>
      <sheetName val="ECM_10_Raw"/>
      <sheetName val="ECM_11_Raw"/>
      <sheetName val="ECM_12_Raw"/>
      <sheetName val="ECM_13_Raw"/>
      <sheetName val="ECM_14_Raw"/>
      <sheetName val="ECM_15_Raw"/>
      <sheetName val="ECM_16_Raw"/>
      <sheetName val="ECM_17_Raw"/>
      <sheetName val="ECM_18_Raw"/>
      <sheetName val="BEPU"/>
      <sheetName val="Results"/>
      <sheetName val="Weighted Averages"/>
      <sheetName val="CZ15"/>
      <sheetName val="CZ09"/>
      <sheetName val="CZ03"/>
      <sheetName val="NGRID-Summary"/>
      <sheetName val="NGRID-Summary_CDA"/>
      <sheetName val="NSTAR-Summary"/>
      <sheetName val="NSTAR-ECM"/>
      <sheetName val="NSTAR-%_Savings"/>
      <sheetName val="NGRID-MESST"/>
      <sheetName val="NGRID-ECM"/>
      <sheetName val="Basecase Energy Usage"/>
      <sheetName val="Custom Screen 2010"/>
      <sheetName val="NGrid Screen 2009"/>
      <sheetName val="Figure 1-kWh"/>
      <sheetName val="Figure 2-MMBtu"/>
      <sheetName val="pk hours"/>
      <sheetName val="Delt 1"/>
      <sheetName val="Delt 2"/>
      <sheetName val="Delt 3"/>
      <sheetName val="Delt 4"/>
      <sheetName val="Delt 5"/>
      <sheetName val="Delt 6"/>
      <sheetName val="Delt 8"/>
      <sheetName val="Delt 7"/>
      <sheetName val="Delt 9"/>
      <sheetName val="Delt 10"/>
      <sheetName val="Delt 11"/>
      <sheetName val="Delt 12"/>
      <sheetName val="Delt 13"/>
      <sheetName val="Delt 14"/>
      <sheetName val="Delt 15"/>
      <sheetName val="Delt 16"/>
      <sheetName val="Delt 17"/>
      <sheetName val="Delt 18"/>
      <sheetName val="Base Form"/>
      <sheetName val="ECM1 Form"/>
      <sheetName val="ECM2 Form"/>
      <sheetName val="ECM3 Form"/>
      <sheetName val="ECM4 Form"/>
      <sheetName val="ECM 5 Form"/>
      <sheetName val="ECM 6 Form"/>
      <sheetName val="ECM 7 Form"/>
      <sheetName val="ECM 8 Form"/>
      <sheetName val="ECM 9 Form"/>
      <sheetName val="ECM 10 Form"/>
      <sheetName val="ECM 11 Form"/>
      <sheetName val="ECM 12 Form"/>
      <sheetName val="ECM 13 Form"/>
      <sheetName val="ECM 14 Form"/>
      <sheetName val="ECM 15 Form"/>
      <sheetName val="ECM 16 Form"/>
      <sheetName val="ECM 17 Form"/>
      <sheetName val="ECM 18 Form"/>
      <sheetName val="XML_SETUP"/>
      <sheetName val="XML_OUTPUT"/>
      <sheetName val="XML_OUTPUT_2"/>
      <sheetName val="NGrid 2010 Scrn"/>
      <sheetName val="NStar 2010 Scrn"/>
    </sheetNames>
    <sheetDataSet>
      <sheetData sheetId="0">
        <row r="5">
          <cell r="B5">
            <v>90000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yheat"/>
      <sheetName val="summertopeka"/>
      <sheetName val="kwton"/>
    </sheetNames>
    <sheetDataSet>
      <sheetData sheetId="0"/>
      <sheetData sheetId="1"/>
      <sheetData sheetId="2">
        <row r="3">
          <cell r="E3">
            <v>2</v>
          </cell>
          <cell r="F3">
            <v>1.1000000000000001</v>
          </cell>
        </row>
        <row r="4">
          <cell r="E4">
            <v>3</v>
          </cell>
          <cell r="F4">
            <v>1.1000000000000001</v>
          </cell>
        </row>
        <row r="5">
          <cell r="E5">
            <v>4</v>
          </cell>
          <cell r="F5">
            <v>1.1000000000000001</v>
          </cell>
        </row>
        <row r="6">
          <cell r="E6">
            <v>5</v>
          </cell>
          <cell r="F6">
            <v>1.1000000000000001</v>
          </cell>
        </row>
        <row r="7">
          <cell r="E7">
            <v>6</v>
          </cell>
          <cell r="F7">
            <v>1.1000000000000001</v>
          </cell>
        </row>
        <row r="8">
          <cell r="E8">
            <v>7</v>
          </cell>
          <cell r="F8">
            <v>1.1000000000000001</v>
          </cell>
        </row>
        <row r="9">
          <cell r="E9">
            <v>8</v>
          </cell>
          <cell r="F9">
            <v>1.1000000000000001</v>
          </cell>
        </row>
        <row r="10">
          <cell r="E10">
            <v>9</v>
          </cell>
          <cell r="F10">
            <v>1.1000000000000001</v>
          </cell>
        </row>
        <row r="11">
          <cell r="E11">
            <v>10</v>
          </cell>
          <cell r="F11">
            <v>1.1000000000000001</v>
          </cell>
        </row>
        <row r="12">
          <cell r="E12">
            <v>11</v>
          </cell>
          <cell r="F12">
            <v>1.1000000000000001</v>
          </cell>
        </row>
        <row r="13">
          <cell r="E13">
            <v>12</v>
          </cell>
          <cell r="F13">
            <v>1.1000000000000001</v>
          </cell>
        </row>
        <row r="14">
          <cell r="E14">
            <v>13</v>
          </cell>
          <cell r="F14">
            <v>1.1000000000000001</v>
          </cell>
        </row>
        <row r="15">
          <cell r="E15">
            <v>14</v>
          </cell>
          <cell r="F15">
            <v>1.1000000000000001</v>
          </cell>
        </row>
        <row r="16">
          <cell r="E16">
            <v>15</v>
          </cell>
          <cell r="F16">
            <v>1.1000000000000001</v>
          </cell>
        </row>
        <row r="17">
          <cell r="E17">
            <v>16</v>
          </cell>
          <cell r="F17">
            <v>1.1000000000000001</v>
          </cell>
        </row>
        <row r="18">
          <cell r="E18">
            <v>17</v>
          </cell>
          <cell r="F18">
            <v>1.1000000000000001</v>
          </cell>
        </row>
        <row r="19">
          <cell r="E19">
            <v>18</v>
          </cell>
          <cell r="F19">
            <v>1.1000000000000001</v>
          </cell>
        </row>
        <row r="20">
          <cell r="E20">
            <v>19</v>
          </cell>
          <cell r="F20">
            <v>1.1000000000000001</v>
          </cell>
        </row>
        <row r="21">
          <cell r="E21">
            <v>20</v>
          </cell>
          <cell r="F21">
            <v>1.1000000000000001</v>
          </cell>
        </row>
        <row r="22">
          <cell r="E22">
            <v>21</v>
          </cell>
          <cell r="F22">
            <v>1.1000000000000001</v>
          </cell>
        </row>
        <row r="23">
          <cell r="E23">
            <v>22</v>
          </cell>
          <cell r="F23">
            <v>1.1000000000000001</v>
          </cell>
        </row>
        <row r="24">
          <cell r="E24">
            <v>23</v>
          </cell>
          <cell r="F24">
            <v>1.1000000000000001</v>
          </cell>
        </row>
        <row r="25">
          <cell r="E25">
            <v>24</v>
          </cell>
          <cell r="F25">
            <v>1.1000000000000001</v>
          </cell>
        </row>
        <row r="26">
          <cell r="E26">
            <v>25</v>
          </cell>
          <cell r="F26">
            <v>1.1000000000000001</v>
          </cell>
        </row>
        <row r="27">
          <cell r="E27">
            <v>26</v>
          </cell>
          <cell r="F27">
            <v>1.1000000000000001</v>
          </cell>
        </row>
        <row r="28">
          <cell r="E28">
            <v>27</v>
          </cell>
          <cell r="F28">
            <v>1.1000000000000001</v>
          </cell>
        </row>
        <row r="29">
          <cell r="E29">
            <v>28</v>
          </cell>
          <cell r="F29">
            <v>1.1000000000000001</v>
          </cell>
        </row>
        <row r="30">
          <cell r="E30">
            <v>29</v>
          </cell>
          <cell r="F30">
            <v>1.1000000000000001</v>
          </cell>
        </row>
        <row r="31">
          <cell r="E31">
            <v>30</v>
          </cell>
          <cell r="F31">
            <v>1.1000000000000001</v>
          </cell>
        </row>
        <row r="32">
          <cell r="E32">
            <v>31</v>
          </cell>
          <cell r="F32">
            <v>1.1000000000000001</v>
          </cell>
        </row>
        <row r="33">
          <cell r="E33">
            <v>32</v>
          </cell>
          <cell r="F33">
            <v>1.1000000000000001</v>
          </cell>
        </row>
        <row r="34">
          <cell r="E34">
            <v>33</v>
          </cell>
          <cell r="F34">
            <v>1.1000000000000001</v>
          </cell>
        </row>
        <row r="35">
          <cell r="E35">
            <v>34</v>
          </cell>
          <cell r="F35">
            <v>1.1000000000000001</v>
          </cell>
        </row>
        <row r="36">
          <cell r="E36">
            <v>35</v>
          </cell>
          <cell r="F36">
            <v>1.1000000000000001</v>
          </cell>
        </row>
        <row r="37">
          <cell r="E37">
            <v>36</v>
          </cell>
          <cell r="F37">
            <v>1.1000000000000001</v>
          </cell>
        </row>
        <row r="38">
          <cell r="E38">
            <v>37</v>
          </cell>
          <cell r="F38">
            <v>1.1000000000000001</v>
          </cell>
        </row>
        <row r="39">
          <cell r="E39">
            <v>38</v>
          </cell>
          <cell r="F39">
            <v>1.1000000000000001</v>
          </cell>
        </row>
        <row r="40">
          <cell r="E40">
            <v>39</v>
          </cell>
          <cell r="F40">
            <v>1.1000000000000001</v>
          </cell>
        </row>
        <row r="41">
          <cell r="E41">
            <v>40</v>
          </cell>
          <cell r="F41">
            <v>1.1000000000000001</v>
          </cell>
        </row>
        <row r="42">
          <cell r="E42">
            <v>41</v>
          </cell>
          <cell r="F42">
            <v>1.1000000000000001</v>
          </cell>
        </row>
        <row r="43">
          <cell r="E43">
            <v>42</v>
          </cell>
          <cell r="F43">
            <v>1.1000000000000001</v>
          </cell>
        </row>
        <row r="44">
          <cell r="E44">
            <v>43</v>
          </cell>
          <cell r="F44">
            <v>1.1000000000000001</v>
          </cell>
        </row>
        <row r="45">
          <cell r="E45">
            <v>44</v>
          </cell>
          <cell r="F45">
            <v>1.1000000000000001</v>
          </cell>
        </row>
        <row r="46">
          <cell r="E46">
            <v>45</v>
          </cell>
          <cell r="F46">
            <v>1.1000000000000001</v>
          </cell>
        </row>
        <row r="47">
          <cell r="E47">
            <v>46</v>
          </cell>
          <cell r="F47">
            <v>1.1000000000000001</v>
          </cell>
        </row>
        <row r="48">
          <cell r="E48">
            <v>47</v>
          </cell>
          <cell r="F48">
            <v>1.1000000000000001</v>
          </cell>
        </row>
        <row r="49">
          <cell r="E49">
            <v>48</v>
          </cell>
          <cell r="F49">
            <v>1.1000000000000001</v>
          </cell>
        </row>
        <row r="50">
          <cell r="E50">
            <v>49</v>
          </cell>
          <cell r="F50">
            <v>1.1000000000000001</v>
          </cell>
        </row>
        <row r="51">
          <cell r="E51">
            <v>50</v>
          </cell>
          <cell r="F51">
            <v>1.1000000000000001</v>
          </cell>
        </row>
        <row r="52">
          <cell r="E52">
            <v>51</v>
          </cell>
          <cell r="F52">
            <v>1.1000000000000001</v>
          </cell>
        </row>
        <row r="53">
          <cell r="E53">
            <v>52</v>
          </cell>
          <cell r="F53">
            <v>1.1000000000000001</v>
          </cell>
        </row>
        <row r="54">
          <cell r="E54">
            <v>53</v>
          </cell>
          <cell r="F54">
            <v>1.1000000000000001</v>
          </cell>
        </row>
        <row r="55">
          <cell r="E55">
            <v>54</v>
          </cell>
          <cell r="F55">
            <v>1.1000000000000001</v>
          </cell>
        </row>
        <row r="56">
          <cell r="E56">
            <v>55</v>
          </cell>
          <cell r="F56">
            <v>1.1000000000000001</v>
          </cell>
        </row>
        <row r="57">
          <cell r="E57">
            <v>56</v>
          </cell>
          <cell r="F57">
            <v>1.1000000000000001</v>
          </cell>
        </row>
        <row r="58">
          <cell r="E58">
            <v>57</v>
          </cell>
          <cell r="F58">
            <v>1.1000000000000001</v>
          </cell>
        </row>
        <row r="59">
          <cell r="E59">
            <v>58</v>
          </cell>
          <cell r="F59">
            <v>1.1000000000000001</v>
          </cell>
        </row>
        <row r="60">
          <cell r="E60">
            <v>59</v>
          </cell>
          <cell r="F60">
            <v>1.1000000000000001</v>
          </cell>
        </row>
        <row r="61">
          <cell r="E61">
            <v>60</v>
          </cell>
          <cell r="F61">
            <v>0.96</v>
          </cell>
        </row>
        <row r="62">
          <cell r="E62">
            <v>61</v>
          </cell>
          <cell r="F62">
            <v>0.96</v>
          </cell>
        </row>
        <row r="63">
          <cell r="E63">
            <v>62</v>
          </cell>
          <cell r="F63">
            <v>0.96</v>
          </cell>
        </row>
        <row r="64">
          <cell r="E64">
            <v>63</v>
          </cell>
          <cell r="F64">
            <v>0.96</v>
          </cell>
        </row>
        <row r="65">
          <cell r="E65">
            <v>64</v>
          </cell>
          <cell r="F65">
            <v>0.96</v>
          </cell>
        </row>
        <row r="66">
          <cell r="E66">
            <v>65</v>
          </cell>
          <cell r="F66">
            <v>0.96</v>
          </cell>
        </row>
        <row r="67">
          <cell r="E67">
            <v>66</v>
          </cell>
          <cell r="F67">
            <v>0.96</v>
          </cell>
        </row>
        <row r="68">
          <cell r="E68">
            <v>67</v>
          </cell>
          <cell r="F68">
            <v>0.96</v>
          </cell>
        </row>
        <row r="69">
          <cell r="E69">
            <v>68</v>
          </cell>
          <cell r="F69">
            <v>0.96</v>
          </cell>
        </row>
        <row r="70">
          <cell r="E70">
            <v>69</v>
          </cell>
          <cell r="F70">
            <v>0.96</v>
          </cell>
        </row>
        <row r="71">
          <cell r="E71">
            <v>70</v>
          </cell>
          <cell r="F71">
            <v>0.95</v>
          </cell>
        </row>
        <row r="72">
          <cell r="E72">
            <v>71</v>
          </cell>
          <cell r="F72">
            <v>0.95</v>
          </cell>
        </row>
        <row r="73">
          <cell r="E73">
            <v>72</v>
          </cell>
          <cell r="F73">
            <v>0.95</v>
          </cell>
        </row>
        <row r="74">
          <cell r="E74">
            <v>73</v>
          </cell>
          <cell r="F74">
            <v>0.95</v>
          </cell>
        </row>
        <row r="75">
          <cell r="E75">
            <v>74</v>
          </cell>
          <cell r="F75">
            <v>0.95</v>
          </cell>
        </row>
        <row r="76">
          <cell r="E76">
            <v>75</v>
          </cell>
          <cell r="F76">
            <v>0.95</v>
          </cell>
        </row>
        <row r="77">
          <cell r="E77">
            <v>76</v>
          </cell>
          <cell r="F77">
            <v>0.95</v>
          </cell>
        </row>
        <row r="78">
          <cell r="E78">
            <v>77</v>
          </cell>
          <cell r="F78">
            <v>0.95</v>
          </cell>
        </row>
        <row r="79">
          <cell r="E79">
            <v>78</v>
          </cell>
          <cell r="F79">
            <v>0.95</v>
          </cell>
        </row>
        <row r="80">
          <cell r="E80">
            <v>79</v>
          </cell>
          <cell r="F80">
            <v>0.95</v>
          </cell>
        </row>
        <row r="81">
          <cell r="E81">
            <v>80</v>
          </cell>
          <cell r="F81">
            <v>0.92</v>
          </cell>
        </row>
        <row r="82">
          <cell r="E82">
            <v>81</v>
          </cell>
          <cell r="F82">
            <v>0.92</v>
          </cell>
        </row>
        <row r="83">
          <cell r="E83">
            <v>82</v>
          </cell>
          <cell r="F83">
            <v>0.92</v>
          </cell>
        </row>
        <row r="84">
          <cell r="E84">
            <v>83</v>
          </cell>
          <cell r="F84">
            <v>0.92</v>
          </cell>
        </row>
        <row r="85">
          <cell r="E85">
            <v>84</v>
          </cell>
          <cell r="F85">
            <v>0.92</v>
          </cell>
        </row>
        <row r="86">
          <cell r="E86">
            <v>85</v>
          </cell>
          <cell r="F86">
            <v>0.92</v>
          </cell>
        </row>
        <row r="87">
          <cell r="E87">
            <v>86</v>
          </cell>
          <cell r="F87">
            <v>0.92</v>
          </cell>
        </row>
        <row r="88">
          <cell r="E88">
            <v>87</v>
          </cell>
          <cell r="F88">
            <v>0.92</v>
          </cell>
        </row>
        <row r="89">
          <cell r="E89">
            <v>88</v>
          </cell>
          <cell r="F89">
            <v>0.92</v>
          </cell>
        </row>
        <row r="90">
          <cell r="E90">
            <v>89</v>
          </cell>
          <cell r="F90">
            <v>0.92</v>
          </cell>
        </row>
        <row r="91">
          <cell r="E91">
            <v>90</v>
          </cell>
          <cell r="F91">
            <v>0.92</v>
          </cell>
        </row>
        <row r="92">
          <cell r="E92">
            <v>91</v>
          </cell>
          <cell r="F92">
            <v>0.92</v>
          </cell>
        </row>
        <row r="93">
          <cell r="E93">
            <v>92</v>
          </cell>
          <cell r="F93">
            <v>0.92</v>
          </cell>
        </row>
        <row r="94">
          <cell r="E94">
            <v>93</v>
          </cell>
          <cell r="F94">
            <v>0.92</v>
          </cell>
        </row>
        <row r="95">
          <cell r="E95">
            <v>94</v>
          </cell>
          <cell r="F95">
            <v>0.92</v>
          </cell>
        </row>
        <row r="96">
          <cell r="E96">
            <v>95</v>
          </cell>
          <cell r="F96">
            <v>0.92</v>
          </cell>
        </row>
        <row r="97">
          <cell r="E97">
            <v>96</v>
          </cell>
          <cell r="F97">
            <v>0.92</v>
          </cell>
        </row>
        <row r="98">
          <cell r="E98">
            <v>97</v>
          </cell>
          <cell r="F98">
            <v>0.92</v>
          </cell>
        </row>
        <row r="99">
          <cell r="E99">
            <v>98</v>
          </cell>
          <cell r="F99">
            <v>0.92</v>
          </cell>
        </row>
        <row r="100">
          <cell r="E100">
            <v>99</v>
          </cell>
          <cell r="F100">
            <v>0.92</v>
          </cell>
        </row>
        <row r="101">
          <cell r="E101">
            <v>100</v>
          </cell>
          <cell r="F101">
            <v>0.92</v>
          </cell>
        </row>
        <row r="102">
          <cell r="E102">
            <v>101</v>
          </cell>
          <cell r="F102">
            <v>0.9</v>
          </cell>
        </row>
        <row r="103">
          <cell r="E103">
            <v>102</v>
          </cell>
          <cell r="F103">
            <v>0.9</v>
          </cell>
        </row>
        <row r="104">
          <cell r="E104">
            <v>103</v>
          </cell>
          <cell r="F104">
            <v>0.9</v>
          </cell>
        </row>
        <row r="105">
          <cell r="E105">
            <v>104</v>
          </cell>
          <cell r="F105">
            <v>0.9</v>
          </cell>
        </row>
        <row r="106">
          <cell r="E106">
            <v>105</v>
          </cell>
          <cell r="F106">
            <v>0.9</v>
          </cell>
        </row>
        <row r="107">
          <cell r="E107">
            <v>106</v>
          </cell>
          <cell r="F107">
            <v>0.9</v>
          </cell>
        </row>
        <row r="108">
          <cell r="E108">
            <v>107</v>
          </cell>
          <cell r="F108">
            <v>0.9</v>
          </cell>
        </row>
        <row r="109">
          <cell r="E109">
            <v>108</v>
          </cell>
          <cell r="F109">
            <v>0.9</v>
          </cell>
        </row>
        <row r="110">
          <cell r="E110">
            <v>109</v>
          </cell>
          <cell r="F110">
            <v>0.9</v>
          </cell>
        </row>
        <row r="111">
          <cell r="E111">
            <v>110</v>
          </cell>
          <cell r="F111">
            <v>0.9</v>
          </cell>
        </row>
        <row r="112">
          <cell r="E112">
            <v>111</v>
          </cell>
          <cell r="F112">
            <v>0.9</v>
          </cell>
        </row>
        <row r="113">
          <cell r="E113">
            <v>112</v>
          </cell>
          <cell r="F113">
            <v>0.9</v>
          </cell>
        </row>
        <row r="114">
          <cell r="E114">
            <v>113</v>
          </cell>
          <cell r="F114">
            <v>0.9</v>
          </cell>
        </row>
        <row r="115">
          <cell r="E115">
            <v>114</v>
          </cell>
          <cell r="F115">
            <v>0.9</v>
          </cell>
        </row>
        <row r="116">
          <cell r="E116">
            <v>115</v>
          </cell>
          <cell r="F116">
            <v>0.9</v>
          </cell>
        </row>
        <row r="117">
          <cell r="E117">
            <v>116</v>
          </cell>
          <cell r="F117">
            <v>0.9</v>
          </cell>
        </row>
        <row r="118">
          <cell r="E118">
            <v>117</v>
          </cell>
          <cell r="F118">
            <v>0.9</v>
          </cell>
        </row>
        <row r="119">
          <cell r="E119">
            <v>118</v>
          </cell>
          <cell r="F119">
            <v>0.9</v>
          </cell>
        </row>
        <row r="120">
          <cell r="E120">
            <v>119</v>
          </cell>
          <cell r="F120">
            <v>0.9</v>
          </cell>
        </row>
        <row r="121">
          <cell r="E121">
            <v>120</v>
          </cell>
          <cell r="F121">
            <v>0.9</v>
          </cell>
        </row>
        <row r="122">
          <cell r="E122">
            <v>121</v>
          </cell>
          <cell r="F122">
            <v>0.9</v>
          </cell>
        </row>
        <row r="123">
          <cell r="E123">
            <v>122</v>
          </cell>
          <cell r="F123">
            <v>0.9</v>
          </cell>
        </row>
        <row r="124">
          <cell r="E124">
            <v>123</v>
          </cell>
          <cell r="F124">
            <v>0.9</v>
          </cell>
        </row>
        <row r="125">
          <cell r="E125">
            <v>124</v>
          </cell>
          <cell r="F125">
            <v>0.9</v>
          </cell>
        </row>
        <row r="126">
          <cell r="E126">
            <v>125</v>
          </cell>
          <cell r="F126">
            <v>0.9</v>
          </cell>
        </row>
        <row r="127">
          <cell r="E127">
            <v>126</v>
          </cell>
          <cell r="F127">
            <v>0.9</v>
          </cell>
        </row>
        <row r="128">
          <cell r="E128">
            <v>127</v>
          </cell>
          <cell r="F128">
            <v>0.9</v>
          </cell>
        </row>
        <row r="129">
          <cell r="E129">
            <v>128</v>
          </cell>
          <cell r="F129">
            <v>0.9</v>
          </cell>
        </row>
        <row r="130">
          <cell r="E130">
            <v>129</v>
          </cell>
          <cell r="F130">
            <v>0.9</v>
          </cell>
        </row>
        <row r="131">
          <cell r="E131">
            <v>130</v>
          </cell>
          <cell r="F131">
            <v>0.94</v>
          </cell>
        </row>
        <row r="132">
          <cell r="E132">
            <v>131</v>
          </cell>
          <cell r="F132">
            <v>0.94</v>
          </cell>
        </row>
        <row r="133">
          <cell r="E133">
            <v>132</v>
          </cell>
          <cell r="F133">
            <v>0.94</v>
          </cell>
        </row>
        <row r="134">
          <cell r="E134">
            <v>133</v>
          </cell>
          <cell r="F134">
            <v>0.94</v>
          </cell>
        </row>
        <row r="135">
          <cell r="E135">
            <v>134</v>
          </cell>
          <cell r="F135">
            <v>0.94</v>
          </cell>
        </row>
        <row r="136">
          <cell r="E136">
            <v>135</v>
          </cell>
          <cell r="F136">
            <v>0.94</v>
          </cell>
        </row>
        <row r="137">
          <cell r="E137">
            <v>136</v>
          </cell>
          <cell r="F137">
            <v>0.94</v>
          </cell>
        </row>
        <row r="138">
          <cell r="E138">
            <v>137</v>
          </cell>
          <cell r="F138">
            <v>0.94</v>
          </cell>
        </row>
        <row r="139">
          <cell r="E139">
            <v>138</v>
          </cell>
          <cell r="F139">
            <v>0.94</v>
          </cell>
        </row>
        <row r="140">
          <cell r="E140">
            <v>139</v>
          </cell>
          <cell r="F140">
            <v>0.94</v>
          </cell>
        </row>
        <row r="141">
          <cell r="E141">
            <v>140</v>
          </cell>
          <cell r="F141">
            <v>0.94</v>
          </cell>
        </row>
        <row r="142">
          <cell r="E142">
            <v>141</v>
          </cell>
          <cell r="F142">
            <v>0.94</v>
          </cell>
        </row>
        <row r="143">
          <cell r="E143">
            <v>142</v>
          </cell>
          <cell r="F143">
            <v>0.94</v>
          </cell>
        </row>
        <row r="144">
          <cell r="E144">
            <v>143</v>
          </cell>
          <cell r="F144">
            <v>0.94</v>
          </cell>
        </row>
        <row r="145">
          <cell r="E145">
            <v>144</v>
          </cell>
          <cell r="F145">
            <v>0.94</v>
          </cell>
        </row>
        <row r="146">
          <cell r="E146">
            <v>145</v>
          </cell>
          <cell r="F146">
            <v>0.94</v>
          </cell>
        </row>
        <row r="147">
          <cell r="E147">
            <v>146</v>
          </cell>
          <cell r="F147">
            <v>0.94</v>
          </cell>
        </row>
        <row r="148">
          <cell r="E148">
            <v>147</v>
          </cell>
          <cell r="F148">
            <v>0.94</v>
          </cell>
        </row>
        <row r="149">
          <cell r="E149">
            <v>148</v>
          </cell>
          <cell r="F149">
            <v>0.94</v>
          </cell>
        </row>
        <row r="150">
          <cell r="E150">
            <v>149</v>
          </cell>
          <cell r="F150">
            <v>0.94</v>
          </cell>
        </row>
        <row r="151">
          <cell r="E151">
            <v>150</v>
          </cell>
          <cell r="F151">
            <v>0.95</v>
          </cell>
        </row>
        <row r="152">
          <cell r="E152">
            <v>151</v>
          </cell>
          <cell r="F152">
            <v>0.95</v>
          </cell>
        </row>
        <row r="153">
          <cell r="E153">
            <v>152</v>
          </cell>
          <cell r="F153">
            <v>0.95</v>
          </cell>
        </row>
        <row r="154">
          <cell r="E154">
            <v>153</v>
          </cell>
          <cell r="F154">
            <v>0.95</v>
          </cell>
        </row>
        <row r="155">
          <cell r="E155">
            <v>154</v>
          </cell>
          <cell r="F155">
            <v>0.95</v>
          </cell>
        </row>
        <row r="156">
          <cell r="E156">
            <v>155</v>
          </cell>
          <cell r="F156">
            <v>0.95</v>
          </cell>
        </row>
        <row r="157">
          <cell r="E157">
            <v>156</v>
          </cell>
          <cell r="F157">
            <v>0.95</v>
          </cell>
        </row>
        <row r="158">
          <cell r="E158">
            <v>157</v>
          </cell>
          <cell r="F158">
            <v>0.95</v>
          </cell>
        </row>
        <row r="159">
          <cell r="E159">
            <v>158</v>
          </cell>
          <cell r="F159">
            <v>0.95</v>
          </cell>
        </row>
        <row r="160">
          <cell r="E160">
            <v>159</v>
          </cell>
          <cell r="F160">
            <v>0.95</v>
          </cell>
        </row>
        <row r="161">
          <cell r="E161">
            <v>160</v>
          </cell>
          <cell r="F161">
            <v>0.96</v>
          </cell>
        </row>
        <row r="162">
          <cell r="E162">
            <v>161</v>
          </cell>
          <cell r="F162">
            <v>0.96</v>
          </cell>
        </row>
        <row r="163">
          <cell r="E163">
            <v>162</v>
          </cell>
          <cell r="F163">
            <v>0.96</v>
          </cell>
        </row>
        <row r="164">
          <cell r="E164">
            <v>163</v>
          </cell>
          <cell r="F164">
            <v>0.96</v>
          </cell>
        </row>
        <row r="165">
          <cell r="E165">
            <v>164</v>
          </cell>
          <cell r="F165">
            <v>0.96</v>
          </cell>
        </row>
        <row r="166">
          <cell r="E166">
            <v>165</v>
          </cell>
          <cell r="F166">
            <v>0.96</v>
          </cell>
        </row>
        <row r="167">
          <cell r="E167">
            <v>166</v>
          </cell>
          <cell r="F167">
            <v>0.96</v>
          </cell>
        </row>
        <row r="168">
          <cell r="E168">
            <v>167</v>
          </cell>
          <cell r="F168">
            <v>0.96</v>
          </cell>
        </row>
        <row r="169">
          <cell r="E169">
            <v>168</v>
          </cell>
          <cell r="F169">
            <v>0.96</v>
          </cell>
        </row>
        <row r="170">
          <cell r="E170">
            <v>169</v>
          </cell>
          <cell r="F170">
            <v>0.96</v>
          </cell>
        </row>
        <row r="171">
          <cell r="E171">
            <v>170</v>
          </cell>
          <cell r="F171">
            <v>0.96</v>
          </cell>
        </row>
        <row r="172">
          <cell r="E172">
            <v>171</v>
          </cell>
          <cell r="F172">
            <v>0.96</v>
          </cell>
        </row>
        <row r="173">
          <cell r="E173">
            <v>172</v>
          </cell>
          <cell r="F173">
            <v>0.96</v>
          </cell>
        </row>
        <row r="174">
          <cell r="E174">
            <v>173</v>
          </cell>
          <cell r="F174">
            <v>0.96</v>
          </cell>
        </row>
        <row r="175">
          <cell r="E175">
            <v>174</v>
          </cell>
          <cell r="F175">
            <v>0.96</v>
          </cell>
        </row>
        <row r="176">
          <cell r="E176">
            <v>175</v>
          </cell>
          <cell r="F176">
            <v>0.96</v>
          </cell>
        </row>
        <row r="177">
          <cell r="E177">
            <v>176</v>
          </cell>
          <cell r="F177">
            <v>0.96</v>
          </cell>
        </row>
        <row r="178">
          <cell r="E178">
            <v>177</v>
          </cell>
          <cell r="F178">
            <v>0.96</v>
          </cell>
        </row>
        <row r="179">
          <cell r="E179">
            <v>178</v>
          </cell>
          <cell r="F179">
            <v>0.96</v>
          </cell>
        </row>
        <row r="180">
          <cell r="E180">
            <v>179</v>
          </cell>
          <cell r="F180">
            <v>0.96</v>
          </cell>
        </row>
        <row r="181">
          <cell r="E181">
            <v>180</v>
          </cell>
          <cell r="F181">
            <v>0.96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X72"/>
  <sheetViews>
    <sheetView tabSelected="1" zoomScale="70" zoomScaleNormal="70" workbookViewId="0">
      <selection activeCell="Q46" sqref="Q46"/>
    </sheetView>
  </sheetViews>
  <sheetFormatPr defaultRowHeight="12.75" x14ac:dyDescent="0.2"/>
  <cols>
    <col min="1" max="1" width="10.5703125" style="1" customWidth="1"/>
    <col min="2" max="2" width="9.140625" style="1" customWidth="1"/>
    <col min="3" max="3" width="9.5703125" style="1" customWidth="1"/>
    <col min="4" max="4" width="14.5703125" style="1" customWidth="1"/>
    <col min="5" max="5" width="15.85546875" style="1" customWidth="1"/>
    <col min="6" max="6" width="12.85546875" style="1" customWidth="1"/>
    <col min="7" max="7" width="15.5703125" style="1" customWidth="1"/>
    <col min="8" max="8" width="11.85546875" style="1" customWidth="1"/>
    <col min="9" max="9" width="16.42578125" style="1" customWidth="1"/>
    <col min="10" max="10" width="15.42578125" style="1" customWidth="1"/>
    <col min="11" max="11" width="14" style="1" customWidth="1"/>
    <col min="12" max="13" width="15.28515625" style="1" customWidth="1"/>
    <col min="14" max="14" width="15.5703125" style="1" customWidth="1"/>
    <col min="15" max="15" width="13.140625" style="1" customWidth="1"/>
    <col min="16" max="16" width="15.140625" style="1" bestFit="1" customWidth="1"/>
    <col min="17" max="17" width="15" style="1" customWidth="1"/>
    <col min="18" max="18" width="16.85546875" style="1" customWidth="1"/>
    <col min="19" max="19" width="15.140625" style="1" bestFit="1" customWidth="1"/>
    <col min="20" max="20" width="12.85546875" style="1" customWidth="1"/>
    <col min="21" max="21" width="15.140625" style="1" bestFit="1" customWidth="1"/>
    <col min="22" max="16384" width="9.140625" style="1"/>
  </cols>
  <sheetData>
    <row r="1" spans="1:22" x14ac:dyDescent="0.2">
      <c r="A1" s="43" t="s">
        <v>86</v>
      </c>
    </row>
    <row r="2" spans="1:22" x14ac:dyDescent="0.2">
      <c r="L2" s="112"/>
    </row>
    <row r="3" spans="1:22" ht="24" customHeight="1" x14ac:dyDescent="0.2">
      <c r="C3" s="180" t="s">
        <v>104</v>
      </c>
      <c r="D3" s="180"/>
      <c r="E3" s="180"/>
      <c r="F3" s="180"/>
      <c r="G3" s="180"/>
      <c r="H3" s="180"/>
      <c r="I3" s="181"/>
      <c r="J3" s="181" t="s">
        <v>104</v>
      </c>
      <c r="K3" s="181"/>
      <c r="L3" s="181"/>
      <c r="N3" s="186"/>
      <c r="O3" s="186"/>
      <c r="P3" s="186"/>
      <c r="Q3" s="186"/>
      <c r="R3" s="185"/>
      <c r="S3" s="187" t="s">
        <v>105</v>
      </c>
      <c r="T3" s="187"/>
      <c r="U3" s="187"/>
      <c r="V3" s="187"/>
    </row>
    <row r="4" spans="1:22" s="43" customFormat="1" ht="68.25" x14ac:dyDescent="0.2">
      <c r="C4" s="90" t="s">
        <v>81</v>
      </c>
      <c r="D4" s="90" t="s">
        <v>82</v>
      </c>
      <c r="E4" s="90" t="s">
        <v>82</v>
      </c>
      <c r="F4" s="90" t="s">
        <v>83</v>
      </c>
      <c r="G4" s="155" t="s">
        <v>101</v>
      </c>
      <c r="H4" s="155" t="s">
        <v>103</v>
      </c>
      <c r="I4" s="168" t="s">
        <v>136</v>
      </c>
      <c r="J4" s="168" t="s">
        <v>106</v>
      </c>
      <c r="K4" s="169" t="s">
        <v>84</v>
      </c>
      <c r="L4" s="169" t="s">
        <v>85</v>
      </c>
      <c r="M4" s="92" t="s">
        <v>81</v>
      </c>
      <c r="N4" s="92" t="s">
        <v>82</v>
      </c>
      <c r="O4" s="92" t="s">
        <v>82</v>
      </c>
      <c r="P4" s="92" t="s">
        <v>83</v>
      </c>
      <c r="Q4" s="163" t="s">
        <v>101</v>
      </c>
      <c r="R4" s="163" t="s">
        <v>103</v>
      </c>
      <c r="S4" s="175" t="s">
        <v>136</v>
      </c>
      <c r="T4" s="175" t="s">
        <v>106</v>
      </c>
      <c r="U4" s="176" t="s">
        <v>84</v>
      </c>
      <c r="V4" s="176" t="s">
        <v>85</v>
      </c>
    </row>
    <row r="5" spans="1:22" ht="17.25" customHeight="1" x14ac:dyDescent="0.2">
      <c r="C5" s="91" t="s">
        <v>78</v>
      </c>
      <c r="D5" s="91" t="s">
        <v>87</v>
      </c>
      <c r="E5" s="91" t="s">
        <v>79</v>
      </c>
      <c r="F5" s="91" t="s">
        <v>80</v>
      </c>
      <c r="G5" s="156" t="s">
        <v>79</v>
      </c>
      <c r="H5" s="156" t="s">
        <v>80</v>
      </c>
      <c r="I5" s="170"/>
      <c r="J5" s="170" t="s">
        <v>102</v>
      </c>
      <c r="K5" s="171" t="s">
        <v>79</v>
      </c>
      <c r="L5" s="171" t="s">
        <v>80</v>
      </c>
      <c r="M5" s="93" t="s">
        <v>78</v>
      </c>
      <c r="N5" s="93" t="s">
        <v>87</v>
      </c>
      <c r="O5" s="93" t="s">
        <v>79</v>
      </c>
      <c r="P5" s="93" t="s">
        <v>80</v>
      </c>
      <c r="Q5" s="164" t="s">
        <v>79</v>
      </c>
      <c r="R5" s="164" t="s">
        <v>80</v>
      </c>
      <c r="S5" s="177"/>
      <c r="T5" s="177" t="s">
        <v>102</v>
      </c>
      <c r="U5" s="178" t="s">
        <v>79</v>
      </c>
      <c r="V5" s="178" t="s">
        <v>80</v>
      </c>
    </row>
    <row r="6" spans="1:22" ht="15" x14ac:dyDescent="0.25">
      <c r="B6" s="1" t="s">
        <v>25</v>
      </c>
      <c r="C6" s="100">
        <f>(15+24)/2</f>
        <v>19.5</v>
      </c>
      <c r="D6" s="95">
        <f>I41</f>
        <v>0.26134583656417498</v>
      </c>
      <c r="E6" s="88">
        <f>D6*C6*365</f>
        <v>1860.1289917455156</v>
      </c>
      <c r="F6" s="87">
        <f>E6/8760</f>
        <v>0.21234349220839219</v>
      </c>
      <c r="G6" s="188">
        <f>'CZ01'!G22</f>
        <v>222.52</v>
      </c>
      <c r="H6" s="158">
        <f>'CZ01'!O21</f>
        <v>3.0339999999994233E-2</v>
      </c>
      <c r="I6" s="182" t="s">
        <v>25</v>
      </c>
      <c r="J6" s="172">
        <f>'CZ01'!G25</f>
        <v>-14.805599999999998</v>
      </c>
      <c r="K6" s="173">
        <f t="shared" ref="K6:K21" si="0">E6+G6</f>
        <v>2082.6489917455156</v>
      </c>
      <c r="L6" s="191">
        <f t="shared" ref="L6:L21" si="1">H6+F6</f>
        <v>0.24268349220838642</v>
      </c>
      <c r="M6" s="100">
        <f>(24+29)/2</f>
        <v>26.5</v>
      </c>
      <c r="N6" s="95">
        <f>I57</f>
        <v>0.38660745711829841</v>
      </c>
      <c r="O6" s="88">
        <f>N6*M6*365</f>
        <v>3739.4606289767412</v>
      </c>
      <c r="P6" s="87">
        <f>O6/8760</f>
        <v>0.4268790672347878</v>
      </c>
      <c r="Q6" s="188">
        <f>'CZ01'!G51</f>
        <v>543</v>
      </c>
      <c r="R6" s="158">
        <f>'CZ01'!O50</f>
        <v>7.3008000000003223E-2</v>
      </c>
      <c r="S6" s="182" t="s">
        <v>25</v>
      </c>
      <c r="T6" s="179">
        <f>'CZ01'!G54</f>
        <v>-34.885600000000004</v>
      </c>
      <c r="U6" s="173">
        <f t="shared" ref="U6:U21" si="2">O6+Q6</f>
        <v>4282.4606289767416</v>
      </c>
      <c r="V6" s="191">
        <f t="shared" ref="V6:V21" si="3">R6+P6</f>
        <v>0.49988706723479104</v>
      </c>
    </row>
    <row r="7" spans="1:22" ht="15" x14ac:dyDescent="0.25">
      <c r="B7" s="1" t="s">
        <v>26</v>
      </c>
      <c r="C7" s="100">
        <f t="shared" ref="C7:C21" si="4">(15+24)/2</f>
        <v>19.5</v>
      </c>
      <c r="D7" s="96">
        <f>D6</f>
        <v>0.26134583656417498</v>
      </c>
      <c r="E7" s="88">
        <f>D7*C7*365</f>
        <v>1860.1289917455156</v>
      </c>
      <c r="F7" s="87">
        <f t="shared" ref="F7:F21" si="5">E7/8760</f>
        <v>0.21234349220839219</v>
      </c>
      <c r="G7" s="188">
        <f>'CZ02'!G22</f>
        <v>263.54000000000002</v>
      </c>
      <c r="H7" s="158">
        <f>'CZ02'!O21</f>
        <v>1.0932000000007065E-2</v>
      </c>
      <c r="I7" s="182" t="s">
        <v>26</v>
      </c>
      <c r="J7" s="172">
        <f>'CZ02'!G25</f>
        <v>-13.7476</v>
      </c>
      <c r="K7" s="173">
        <f t="shared" si="0"/>
        <v>2123.6689917455155</v>
      </c>
      <c r="L7" s="191">
        <f t="shared" si="1"/>
        <v>0.22327549220839926</v>
      </c>
      <c r="M7" s="1">
        <f>M6</f>
        <v>26.5</v>
      </c>
      <c r="N7" s="96">
        <f>N6</f>
        <v>0.38660745711829841</v>
      </c>
      <c r="O7" s="88">
        <f>N7*M7*365</f>
        <v>3739.4606289767412</v>
      </c>
      <c r="P7" s="87">
        <f t="shared" ref="P7:P21" si="6">O7/8760</f>
        <v>0.4268790672347878</v>
      </c>
      <c r="Q7" s="188">
        <f>'CZ02'!G51</f>
        <v>606.8599999999999</v>
      </c>
      <c r="R7" s="158">
        <f>'CZ02'!O50</f>
        <v>0.10310600000003317</v>
      </c>
      <c r="S7" s="182" t="s">
        <v>26</v>
      </c>
      <c r="T7" s="179">
        <f>'CZ02'!G54</f>
        <v>-32.520799999999994</v>
      </c>
      <c r="U7" s="173">
        <f t="shared" si="2"/>
        <v>4346.3206289767413</v>
      </c>
      <c r="V7" s="191">
        <f t="shared" si="3"/>
        <v>0.52998506723482097</v>
      </c>
    </row>
    <row r="8" spans="1:22" ht="15" x14ac:dyDescent="0.25">
      <c r="B8" s="1" t="s">
        <v>27</v>
      </c>
      <c r="C8" s="100">
        <f t="shared" si="4"/>
        <v>19.5</v>
      </c>
      <c r="D8" s="96">
        <f t="shared" ref="D8:D21" si="7">D7</f>
        <v>0.26134583656417498</v>
      </c>
      <c r="E8" s="88">
        <f t="shared" ref="E8:E21" si="8">D8*C8*365</f>
        <v>1860.1289917455156</v>
      </c>
      <c r="F8" s="87">
        <f t="shared" si="5"/>
        <v>0.21234349220839219</v>
      </c>
      <c r="G8" s="188">
        <f>'CZ03'!G22</f>
        <v>226.01999999999998</v>
      </c>
      <c r="H8" s="158">
        <f>'CZ03'!O21</f>
        <v>3.4885999999986553E-2</v>
      </c>
      <c r="I8" s="182" t="s">
        <v>27</v>
      </c>
      <c r="J8" s="172">
        <f>'CZ03'!G25</f>
        <v>-15.488000000000001</v>
      </c>
      <c r="K8" s="173">
        <f t="shared" si="0"/>
        <v>2086.1489917455156</v>
      </c>
      <c r="L8" s="191">
        <f t="shared" si="1"/>
        <v>0.24722949220837875</v>
      </c>
      <c r="M8" s="1">
        <f t="shared" ref="M8:M21" si="9">M7</f>
        <v>26.5</v>
      </c>
      <c r="N8" s="96">
        <f t="shared" ref="N8:N21" si="10">N7</f>
        <v>0.38660745711829841</v>
      </c>
      <c r="O8" s="88">
        <f t="shared" ref="O8:O21" si="11">N8*M8*365</f>
        <v>3739.4606289767412</v>
      </c>
      <c r="P8" s="87">
        <f t="shared" si="6"/>
        <v>0.4268790672347878</v>
      </c>
      <c r="Q8" s="188">
        <f>'CZ03'!G51</f>
        <v>566</v>
      </c>
      <c r="R8" s="158">
        <f>'CZ03'!O50</f>
        <v>8.30599999999663E-2</v>
      </c>
      <c r="S8" s="182" t="s">
        <v>27</v>
      </c>
      <c r="T8" s="179">
        <f>'CZ03'!G54</f>
        <v>-37.056200000000004</v>
      </c>
      <c r="U8" s="173">
        <f t="shared" si="2"/>
        <v>4305.4606289767416</v>
      </c>
      <c r="V8" s="191">
        <f t="shared" si="3"/>
        <v>0.50993906723475413</v>
      </c>
    </row>
    <row r="9" spans="1:22" ht="15" x14ac:dyDescent="0.25">
      <c r="B9" s="1" t="s">
        <v>28</v>
      </c>
      <c r="C9" s="100">
        <f t="shared" si="4"/>
        <v>19.5</v>
      </c>
      <c r="D9" s="96">
        <f t="shared" si="7"/>
        <v>0.26134583656417498</v>
      </c>
      <c r="E9" s="88">
        <f t="shared" si="8"/>
        <v>1860.1289917455156</v>
      </c>
      <c r="F9" s="87">
        <f t="shared" si="5"/>
        <v>0.21234349220839219</v>
      </c>
      <c r="G9" s="188">
        <f>'CZ04'!G22</f>
        <v>246.28</v>
      </c>
      <c r="H9" s="158">
        <f>'CZ04'!O21</f>
        <v>5.1394000000035481E-2</v>
      </c>
      <c r="I9" s="182" t="s">
        <v>28</v>
      </c>
      <c r="J9" s="172">
        <f>'CZ04'!G25</f>
        <v>-15.335000000000001</v>
      </c>
      <c r="K9" s="173">
        <f t="shared" si="0"/>
        <v>2106.4089917455158</v>
      </c>
      <c r="L9" s="191">
        <f t="shared" si="1"/>
        <v>0.26373749220842768</v>
      </c>
      <c r="M9" s="1">
        <f t="shared" si="9"/>
        <v>26.5</v>
      </c>
      <c r="N9" s="96">
        <f t="shared" si="10"/>
        <v>0.38660745711829841</v>
      </c>
      <c r="O9" s="88">
        <f t="shared" si="11"/>
        <v>3739.4606289767412</v>
      </c>
      <c r="P9" s="87">
        <f t="shared" si="6"/>
        <v>0.4268790672347878</v>
      </c>
      <c r="Q9" s="188">
        <f>'CZ04'!G51</f>
        <v>597.98</v>
      </c>
      <c r="R9" s="158">
        <f>'CZ04'!O50</f>
        <v>0.12432599999995886</v>
      </c>
      <c r="S9" s="182" t="s">
        <v>28</v>
      </c>
      <c r="T9" s="179">
        <f>'CZ04'!G54</f>
        <v>-36.627400000000009</v>
      </c>
      <c r="U9" s="173">
        <f t="shared" si="2"/>
        <v>4337.4406289767412</v>
      </c>
      <c r="V9" s="191">
        <f t="shared" si="3"/>
        <v>0.5512050672347466</v>
      </c>
    </row>
    <row r="10" spans="1:22" ht="15" x14ac:dyDescent="0.25">
      <c r="B10" s="1" t="s">
        <v>29</v>
      </c>
      <c r="C10" s="100">
        <f t="shared" si="4"/>
        <v>19.5</v>
      </c>
      <c r="D10" s="96">
        <f t="shared" si="7"/>
        <v>0.26134583656417498</v>
      </c>
      <c r="E10" s="88">
        <f t="shared" si="8"/>
        <v>1860.1289917455156</v>
      </c>
      <c r="F10" s="87">
        <f t="shared" si="5"/>
        <v>0.21234349220839219</v>
      </c>
      <c r="G10" s="188">
        <f>'CZ05'!G22</f>
        <v>239.89999999999998</v>
      </c>
      <c r="H10" s="158">
        <f>'CZ05'!O21</f>
        <v>4.3112000000011225E-2</v>
      </c>
      <c r="I10" s="182" t="s">
        <v>29</v>
      </c>
      <c r="J10" s="172">
        <f>'CZ05'!G25</f>
        <v>-14.881399999999999</v>
      </c>
      <c r="K10" s="173">
        <f t="shared" si="0"/>
        <v>2100.0289917455157</v>
      </c>
      <c r="L10" s="191">
        <f t="shared" si="1"/>
        <v>0.25545549220840341</v>
      </c>
      <c r="M10" s="1">
        <f t="shared" si="9"/>
        <v>26.5</v>
      </c>
      <c r="N10" s="96">
        <f t="shared" si="10"/>
        <v>0.38660745711829841</v>
      </c>
      <c r="O10" s="88">
        <f t="shared" si="11"/>
        <v>3739.4606289767412</v>
      </c>
      <c r="P10" s="87">
        <f t="shared" si="6"/>
        <v>0.4268790672347878</v>
      </c>
      <c r="Q10" s="188">
        <f>'CZ05'!G51</f>
        <v>575.48</v>
      </c>
      <c r="R10" s="158">
        <f>'CZ05'!O50</f>
        <v>0.103289999999987</v>
      </c>
      <c r="S10" s="182" t="s">
        <v>29</v>
      </c>
      <c r="T10" s="179">
        <f>'CZ05'!G54</f>
        <v>-36.071200000000005</v>
      </c>
      <c r="U10" s="173">
        <f t="shared" si="2"/>
        <v>4314.9406289767412</v>
      </c>
      <c r="V10" s="191">
        <f t="shared" si="3"/>
        <v>0.53016906723477475</v>
      </c>
    </row>
    <row r="11" spans="1:22" ht="15" x14ac:dyDescent="0.25">
      <c r="B11" s="1" t="s">
        <v>30</v>
      </c>
      <c r="C11" s="100">
        <f t="shared" si="4"/>
        <v>19.5</v>
      </c>
      <c r="D11" s="96">
        <f t="shared" si="7"/>
        <v>0.26134583656417498</v>
      </c>
      <c r="E11" s="88">
        <f t="shared" si="8"/>
        <v>1860.1289917455156</v>
      </c>
      <c r="F11" s="87">
        <f t="shared" si="5"/>
        <v>0.21234349220839219</v>
      </c>
      <c r="G11" s="188">
        <f>'CZ06'!G22</f>
        <v>244.14</v>
      </c>
      <c r="H11" s="158">
        <f>'CZ06'!O21</f>
        <v>4.3703999999987669E-2</v>
      </c>
      <c r="I11" s="182" t="s">
        <v>30</v>
      </c>
      <c r="J11" s="172">
        <f>'CZ06'!G25</f>
        <v>-16.047599999999999</v>
      </c>
      <c r="K11" s="173">
        <f t="shared" si="0"/>
        <v>2104.2689917455155</v>
      </c>
      <c r="L11" s="191">
        <f t="shared" si="1"/>
        <v>0.25604749220837986</v>
      </c>
      <c r="M11" s="1">
        <f t="shared" si="9"/>
        <v>26.5</v>
      </c>
      <c r="N11" s="96">
        <f t="shared" si="10"/>
        <v>0.38660745711829841</v>
      </c>
      <c r="O11" s="88">
        <f t="shared" si="11"/>
        <v>3739.4606289767412</v>
      </c>
      <c r="P11" s="87">
        <f>O11/8760</f>
        <v>0.4268790672347878</v>
      </c>
      <c r="Q11" s="188">
        <f>'CZ06'!G51</f>
        <v>685.06000000000006</v>
      </c>
      <c r="R11" s="158">
        <f>'CZ06'!O50</f>
        <v>0.10460399999996184</v>
      </c>
      <c r="S11" s="182" t="s">
        <v>30</v>
      </c>
      <c r="T11" s="179">
        <f>'CZ06'!G54</f>
        <v>-38.54440000000001</v>
      </c>
      <c r="U11" s="173">
        <f t="shared" si="2"/>
        <v>4424.5206289767411</v>
      </c>
      <c r="V11" s="191">
        <f t="shared" si="3"/>
        <v>0.5314830672347497</v>
      </c>
    </row>
    <row r="12" spans="1:22" ht="15" x14ac:dyDescent="0.25">
      <c r="B12" s="1" t="s">
        <v>31</v>
      </c>
      <c r="C12" s="100">
        <f t="shared" si="4"/>
        <v>19.5</v>
      </c>
      <c r="D12" s="96">
        <f t="shared" si="7"/>
        <v>0.26134583656417498</v>
      </c>
      <c r="E12" s="88">
        <f t="shared" si="8"/>
        <v>1860.1289917455156</v>
      </c>
      <c r="F12" s="87">
        <f t="shared" si="5"/>
        <v>0.21234349220839219</v>
      </c>
      <c r="G12" s="188">
        <f>'CZ07'!G22</f>
        <v>229.64000000000001</v>
      </c>
      <c r="H12" s="158">
        <f>'CZ07'!O21</f>
        <v>1.1683999999955858E-2</v>
      </c>
      <c r="I12" s="182" t="s">
        <v>31</v>
      </c>
      <c r="J12" s="172">
        <f>'CZ07'!G25</f>
        <v>-16.607400000000002</v>
      </c>
      <c r="K12" s="173">
        <f t="shared" si="0"/>
        <v>2089.7689917455155</v>
      </c>
      <c r="L12" s="191">
        <f t="shared" si="1"/>
        <v>0.22402749220834806</v>
      </c>
      <c r="M12" s="1">
        <f t="shared" si="9"/>
        <v>26.5</v>
      </c>
      <c r="N12" s="96">
        <f t="shared" si="10"/>
        <v>0.38660745711829841</v>
      </c>
      <c r="O12" s="88">
        <f t="shared" si="11"/>
        <v>3739.4606289767412</v>
      </c>
      <c r="P12" s="87">
        <f t="shared" si="6"/>
        <v>0.4268790672347878</v>
      </c>
      <c r="Q12" s="188">
        <f>'CZ07'!G51</f>
        <v>556.07999999999993</v>
      </c>
      <c r="R12" s="158">
        <f>'CZ07'!O50</f>
        <v>2.8084000000036441E-2</v>
      </c>
      <c r="S12" s="182" t="s">
        <v>31</v>
      </c>
      <c r="T12" s="179">
        <f>'CZ07'!G54</f>
        <v>-40.28860000000001</v>
      </c>
      <c r="U12" s="173">
        <f t="shared" si="2"/>
        <v>4295.5406289767416</v>
      </c>
      <c r="V12" s="191">
        <f t="shared" si="3"/>
        <v>0.45496306723482427</v>
      </c>
    </row>
    <row r="13" spans="1:22" ht="15" x14ac:dyDescent="0.25">
      <c r="B13" s="1" t="s">
        <v>32</v>
      </c>
      <c r="C13" s="100">
        <f t="shared" si="4"/>
        <v>19.5</v>
      </c>
      <c r="D13" s="96">
        <f t="shared" si="7"/>
        <v>0.26134583656417498</v>
      </c>
      <c r="E13" s="88">
        <f t="shared" si="8"/>
        <v>1860.1289917455156</v>
      </c>
      <c r="F13" s="87">
        <f t="shared" si="5"/>
        <v>0.21234349220839219</v>
      </c>
      <c r="G13" s="188">
        <f>'CZ08'!G22</f>
        <v>212.49999999999997</v>
      </c>
      <c r="H13" s="158">
        <f>'CZ08'!O21</f>
        <v>1.6655999999949243E-2</v>
      </c>
      <c r="I13" s="182" t="s">
        <v>32</v>
      </c>
      <c r="J13" s="172">
        <f>'CZ08'!G25</f>
        <v>-16.444400000000002</v>
      </c>
      <c r="K13" s="173">
        <f t="shared" si="0"/>
        <v>2072.6289917455156</v>
      </c>
      <c r="L13" s="191">
        <f t="shared" si="1"/>
        <v>0.22899949220834143</v>
      </c>
      <c r="M13" s="1">
        <f t="shared" si="9"/>
        <v>26.5</v>
      </c>
      <c r="N13" s="96">
        <f t="shared" si="10"/>
        <v>0.38660745711829841</v>
      </c>
      <c r="O13" s="88">
        <f t="shared" si="11"/>
        <v>3739.4606289767412</v>
      </c>
      <c r="P13" s="87">
        <f t="shared" si="6"/>
        <v>0.4268790672347878</v>
      </c>
      <c r="Q13" s="188">
        <f>'CZ08'!G51</f>
        <v>583.26</v>
      </c>
      <c r="R13" s="165">
        <f>'CZ08'!O50</f>
        <v>3.9730000000005247E-2</v>
      </c>
      <c r="S13" s="182" t="s">
        <v>32</v>
      </c>
      <c r="T13" s="179">
        <f>'CZ08'!G54</f>
        <v>-38.929600000000001</v>
      </c>
      <c r="U13" s="173">
        <f t="shared" si="2"/>
        <v>4322.720628976741</v>
      </c>
      <c r="V13" s="191">
        <f t="shared" si="3"/>
        <v>0.46660906723479306</v>
      </c>
    </row>
    <row r="14" spans="1:22" ht="15" x14ac:dyDescent="0.25">
      <c r="B14" s="1" t="s">
        <v>33</v>
      </c>
      <c r="C14" s="100">
        <f t="shared" si="4"/>
        <v>19.5</v>
      </c>
      <c r="D14" s="96">
        <f t="shared" si="7"/>
        <v>0.26134583656417498</v>
      </c>
      <c r="E14" s="88">
        <f t="shared" si="8"/>
        <v>1860.1289917455156</v>
      </c>
      <c r="F14" s="87">
        <f t="shared" si="5"/>
        <v>0.21234349220839219</v>
      </c>
      <c r="G14" s="188">
        <f>'CZ09'!G22</f>
        <v>276.86</v>
      </c>
      <c r="H14" s="158">
        <f>'CZ09'!O21</f>
        <v>5.1452000000050478E-2</v>
      </c>
      <c r="I14" s="182" t="s">
        <v>33</v>
      </c>
      <c r="J14" s="172">
        <f>'CZ09'!G25</f>
        <v>-15.395799999999999</v>
      </c>
      <c r="K14" s="173">
        <f t="shared" si="0"/>
        <v>2136.9889917455157</v>
      </c>
      <c r="L14" s="191">
        <f t="shared" si="1"/>
        <v>0.26379549220844267</v>
      </c>
      <c r="M14" s="1">
        <f t="shared" si="9"/>
        <v>26.5</v>
      </c>
      <c r="N14" s="96">
        <f t="shared" si="10"/>
        <v>0.38660745711829841</v>
      </c>
      <c r="O14" s="88">
        <f t="shared" si="11"/>
        <v>3739.4606289767412</v>
      </c>
      <c r="P14" s="87">
        <f t="shared" si="6"/>
        <v>0.4268790672347878</v>
      </c>
      <c r="Q14" s="188">
        <f>'CZ09'!G51</f>
        <v>698.33999999999992</v>
      </c>
      <c r="R14" s="165">
        <f>'CZ09'!O50</f>
        <v>0.12731999999996901</v>
      </c>
      <c r="S14" s="182" t="s">
        <v>33</v>
      </c>
      <c r="T14" s="179">
        <f>'CZ09'!G54</f>
        <v>-36.710799999999999</v>
      </c>
      <c r="U14" s="173">
        <f t="shared" si="2"/>
        <v>4437.8006289767409</v>
      </c>
      <c r="V14" s="191">
        <f t="shared" si="3"/>
        <v>0.55419906723475676</v>
      </c>
    </row>
    <row r="15" spans="1:22" ht="15" x14ac:dyDescent="0.25">
      <c r="B15" s="1" t="s">
        <v>34</v>
      </c>
      <c r="C15" s="100">
        <f t="shared" si="4"/>
        <v>19.5</v>
      </c>
      <c r="D15" s="96">
        <f t="shared" si="7"/>
        <v>0.26134583656417498</v>
      </c>
      <c r="E15" s="88">
        <f t="shared" si="8"/>
        <v>1860.1289917455156</v>
      </c>
      <c r="F15" s="87">
        <f t="shared" si="5"/>
        <v>0.21234349220839219</v>
      </c>
      <c r="G15" s="188">
        <f>'CZ10'!G22</f>
        <v>276.14</v>
      </c>
      <c r="H15" s="158">
        <f>'CZ10'!O21</f>
        <v>1.5594000000020288E-2</v>
      </c>
      <c r="I15" s="182" t="s">
        <v>34</v>
      </c>
      <c r="J15" s="172">
        <f>'CZ10'!G25</f>
        <v>-15.061399999999999</v>
      </c>
      <c r="K15" s="173">
        <f t="shared" si="0"/>
        <v>2136.2689917455155</v>
      </c>
      <c r="L15" s="191">
        <f t="shared" si="1"/>
        <v>0.22793749220841247</v>
      </c>
      <c r="M15" s="1">
        <f t="shared" si="9"/>
        <v>26.5</v>
      </c>
      <c r="N15" s="96">
        <f t="shared" si="10"/>
        <v>0.38660745711829841</v>
      </c>
      <c r="O15" s="88">
        <f t="shared" si="11"/>
        <v>3739.4606289767412</v>
      </c>
      <c r="P15" s="87">
        <f t="shared" si="6"/>
        <v>0.4268790672347878</v>
      </c>
      <c r="Q15" s="188">
        <f>'CZ10'!G51</f>
        <v>649.14</v>
      </c>
      <c r="R15" s="158">
        <f>'CZ10'!O50</f>
        <v>3.7797999999985447E-2</v>
      </c>
      <c r="S15" s="182" t="s">
        <v>34</v>
      </c>
      <c r="T15" s="179">
        <f>'CZ10'!G54</f>
        <v>-35.912800000000004</v>
      </c>
      <c r="U15" s="173">
        <f t="shared" si="2"/>
        <v>4388.6006289767411</v>
      </c>
      <c r="V15" s="191">
        <f t="shared" si="3"/>
        <v>0.46467706723477326</v>
      </c>
    </row>
    <row r="16" spans="1:22" ht="15" x14ac:dyDescent="0.25">
      <c r="B16" s="1" t="s">
        <v>35</v>
      </c>
      <c r="C16" s="100">
        <f t="shared" si="4"/>
        <v>19.5</v>
      </c>
      <c r="D16" s="96">
        <f t="shared" si="7"/>
        <v>0.26134583656417498</v>
      </c>
      <c r="E16" s="88">
        <f t="shared" si="8"/>
        <v>1860.1289917455156</v>
      </c>
      <c r="F16" s="87">
        <f t="shared" si="5"/>
        <v>0.21234349220839219</v>
      </c>
      <c r="G16" s="188">
        <f>'CZ11'!G22</f>
        <v>268.78000000000003</v>
      </c>
      <c r="H16" s="158">
        <f>'CZ11'!O21</f>
        <v>4.5458000000020315E-2</v>
      </c>
      <c r="I16" s="182" t="s">
        <v>35</v>
      </c>
      <c r="J16" s="172">
        <f>'CZ11'!G25</f>
        <v>-14.114000000000001</v>
      </c>
      <c r="K16" s="173">
        <f t="shared" si="0"/>
        <v>2128.9089917455158</v>
      </c>
      <c r="L16" s="191">
        <f t="shared" si="1"/>
        <v>0.25780149220841253</v>
      </c>
      <c r="M16" s="1">
        <f t="shared" si="9"/>
        <v>26.5</v>
      </c>
      <c r="N16" s="96">
        <f t="shared" si="10"/>
        <v>0.38660745711829841</v>
      </c>
      <c r="O16" s="88">
        <f t="shared" si="11"/>
        <v>3739.4606289767412</v>
      </c>
      <c r="P16" s="87">
        <f t="shared" si="6"/>
        <v>0.4268790672347878</v>
      </c>
      <c r="Q16" s="188">
        <f>'CZ11'!G51</f>
        <v>650.92000000000007</v>
      </c>
      <c r="R16" s="158">
        <f>'CZ11'!O50</f>
        <v>0.10960200000006239</v>
      </c>
      <c r="S16" s="182" t="s">
        <v>35</v>
      </c>
      <c r="T16" s="179">
        <f>'CZ11'!G54</f>
        <v>-34.028200000000005</v>
      </c>
      <c r="U16" s="173">
        <f t="shared" si="2"/>
        <v>4390.3806289767417</v>
      </c>
      <c r="V16" s="191">
        <f t="shared" si="3"/>
        <v>0.53648106723485023</v>
      </c>
    </row>
    <row r="17" spans="1:24" ht="15" x14ac:dyDescent="0.25">
      <c r="B17" s="1" t="s">
        <v>36</v>
      </c>
      <c r="C17" s="100">
        <f t="shared" si="4"/>
        <v>19.5</v>
      </c>
      <c r="D17" s="96">
        <f t="shared" si="7"/>
        <v>0.26134583656417498</v>
      </c>
      <c r="E17" s="88">
        <f t="shared" si="8"/>
        <v>1860.1289917455156</v>
      </c>
      <c r="F17" s="87">
        <f t="shared" si="5"/>
        <v>0.21234349220839219</v>
      </c>
      <c r="G17" s="188">
        <f>'CZ12'!G22</f>
        <v>241.5</v>
      </c>
      <c r="H17" s="158">
        <f>'CZ12'!O21</f>
        <v>4.9083999999994604E-2</v>
      </c>
      <c r="I17" s="182" t="s">
        <v>36</v>
      </c>
      <c r="J17" s="172">
        <f>'CZ12'!G25</f>
        <v>-14.754199999999999</v>
      </c>
      <c r="K17" s="173">
        <f t="shared" si="0"/>
        <v>2101.6289917455156</v>
      </c>
      <c r="L17" s="191">
        <f t="shared" si="1"/>
        <v>0.26142749220838679</v>
      </c>
      <c r="M17" s="1">
        <f t="shared" si="9"/>
        <v>26.5</v>
      </c>
      <c r="N17" s="96">
        <f t="shared" si="10"/>
        <v>0.38660745711829841</v>
      </c>
      <c r="O17" s="88">
        <f t="shared" si="11"/>
        <v>3739.4606289767412</v>
      </c>
      <c r="P17" s="87">
        <f t="shared" si="6"/>
        <v>0.4268790672347878</v>
      </c>
      <c r="Q17" s="188">
        <f>'CZ12'!G51</f>
        <v>582.38</v>
      </c>
      <c r="R17" s="158">
        <f>'CZ12'!O50</f>
        <v>0.11789200000000279</v>
      </c>
      <c r="S17" s="182" t="s">
        <v>36</v>
      </c>
      <c r="T17" s="179">
        <f>'CZ12'!G54</f>
        <v>-35.502800000000001</v>
      </c>
      <c r="U17" s="173">
        <f t="shared" si="2"/>
        <v>4321.8406289767408</v>
      </c>
      <c r="V17" s="191">
        <f t="shared" si="3"/>
        <v>0.54477106723479063</v>
      </c>
    </row>
    <row r="18" spans="1:24" ht="15" x14ac:dyDescent="0.25">
      <c r="B18" s="1" t="s">
        <v>37</v>
      </c>
      <c r="C18" s="100">
        <f t="shared" si="4"/>
        <v>19.5</v>
      </c>
      <c r="D18" s="96">
        <f t="shared" si="7"/>
        <v>0.26134583656417498</v>
      </c>
      <c r="E18" s="88">
        <f t="shared" si="8"/>
        <v>1860.1289917455156</v>
      </c>
      <c r="F18" s="87">
        <f t="shared" si="5"/>
        <v>0.21234349220839219</v>
      </c>
      <c r="G18" s="188">
        <f>'CZ13'!G22</f>
        <v>267.3</v>
      </c>
      <c r="H18" s="158">
        <f>'CZ13'!O21</f>
        <v>4.6307999999972933E-2</v>
      </c>
      <c r="I18" s="182" t="s">
        <v>37</v>
      </c>
      <c r="J18" s="172">
        <f>'CZ13'!G25</f>
        <v>-14.579000000000001</v>
      </c>
      <c r="K18" s="173">
        <f t="shared" si="0"/>
        <v>2127.4289917455158</v>
      </c>
      <c r="L18" s="191">
        <f t="shared" si="1"/>
        <v>0.25865149220836514</v>
      </c>
      <c r="M18" s="1">
        <f t="shared" si="9"/>
        <v>26.5</v>
      </c>
      <c r="N18" s="96">
        <f t="shared" si="10"/>
        <v>0.38660745711829841</v>
      </c>
      <c r="O18" s="88">
        <f t="shared" si="11"/>
        <v>3739.4606289767412</v>
      </c>
      <c r="P18" s="87">
        <f t="shared" si="6"/>
        <v>0.4268790672347878</v>
      </c>
      <c r="Q18" s="188">
        <f>'CZ13'!G51</f>
        <v>645.55999999999995</v>
      </c>
      <c r="R18" s="158">
        <f>'CZ13'!O50</f>
        <v>0.11103000000001088</v>
      </c>
      <c r="S18" s="182" t="s">
        <v>37</v>
      </c>
      <c r="T18" s="179">
        <f>'CZ13'!G54</f>
        <v>-35.113399999999999</v>
      </c>
      <c r="U18" s="173">
        <f t="shared" si="2"/>
        <v>4385.0206289767411</v>
      </c>
      <c r="V18" s="191">
        <f t="shared" si="3"/>
        <v>0.5379090672347987</v>
      </c>
    </row>
    <row r="19" spans="1:24" ht="15" x14ac:dyDescent="0.25">
      <c r="B19" s="1" t="s">
        <v>38</v>
      </c>
      <c r="C19" s="100">
        <f t="shared" si="4"/>
        <v>19.5</v>
      </c>
      <c r="D19" s="96">
        <f t="shared" si="7"/>
        <v>0.26134583656417498</v>
      </c>
      <c r="E19" s="88">
        <f>D19*C19*365</f>
        <v>1860.1289917455156</v>
      </c>
      <c r="F19" s="87">
        <f t="shared" si="5"/>
        <v>0.21234349220839219</v>
      </c>
      <c r="G19" s="188">
        <f>'CZ14'!G22</f>
        <v>285.70000000000005</v>
      </c>
      <c r="H19" s="158">
        <f>'CZ14'!O21</f>
        <v>2.0234000000019705E-2</v>
      </c>
      <c r="I19" s="182" t="s">
        <v>38</v>
      </c>
      <c r="J19" s="172">
        <f>'CZ14'!G25</f>
        <v>-11.4754</v>
      </c>
      <c r="K19" s="173">
        <f t="shared" si="0"/>
        <v>2145.8289917455159</v>
      </c>
      <c r="L19" s="191">
        <f t="shared" si="1"/>
        <v>0.2325774922084119</v>
      </c>
      <c r="M19" s="1">
        <f t="shared" si="9"/>
        <v>26.5</v>
      </c>
      <c r="N19" s="96">
        <f t="shared" si="10"/>
        <v>0.38660745711829841</v>
      </c>
      <c r="O19" s="88">
        <f t="shared" si="11"/>
        <v>3739.4606289767412</v>
      </c>
      <c r="P19" s="87">
        <f t="shared" si="6"/>
        <v>0.4268790672347878</v>
      </c>
      <c r="Q19" s="188">
        <f>'CZ14'!G51</f>
        <v>651</v>
      </c>
      <c r="R19" s="158">
        <f>'CZ14'!O50</f>
        <v>4.84940000000222E-2</v>
      </c>
      <c r="S19" s="182" t="s">
        <v>38</v>
      </c>
      <c r="T19" s="179">
        <f>'CZ14'!G54</f>
        <v>-28.559800000000003</v>
      </c>
      <c r="U19" s="173">
        <f t="shared" si="2"/>
        <v>4390.4606289767416</v>
      </c>
      <c r="V19" s="191">
        <f t="shared" si="3"/>
        <v>0.47537306723480999</v>
      </c>
    </row>
    <row r="20" spans="1:24" ht="15" x14ac:dyDescent="0.25">
      <c r="B20" s="1" t="s">
        <v>10</v>
      </c>
      <c r="C20" s="100">
        <f t="shared" si="4"/>
        <v>19.5</v>
      </c>
      <c r="D20" s="96">
        <f t="shared" si="7"/>
        <v>0.26134583656417498</v>
      </c>
      <c r="E20" s="88">
        <f t="shared" si="8"/>
        <v>1860.1289917455156</v>
      </c>
      <c r="F20" s="87">
        <f t="shared" si="5"/>
        <v>0.21234349220839219</v>
      </c>
      <c r="G20" s="188">
        <f>'CZ15'!G22</f>
        <v>336.41999999999996</v>
      </c>
      <c r="H20" s="158">
        <f>'CZ15'!O21</f>
        <v>5.2319999999747326E-3</v>
      </c>
      <c r="I20" s="182" t="s">
        <v>10</v>
      </c>
      <c r="J20" s="172">
        <f>'CZ15'!G25</f>
        <v>-16.565999999999999</v>
      </c>
      <c r="K20" s="173">
        <f t="shared" si="0"/>
        <v>2196.5489917455157</v>
      </c>
      <c r="L20" s="191">
        <f t="shared" si="1"/>
        <v>0.21757549220836692</v>
      </c>
      <c r="M20" s="1">
        <f>M19</f>
        <v>26.5</v>
      </c>
      <c r="N20" s="96">
        <f>N19</f>
        <v>0.38660745711829841</v>
      </c>
      <c r="O20" s="88">
        <f t="shared" si="11"/>
        <v>3739.4606289767412</v>
      </c>
      <c r="P20" s="87">
        <f t="shared" si="6"/>
        <v>0.4268790672347878</v>
      </c>
      <c r="Q20" s="188">
        <f>'CZ15'!G51</f>
        <v>740.2</v>
      </c>
      <c r="R20" s="158">
        <f>'CZ15'!O50</f>
        <v>1.2925999999991973E-2</v>
      </c>
      <c r="S20" s="182" t="s">
        <v>10</v>
      </c>
      <c r="T20" s="179">
        <f>'CZ15'!G54</f>
        <v>-39.449000000000005</v>
      </c>
      <c r="U20" s="173">
        <f t="shared" si="2"/>
        <v>4479.6606289767415</v>
      </c>
      <c r="V20" s="191">
        <f t="shared" si="3"/>
        <v>0.4398050672347798</v>
      </c>
    </row>
    <row r="21" spans="1:24" ht="15" x14ac:dyDescent="0.25">
      <c r="B21" s="1" t="s">
        <v>39</v>
      </c>
      <c r="C21" s="100">
        <f t="shared" si="4"/>
        <v>19.5</v>
      </c>
      <c r="D21" s="96">
        <f t="shared" si="7"/>
        <v>0.26134583656417498</v>
      </c>
      <c r="E21" s="88">
        <f t="shared" si="8"/>
        <v>1860.1289917455156</v>
      </c>
      <c r="F21" s="87">
        <f t="shared" si="5"/>
        <v>0.21234349220839219</v>
      </c>
      <c r="G21" s="188">
        <f>'CZ16'!G22</f>
        <v>255.07999999999998</v>
      </c>
      <c r="H21" s="158">
        <f>'CZ16'!O21</f>
        <v>1.8220000000007987E-2</v>
      </c>
      <c r="I21" s="182" t="s">
        <v>39</v>
      </c>
      <c r="J21" s="172">
        <f>'CZ16'!G25</f>
        <v>-7.9828000000000001</v>
      </c>
      <c r="K21" s="173">
        <f t="shared" si="0"/>
        <v>2115.2089917455155</v>
      </c>
      <c r="L21" s="191">
        <f t="shared" si="1"/>
        <v>0.23056349220840017</v>
      </c>
      <c r="M21" s="1">
        <f t="shared" si="9"/>
        <v>26.5</v>
      </c>
      <c r="N21" s="96">
        <f t="shared" si="10"/>
        <v>0.38660745711829841</v>
      </c>
      <c r="O21" s="88">
        <f t="shared" si="11"/>
        <v>3739.4606289767412</v>
      </c>
      <c r="P21" s="87">
        <f t="shared" si="6"/>
        <v>0.4268790672347878</v>
      </c>
      <c r="Q21" s="188">
        <f>'CZ16'!G51</f>
        <v>629.80000000000007</v>
      </c>
      <c r="R21" s="158">
        <f>'CZ16'!O50</f>
        <v>4.3113999999994809E-2</v>
      </c>
      <c r="S21" s="182" t="s">
        <v>39</v>
      </c>
      <c r="T21" s="179">
        <f>'CZ16'!G54</f>
        <v>-18.662000000000003</v>
      </c>
      <c r="U21" s="173">
        <f t="shared" si="2"/>
        <v>4369.2606289767409</v>
      </c>
      <c r="V21" s="191">
        <f t="shared" si="3"/>
        <v>0.46999306723478262</v>
      </c>
    </row>
    <row r="22" spans="1:24" x14ac:dyDescent="0.2">
      <c r="G22" s="194"/>
      <c r="H22" s="195"/>
      <c r="I22" s="183" t="s">
        <v>67</v>
      </c>
      <c r="J22" s="196">
        <f>AVERAGE(J6:J21)</f>
        <v>-14.580350000000001</v>
      </c>
      <c r="K22" s="196">
        <f t="shared" ref="K22:L22" si="12">AVERAGE(K6:K21)</f>
        <v>2115.8989917455156</v>
      </c>
      <c r="L22" s="196">
        <f t="shared" si="12"/>
        <v>0.24323661720839146</v>
      </c>
      <c r="M22" s="197"/>
      <c r="N22" s="197"/>
      <c r="O22" s="197"/>
      <c r="P22" s="197"/>
      <c r="Q22" s="198"/>
      <c r="R22" s="195"/>
      <c r="S22" s="183" t="s">
        <v>67</v>
      </c>
      <c r="T22" s="184">
        <f>AVERAGE(T6:T21)</f>
        <v>-34.928912500000003</v>
      </c>
      <c r="U22" s="184">
        <f t="shared" ref="U22:V22" si="13">AVERAGE(U6:U21)</f>
        <v>4362.0268789767406</v>
      </c>
      <c r="V22" s="184">
        <f t="shared" si="13"/>
        <v>0.50609056723478729</v>
      </c>
    </row>
    <row r="23" spans="1:24" x14ac:dyDescent="0.2">
      <c r="C23" s="101" t="s">
        <v>92</v>
      </c>
      <c r="D23" s="1">
        <v>500</v>
      </c>
      <c r="E23" s="40" t="s">
        <v>93</v>
      </c>
      <c r="H23" s="162"/>
      <c r="I23" s="162"/>
      <c r="K23" s="190">
        <f>K22/K24</f>
        <v>0.38695792081392583</v>
      </c>
      <c r="L23" s="190">
        <f>L22/L24</f>
        <v>0.38967439542479265</v>
      </c>
      <c r="M23" s="101" t="s">
        <v>92</v>
      </c>
      <c r="N23" s="1">
        <v>750</v>
      </c>
      <c r="O23" s="40" t="s">
        <v>93</v>
      </c>
      <c r="R23" s="112"/>
      <c r="U23" s="112"/>
      <c r="V23" s="112"/>
      <c r="W23" s="112"/>
    </row>
    <row r="24" spans="1:24" x14ac:dyDescent="0.2">
      <c r="C24" s="102" t="s">
        <v>94</v>
      </c>
      <c r="D24" s="88">
        <f>(1-I42)*D23</f>
        <v>329.90878820312798</v>
      </c>
      <c r="E24" s="40" t="s">
        <v>93</v>
      </c>
      <c r="H24" s="106"/>
      <c r="I24" s="106"/>
      <c r="J24" s="108"/>
      <c r="K24" s="189">
        <f>I40*365*B43</f>
        <v>5468.0338040243278</v>
      </c>
      <c r="L24" s="106">
        <f>K24/8760</f>
        <v>0.62420477214889591</v>
      </c>
      <c r="M24" s="102" t="s">
        <v>94</v>
      </c>
      <c r="N24" s="88">
        <f>(1-I58)*N23</f>
        <v>341.79727116239155</v>
      </c>
      <c r="O24" s="40" t="s">
        <v>93</v>
      </c>
      <c r="R24" s="106"/>
      <c r="U24" s="112"/>
      <c r="V24" s="112"/>
      <c r="W24" s="112"/>
    </row>
    <row r="25" spans="1:24" x14ac:dyDescent="0.2">
      <c r="I25" s="112"/>
      <c r="K25" s="189">
        <f>I39*365*B43</f>
        <v>3607.9048122788122</v>
      </c>
    </row>
    <row r="26" spans="1:24" s="89" customFormat="1" x14ac:dyDescent="0.2"/>
    <row r="27" spans="1:24" x14ac:dyDescent="0.2">
      <c r="K27" s="189">
        <f>K24-K25</f>
        <v>1860.1289917455156</v>
      </c>
    </row>
    <row r="28" spans="1:24" ht="15" x14ac:dyDescent="0.25">
      <c r="A28" s="44" t="s">
        <v>40</v>
      </c>
      <c r="B28" t="s">
        <v>41</v>
      </c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R28"/>
      <c r="S28"/>
      <c r="T28"/>
      <c r="U28"/>
      <c r="V28"/>
      <c r="W28"/>
      <c r="X28"/>
    </row>
    <row r="29" spans="1:24" ht="15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R29"/>
      <c r="S29"/>
      <c r="T29"/>
      <c r="U29"/>
      <c r="V29"/>
      <c r="W29"/>
      <c r="X29"/>
    </row>
    <row r="30" spans="1:24" ht="15" x14ac:dyDescent="0.25">
      <c r="A30"/>
      <c r="B30"/>
      <c r="C30"/>
      <c r="D30" s="45">
        <v>-80</v>
      </c>
      <c r="E30" s="45"/>
      <c r="F30" s="46">
        <v>-70</v>
      </c>
      <c r="G30" s="46"/>
      <c r="H30" s="47">
        <v>-75</v>
      </c>
      <c r="I30" s="47"/>
      <c r="J30" s="47"/>
      <c r="K30" s="47"/>
      <c r="L30"/>
      <c r="M30"/>
      <c r="N30"/>
      <c r="O30"/>
      <c r="P30"/>
      <c r="R30"/>
      <c r="S30"/>
      <c r="T30"/>
      <c r="U30"/>
      <c r="V30"/>
      <c r="W30"/>
      <c r="X30"/>
    </row>
    <row r="31" spans="1:24" ht="15" x14ac:dyDescent="0.25">
      <c r="A31" s="44" t="s">
        <v>42</v>
      </c>
      <c r="B31" s="44" t="s">
        <v>43</v>
      </c>
      <c r="C31" s="44" t="s">
        <v>44</v>
      </c>
      <c r="D31" s="44" t="s">
        <v>45</v>
      </c>
      <c r="E31" s="44"/>
      <c r="F31" s="44" t="s">
        <v>46</v>
      </c>
      <c r="G31" s="44"/>
      <c r="H31" s="44" t="s">
        <v>47</v>
      </c>
      <c r="I31" s="44"/>
      <c r="J31" s="44"/>
      <c r="K31" s="44"/>
      <c r="L31" s="44" t="s">
        <v>48</v>
      </c>
      <c r="M31" s="44"/>
      <c r="N31" s="44"/>
      <c r="O31" s="44"/>
      <c r="P31" s="44"/>
      <c r="R31" s="44"/>
      <c r="S31" s="44"/>
      <c r="T31" s="44"/>
      <c r="U31" s="44"/>
      <c r="V31" s="44"/>
      <c r="W31" s="44"/>
      <c r="X31" s="44"/>
    </row>
    <row r="32" spans="1:24" ht="18" thickBot="1" x14ac:dyDescent="0.3">
      <c r="A32"/>
      <c r="B32" t="s">
        <v>49</v>
      </c>
      <c r="C32" s="44" t="s">
        <v>50</v>
      </c>
      <c r="D32" t="s">
        <v>51</v>
      </c>
      <c r="E32" t="s">
        <v>52</v>
      </c>
      <c r="F32" t="s">
        <v>51</v>
      </c>
      <c r="G32" t="s">
        <v>52</v>
      </c>
      <c r="H32" t="s">
        <v>51</v>
      </c>
      <c r="I32" t="s">
        <v>52</v>
      </c>
      <c r="J32" t="s">
        <v>51</v>
      </c>
      <c r="K32" t="s">
        <v>52</v>
      </c>
      <c r="L32" s="44" t="s">
        <v>53</v>
      </c>
      <c r="M32"/>
      <c r="N32"/>
      <c r="O32"/>
      <c r="P32"/>
      <c r="R32"/>
      <c r="S32"/>
      <c r="T32"/>
      <c r="U32"/>
      <c r="V32"/>
      <c r="W32"/>
      <c r="X32"/>
    </row>
    <row r="33" spans="1:24" ht="15" x14ac:dyDescent="0.25">
      <c r="A33" s="48" t="s">
        <v>54</v>
      </c>
      <c r="B33" s="49">
        <v>16</v>
      </c>
      <c r="C33" s="49" t="s">
        <v>55</v>
      </c>
      <c r="D33" s="49">
        <v>14.66</v>
      </c>
      <c r="E33" s="50">
        <f t="shared" ref="E33:E38" si="14">D33/B33</f>
        <v>0.91625000000000001</v>
      </c>
      <c r="F33" s="51">
        <v>11.06</v>
      </c>
      <c r="G33" s="52">
        <f t="shared" ref="G33:G38" si="15">F33/B33</f>
        <v>0.69125000000000003</v>
      </c>
      <c r="H33" s="51">
        <v>12.94</v>
      </c>
      <c r="I33" s="50">
        <f t="shared" ref="I33:I38" si="16">H33/B33</f>
        <v>0.80874999999999997</v>
      </c>
      <c r="J33" s="51">
        <v>12.78</v>
      </c>
      <c r="K33" s="50">
        <f t="shared" ref="K33:K38" si="17">J33/B33</f>
        <v>0.79874999999999996</v>
      </c>
      <c r="L33" s="51"/>
      <c r="M33" s="49"/>
      <c r="N33" s="49">
        <f t="shared" ref="N33:N38" si="18">F33+((H$30-F$30)*(D33-F33)/(D$30-F$30))</f>
        <v>12.860000000000001</v>
      </c>
      <c r="O33" s="53">
        <f t="shared" ref="O33:O38" si="19">N33/B33</f>
        <v>0.80375000000000008</v>
      </c>
      <c r="P33"/>
      <c r="R33"/>
      <c r="S33"/>
      <c r="T33"/>
      <c r="U33"/>
      <c r="V33"/>
      <c r="W33"/>
      <c r="X33"/>
    </row>
    <row r="34" spans="1:24" ht="15" x14ac:dyDescent="0.25">
      <c r="A34" s="54" t="s">
        <v>56</v>
      </c>
      <c r="B34" s="55">
        <v>18</v>
      </c>
      <c r="C34" s="55" t="s">
        <v>55</v>
      </c>
      <c r="D34" s="55">
        <v>14.84</v>
      </c>
      <c r="E34" s="56">
        <f t="shared" si="14"/>
        <v>0.82444444444444442</v>
      </c>
      <c r="F34" s="57">
        <v>11.72</v>
      </c>
      <c r="G34" s="58">
        <f t="shared" si="15"/>
        <v>0.6511111111111112</v>
      </c>
      <c r="H34" s="57">
        <v>13.22</v>
      </c>
      <c r="I34" s="56">
        <f t="shared" si="16"/>
        <v>0.73444444444444446</v>
      </c>
      <c r="J34" s="57">
        <v>12.74</v>
      </c>
      <c r="K34" s="56">
        <f t="shared" si="17"/>
        <v>0.70777777777777784</v>
      </c>
      <c r="L34" s="57"/>
      <c r="M34" s="55"/>
      <c r="N34" s="55">
        <f t="shared" si="18"/>
        <v>13.280000000000001</v>
      </c>
      <c r="O34" s="59">
        <f t="shared" si="19"/>
        <v>0.73777777777777787</v>
      </c>
      <c r="P34"/>
      <c r="R34"/>
      <c r="S34"/>
      <c r="T34"/>
      <c r="U34"/>
      <c r="V34"/>
      <c r="W34"/>
      <c r="X34"/>
    </row>
    <row r="35" spans="1:24" ht="15" x14ac:dyDescent="0.25">
      <c r="A35" s="54" t="s">
        <v>57</v>
      </c>
      <c r="B35" s="55">
        <v>18.899999999999999</v>
      </c>
      <c r="C35" s="55" t="s">
        <v>55</v>
      </c>
      <c r="D35" s="55">
        <v>20.43</v>
      </c>
      <c r="E35" s="56">
        <f t="shared" si="14"/>
        <v>1.0809523809523811</v>
      </c>
      <c r="F35" s="57">
        <v>14.99</v>
      </c>
      <c r="G35" s="58">
        <f t="shared" si="15"/>
        <v>0.79312169312169323</v>
      </c>
      <c r="H35" s="57">
        <v>17.82</v>
      </c>
      <c r="I35" s="56">
        <f t="shared" si="16"/>
        <v>0.94285714285714295</v>
      </c>
      <c r="J35" s="57">
        <v>17.010000000000002</v>
      </c>
      <c r="K35" s="56">
        <f t="shared" si="17"/>
        <v>0.90000000000000013</v>
      </c>
      <c r="L35" s="57"/>
      <c r="M35" s="55"/>
      <c r="N35" s="55">
        <f t="shared" si="18"/>
        <v>17.71</v>
      </c>
      <c r="O35" s="59">
        <f t="shared" si="19"/>
        <v>0.93703703703703711</v>
      </c>
      <c r="P35"/>
      <c r="R35"/>
      <c r="S35"/>
      <c r="T35"/>
      <c r="U35"/>
      <c r="V35"/>
      <c r="W35"/>
      <c r="X35"/>
    </row>
    <row r="36" spans="1:24" ht="15" x14ac:dyDescent="0.25">
      <c r="A36" s="60" t="s">
        <v>58</v>
      </c>
      <c r="B36" s="61">
        <v>19.399999999999999</v>
      </c>
      <c r="C36" s="61" t="s">
        <v>59</v>
      </c>
      <c r="D36" s="61">
        <v>10.44</v>
      </c>
      <c r="E36" s="62">
        <f t="shared" si="14"/>
        <v>0.53814432989690719</v>
      </c>
      <c r="F36" s="61">
        <v>7.06</v>
      </c>
      <c r="G36" s="63">
        <f t="shared" si="15"/>
        <v>0.36391752577319586</v>
      </c>
      <c r="H36" s="61">
        <v>9.08</v>
      </c>
      <c r="I36" s="62">
        <f t="shared" si="16"/>
        <v>0.46804123711340212</v>
      </c>
      <c r="J36" s="61">
        <v>8.35</v>
      </c>
      <c r="K36" s="62">
        <f t="shared" si="17"/>
        <v>0.43041237113402064</v>
      </c>
      <c r="L36" s="64" t="s">
        <v>60</v>
      </c>
      <c r="M36" s="61"/>
      <c r="N36" s="94">
        <f t="shared" si="18"/>
        <v>8.75</v>
      </c>
      <c r="O36" s="65">
        <f t="shared" si="19"/>
        <v>0.45103092783505155</v>
      </c>
      <c r="P36"/>
      <c r="R36"/>
      <c r="S36"/>
      <c r="T36"/>
      <c r="U36"/>
      <c r="V36"/>
      <c r="W36"/>
      <c r="X36"/>
    </row>
    <row r="37" spans="1:24" ht="15" x14ac:dyDescent="0.25">
      <c r="A37" s="60" t="s">
        <v>61</v>
      </c>
      <c r="B37" s="61">
        <v>20.100000000000001</v>
      </c>
      <c r="C37" s="61" t="s">
        <v>55</v>
      </c>
      <c r="D37" s="61">
        <v>12.64</v>
      </c>
      <c r="E37" s="62">
        <f t="shared" si="14"/>
        <v>0.62885572139303481</v>
      </c>
      <c r="F37" s="61">
        <v>8.68</v>
      </c>
      <c r="G37" s="63">
        <f t="shared" si="15"/>
        <v>0.43184079601990044</v>
      </c>
      <c r="H37" s="61">
        <v>10.97</v>
      </c>
      <c r="I37" s="62">
        <f>H37/B37</f>
        <v>0.54577114427860696</v>
      </c>
      <c r="J37" s="61">
        <v>10.039999999999999</v>
      </c>
      <c r="K37" s="62">
        <f t="shared" si="17"/>
        <v>0.49950248756218896</v>
      </c>
      <c r="L37" s="64" t="s">
        <v>60</v>
      </c>
      <c r="M37" s="61"/>
      <c r="N37" s="94">
        <f t="shared" si="18"/>
        <v>10.66</v>
      </c>
      <c r="O37" s="65">
        <f t="shared" si="19"/>
        <v>0.53034825870646762</v>
      </c>
      <c r="P37"/>
      <c r="R37"/>
      <c r="S37"/>
      <c r="T37"/>
      <c r="U37"/>
      <c r="V37"/>
      <c r="W37"/>
      <c r="X37"/>
    </row>
    <row r="38" spans="1:24" ht="15.75" thickBot="1" x14ac:dyDescent="0.3">
      <c r="A38" s="66" t="s">
        <v>62</v>
      </c>
      <c r="B38" s="67">
        <v>23</v>
      </c>
      <c r="C38" s="67" t="s">
        <v>63</v>
      </c>
      <c r="D38" s="67">
        <v>14.89</v>
      </c>
      <c r="E38" s="68">
        <f t="shared" si="14"/>
        <v>0.6473913043478261</v>
      </c>
      <c r="F38" s="69">
        <v>11.78</v>
      </c>
      <c r="G38" s="70">
        <f t="shared" si="15"/>
        <v>0.51217391304347826</v>
      </c>
      <c r="H38" s="69">
        <v>13.5</v>
      </c>
      <c r="I38" s="68">
        <f t="shared" si="16"/>
        <v>0.58695652173913049</v>
      </c>
      <c r="J38" s="69">
        <v>12.65</v>
      </c>
      <c r="K38" s="68">
        <f t="shared" si="17"/>
        <v>0.55000000000000004</v>
      </c>
      <c r="L38" s="71"/>
      <c r="M38" s="67"/>
      <c r="N38" s="67">
        <f t="shared" si="18"/>
        <v>13.335000000000001</v>
      </c>
      <c r="O38" s="72">
        <f t="shared" si="19"/>
        <v>0.57978260869565224</v>
      </c>
      <c r="P38"/>
      <c r="R38"/>
      <c r="S38"/>
      <c r="T38"/>
      <c r="U38"/>
      <c r="V38"/>
      <c r="W38"/>
      <c r="X38"/>
    </row>
    <row r="39" spans="1:24" ht="15" x14ac:dyDescent="0.25">
      <c r="A39" s="44" t="s">
        <v>64</v>
      </c>
      <c r="B39" s="44"/>
      <c r="C39"/>
      <c r="D39" s="44"/>
      <c r="E39" s="74">
        <f>AVERAGE(E36:E37)</f>
        <v>0.58350002564497094</v>
      </c>
      <c r="F39" s="44"/>
      <c r="G39" s="73">
        <f>AVERAGE(G36:G37)</f>
        <v>0.39787916089654818</v>
      </c>
      <c r="H39" s="44"/>
      <c r="I39" s="74">
        <f>AVERAGE(I36:I37)</f>
        <v>0.50690619069600451</v>
      </c>
      <c r="J39" s="44"/>
      <c r="K39" s="73">
        <f>AVERAGE(K36:K37)</f>
        <v>0.4649574293481048</v>
      </c>
      <c r="L39"/>
      <c r="M39"/>
      <c r="N39" s="74"/>
      <c r="O39" s="73">
        <f>AVERAGE(O36:O37)</f>
        <v>0.49068959327075956</v>
      </c>
      <c r="P39"/>
      <c r="R39"/>
      <c r="S39"/>
      <c r="T39"/>
      <c r="U39"/>
      <c r="V39"/>
      <c r="W39"/>
      <c r="X39"/>
    </row>
    <row r="40" spans="1:24" ht="15" x14ac:dyDescent="0.25">
      <c r="A40" s="44" t="s">
        <v>65</v>
      </c>
      <c r="B40" s="44"/>
      <c r="C40"/>
      <c r="D40" s="44"/>
      <c r="E40" s="74">
        <f>AVERAGE(E33:E35,E38)</f>
        <v>0.86725953243616294</v>
      </c>
      <c r="F40" s="44"/>
      <c r="G40" s="73">
        <f>AVERAGE(G33:G35,G38)</f>
        <v>0.66191417931907071</v>
      </c>
      <c r="H40" s="44"/>
      <c r="I40" s="74">
        <f>AVERAGE(I33:I35,I38)</f>
        <v>0.76825202726017949</v>
      </c>
      <c r="J40" s="44"/>
      <c r="K40" s="73">
        <f>AVERAGE(K33:K35,K38)</f>
        <v>0.73913194444444441</v>
      </c>
      <c r="L40"/>
      <c r="M40"/>
      <c r="N40" s="74"/>
      <c r="O40" s="73">
        <f>AVERAGE(O33:O35,O38)</f>
        <v>0.76458685587761688</v>
      </c>
      <c r="P40"/>
      <c r="R40"/>
      <c r="S40"/>
      <c r="T40"/>
      <c r="U40"/>
      <c r="V40"/>
      <c r="W40"/>
      <c r="X40"/>
    </row>
    <row r="41" spans="1:24" ht="15" x14ac:dyDescent="0.25">
      <c r="A41" s="44" t="s">
        <v>66</v>
      </c>
      <c r="B41"/>
      <c r="C41"/>
      <c r="D41"/>
      <c r="E41" s="99">
        <f>E40-E39</f>
        <v>0.283759506791192</v>
      </c>
      <c r="F41" s="44"/>
      <c r="G41" s="73">
        <f>G40-G39</f>
        <v>0.26403501842252253</v>
      </c>
      <c r="H41" s="44"/>
      <c r="I41" s="167">
        <f>I40-I39</f>
        <v>0.26134583656417498</v>
      </c>
      <c r="J41" s="76"/>
      <c r="K41" s="75">
        <f>K40-K39</f>
        <v>0.27417451509633961</v>
      </c>
      <c r="L41"/>
      <c r="M41" s="77"/>
      <c r="N41" s="74"/>
      <c r="O41" s="74">
        <f>O40-O39</f>
        <v>0.27389726260685732</v>
      </c>
      <c r="P41"/>
      <c r="R41"/>
      <c r="S41"/>
      <c r="T41"/>
      <c r="U41"/>
      <c r="V41"/>
      <c r="W41"/>
      <c r="X41"/>
    </row>
    <row r="42" spans="1:24" ht="15" x14ac:dyDescent="0.25">
      <c r="A42"/>
      <c r="B42"/>
      <c r="C42"/>
      <c r="D42"/>
      <c r="E42" s="78">
        <f>E41/E40</f>
        <v>0.32719099205989866</v>
      </c>
      <c r="F42"/>
      <c r="G42" s="78">
        <f>G41/G40</f>
        <v>0.39889615099973019</v>
      </c>
      <c r="H42"/>
      <c r="I42" s="78">
        <f>I41/I40</f>
        <v>0.34018242359374407</v>
      </c>
      <c r="J42"/>
      <c r="K42"/>
      <c r="L42" s="77"/>
      <c r="M42"/>
      <c r="N42"/>
      <c r="O42"/>
      <c r="P42"/>
      <c r="R42"/>
      <c r="S42"/>
      <c r="T42"/>
      <c r="U42"/>
      <c r="V42"/>
      <c r="W42"/>
      <c r="X42"/>
    </row>
    <row r="43" spans="1:24" ht="17.25" x14ac:dyDescent="0.25">
      <c r="A43" s="79" t="s">
        <v>67</v>
      </c>
      <c r="B43">
        <f>(15+24)/2</f>
        <v>19.5</v>
      </c>
      <c r="C43" t="s">
        <v>49</v>
      </c>
      <c r="D43"/>
      <c r="G43" s="78"/>
      <c r="H43" s="159">
        <f>AVERAGE(H33:H35,H38)*1000/24</f>
        <v>598.75000000000011</v>
      </c>
      <c r="I43" s="1" t="s">
        <v>107</v>
      </c>
      <c r="J43" s="1">
        <f>(I40-I39)/I40</f>
        <v>0.34018242359374407</v>
      </c>
      <c r="K43"/>
      <c r="L43" s="77"/>
      <c r="M43"/>
      <c r="N43"/>
      <c r="O43"/>
      <c r="P43"/>
      <c r="R43"/>
      <c r="S43"/>
      <c r="T43"/>
      <c r="U43"/>
      <c r="V43"/>
      <c r="W43"/>
      <c r="X43"/>
    </row>
    <row r="44" spans="1:24" s="112" customFormat="1" ht="15" x14ac:dyDescent="0.25">
      <c r="A44" s="79" t="s">
        <v>66</v>
      </c>
      <c r="B44" s="80">
        <f>(I40-I39)*B43*365</f>
        <v>1860.1289917455156</v>
      </c>
      <c r="C44" t="s">
        <v>68</v>
      </c>
      <c r="D44"/>
      <c r="E44" s="166">
        <f>B44/8760</f>
        <v>0.21234349220839219</v>
      </c>
      <c r="G44" s="78"/>
      <c r="H44" s="81"/>
      <c r="I44" s="80"/>
      <c r="J44"/>
      <c r="K44"/>
      <c r="L44" s="77"/>
      <c r="M44"/>
      <c r="N44"/>
      <c r="O44"/>
      <c r="P44"/>
      <c r="R44"/>
      <c r="S44"/>
      <c r="T44"/>
      <c r="U44"/>
      <c r="V44"/>
      <c r="W44"/>
      <c r="X44"/>
    </row>
    <row r="45" spans="1:24" ht="15.75" thickBot="1" x14ac:dyDescent="0.3">
      <c r="A45"/>
      <c r="B45"/>
      <c r="C45"/>
      <c r="D45"/>
      <c r="E45" s="78"/>
      <c r="F45"/>
      <c r="G45" s="78"/>
      <c r="H45"/>
      <c r="I45" s="78"/>
      <c r="J45"/>
      <c r="K45"/>
      <c r="L45" s="77"/>
      <c r="M45"/>
      <c r="N45"/>
      <c r="O45"/>
      <c r="P45"/>
      <c r="Q45" s="112"/>
      <c r="R45"/>
      <c r="S45"/>
      <c r="T45"/>
      <c r="U45"/>
      <c r="V45"/>
      <c r="W45"/>
      <c r="X45"/>
    </row>
    <row r="46" spans="1:24" ht="15" x14ac:dyDescent="0.25">
      <c r="A46" s="48" t="s">
        <v>69</v>
      </c>
      <c r="B46" s="49">
        <v>24</v>
      </c>
      <c r="C46" s="49" t="s">
        <v>55</v>
      </c>
      <c r="D46" s="49">
        <v>20.46</v>
      </c>
      <c r="E46" s="50">
        <f t="shared" ref="E46:E54" si="20">D46/B46</f>
        <v>0.85250000000000004</v>
      </c>
      <c r="F46" s="51">
        <v>14.04</v>
      </c>
      <c r="G46" s="52">
        <f t="shared" ref="G46:G54" si="21">F46/B46</f>
        <v>0.58499999999999996</v>
      </c>
      <c r="H46" s="51">
        <v>17.88</v>
      </c>
      <c r="I46" s="50">
        <f t="shared" ref="I46:I54" si="22">H46/B46</f>
        <v>0.745</v>
      </c>
      <c r="J46" s="51">
        <v>17.100000000000001</v>
      </c>
      <c r="K46" s="50">
        <f t="shared" ref="K46:K54" si="23">J46/B46</f>
        <v>0.71250000000000002</v>
      </c>
      <c r="L46" s="82"/>
      <c r="M46" s="49"/>
      <c r="N46" s="49">
        <f>F46+((H$30-F$30)*(D46-F46)/(D$30-F$30))</f>
        <v>17.25</v>
      </c>
      <c r="O46" s="53">
        <f t="shared" ref="O46:O54" si="24">N46/B46</f>
        <v>0.71875</v>
      </c>
      <c r="P46"/>
      <c r="Q46" s="112"/>
      <c r="R46"/>
      <c r="S46"/>
      <c r="T46"/>
      <c r="U46"/>
      <c r="V46"/>
      <c r="W46"/>
      <c r="X46"/>
    </row>
    <row r="47" spans="1:24" ht="15" x14ac:dyDescent="0.25">
      <c r="A47" s="54" t="s">
        <v>70</v>
      </c>
      <c r="B47" s="55">
        <v>24.7</v>
      </c>
      <c r="C47" s="55" t="s">
        <v>55</v>
      </c>
      <c r="D47" s="55">
        <v>22.52</v>
      </c>
      <c r="E47" s="56">
        <f t="shared" si="20"/>
        <v>0.91174089068825914</v>
      </c>
      <c r="F47" s="57">
        <v>15.11</v>
      </c>
      <c r="G47" s="58">
        <f t="shared" si="21"/>
        <v>0.6117408906882591</v>
      </c>
      <c r="H47" s="57">
        <v>19.03</v>
      </c>
      <c r="I47" s="56">
        <f t="shared" si="22"/>
        <v>0.77044534412955468</v>
      </c>
      <c r="J47" s="57">
        <v>17.809999999999999</v>
      </c>
      <c r="K47" s="56">
        <f t="shared" si="23"/>
        <v>0.72105263157894739</v>
      </c>
      <c r="L47" s="83"/>
      <c r="M47" s="55"/>
      <c r="N47" s="55">
        <f>F47+((H$30-F$30)*(D47-F47)/(D$30-F$30))</f>
        <v>18.814999999999998</v>
      </c>
      <c r="O47" s="59">
        <f t="shared" si="24"/>
        <v>0.76174089068825901</v>
      </c>
      <c r="P47"/>
      <c r="Q47" s="112"/>
      <c r="R47"/>
      <c r="S47"/>
      <c r="T47"/>
      <c r="U47"/>
      <c r="V47"/>
      <c r="W47"/>
      <c r="X47"/>
    </row>
    <row r="48" spans="1:24" ht="15" x14ac:dyDescent="0.25">
      <c r="A48" s="54" t="s">
        <v>71</v>
      </c>
      <c r="B48" s="55">
        <v>25.7</v>
      </c>
      <c r="C48" s="55" t="s">
        <v>55</v>
      </c>
      <c r="D48" s="55">
        <v>26.71</v>
      </c>
      <c r="E48" s="56">
        <f t="shared" si="20"/>
        <v>1.0392996108949417</v>
      </c>
      <c r="F48" s="57">
        <v>19.850000000000001</v>
      </c>
      <c r="G48" s="58">
        <f t="shared" si="21"/>
        <v>0.77237354085603116</v>
      </c>
      <c r="H48" s="57">
        <v>23.76</v>
      </c>
      <c r="I48" s="56">
        <f t="shared" si="22"/>
        <v>0.92451361867704285</v>
      </c>
      <c r="J48" s="57">
        <v>22.52</v>
      </c>
      <c r="K48" s="56">
        <f t="shared" si="23"/>
        <v>0.87626459143968871</v>
      </c>
      <c r="L48" s="83"/>
      <c r="M48" s="55"/>
      <c r="N48" s="55">
        <f t="shared" ref="N48:N54" si="25">F48+((H$30-F$30)*(D48-F48)/(D$30-F$30))</f>
        <v>23.28</v>
      </c>
      <c r="O48" s="59">
        <f t="shared" si="24"/>
        <v>0.90583657587548649</v>
      </c>
      <c r="P48"/>
      <c r="Q48" s="112"/>
      <c r="R48"/>
      <c r="S48"/>
      <c r="T48"/>
      <c r="U48"/>
      <c r="V48"/>
      <c r="W48"/>
      <c r="X48"/>
    </row>
    <row r="49" spans="1:24" ht="15" x14ac:dyDescent="0.25">
      <c r="A49" s="54" t="s">
        <v>72</v>
      </c>
      <c r="B49" s="55">
        <v>25.7</v>
      </c>
      <c r="C49" s="55" t="s">
        <v>55</v>
      </c>
      <c r="D49" s="55">
        <v>18.89</v>
      </c>
      <c r="E49" s="56">
        <f t="shared" si="20"/>
        <v>0.73501945525291834</v>
      </c>
      <c r="F49" s="57">
        <v>14.11</v>
      </c>
      <c r="G49" s="58">
        <f t="shared" si="21"/>
        <v>0.54902723735408565</v>
      </c>
      <c r="H49" s="57">
        <v>16.739999999999998</v>
      </c>
      <c r="I49" s="56">
        <f t="shared" si="22"/>
        <v>0.65136186770428006</v>
      </c>
      <c r="J49" s="57">
        <v>15.86</v>
      </c>
      <c r="K49" s="56">
        <f t="shared" si="23"/>
        <v>0.61712062256809341</v>
      </c>
      <c r="L49" s="57"/>
      <c r="M49" s="55"/>
      <c r="N49" s="55">
        <f t="shared" si="25"/>
        <v>16.5</v>
      </c>
      <c r="O49" s="59">
        <f t="shared" si="24"/>
        <v>0.642023346303502</v>
      </c>
      <c r="P49"/>
      <c r="Q49" s="112"/>
      <c r="R49"/>
      <c r="S49"/>
      <c r="T49"/>
      <c r="U49"/>
      <c r="V49"/>
      <c r="W49"/>
      <c r="X49"/>
    </row>
    <row r="50" spans="1:24" ht="15" x14ac:dyDescent="0.25">
      <c r="A50" s="54" t="s">
        <v>73</v>
      </c>
      <c r="B50" s="55">
        <v>26</v>
      </c>
      <c r="C50" s="55" t="s">
        <v>55</v>
      </c>
      <c r="D50" s="55">
        <v>17.72</v>
      </c>
      <c r="E50" s="56">
        <f t="shared" si="20"/>
        <v>0.68153846153846154</v>
      </c>
      <c r="F50" s="57">
        <v>12.64</v>
      </c>
      <c r="G50" s="58">
        <f t="shared" si="21"/>
        <v>0.48615384615384616</v>
      </c>
      <c r="H50" s="57">
        <v>15.17</v>
      </c>
      <c r="I50" s="56">
        <f t="shared" si="22"/>
        <v>0.58346153846153848</v>
      </c>
      <c r="J50" s="57">
        <v>14.66</v>
      </c>
      <c r="K50" s="56">
        <f t="shared" si="23"/>
        <v>0.56384615384615389</v>
      </c>
      <c r="L50" s="57"/>
      <c r="M50" s="55"/>
      <c r="N50" s="55">
        <f t="shared" si="25"/>
        <v>15.18</v>
      </c>
      <c r="O50" s="59">
        <f t="shared" si="24"/>
        <v>0.58384615384615379</v>
      </c>
      <c r="P50"/>
      <c r="Q50" s="112"/>
      <c r="R50"/>
      <c r="S50"/>
      <c r="T50"/>
      <c r="U50"/>
      <c r="V50"/>
      <c r="W50"/>
      <c r="X50"/>
    </row>
    <row r="51" spans="1:24" ht="15" x14ac:dyDescent="0.25">
      <c r="A51" s="60" t="s">
        <v>74</v>
      </c>
      <c r="B51" s="61">
        <v>27.5</v>
      </c>
      <c r="C51" s="61" t="s">
        <v>59</v>
      </c>
      <c r="D51" s="61">
        <v>9.68</v>
      </c>
      <c r="E51" s="62">
        <f t="shared" si="20"/>
        <v>0.35199999999999998</v>
      </c>
      <c r="F51" s="61">
        <v>7.89</v>
      </c>
      <c r="G51" s="63">
        <f t="shared" si="21"/>
        <v>0.28690909090909089</v>
      </c>
      <c r="H51" s="61">
        <v>8.83</v>
      </c>
      <c r="I51" s="62">
        <f t="shared" si="22"/>
        <v>0.32109090909090909</v>
      </c>
      <c r="J51" s="61">
        <v>7.72</v>
      </c>
      <c r="K51" s="62">
        <f t="shared" si="23"/>
        <v>0.28072727272727271</v>
      </c>
      <c r="L51" s="64" t="s">
        <v>60</v>
      </c>
      <c r="M51" s="61"/>
      <c r="N51" s="94">
        <f t="shared" si="25"/>
        <v>8.7850000000000001</v>
      </c>
      <c r="O51" s="65">
        <f t="shared" si="24"/>
        <v>0.31945454545454544</v>
      </c>
      <c r="P51"/>
      <c r="Q51" s="112"/>
      <c r="R51"/>
      <c r="S51"/>
      <c r="T51"/>
      <c r="U51"/>
      <c r="V51"/>
      <c r="W51"/>
      <c r="X51"/>
    </row>
    <row r="52" spans="1:24" ht="15" x14ac:dyDescent="0.25">
      <c r="A52" s="60" t="s">
        <v>75</v>
      </c>
      <c r="B52" s="61">
        <v>27.5</v>
      </c>
      <c r="C52" s="61" t="s">
        <v>59</v>
      </c>
      <c r="D52" s="61">
        <v>8.7200000000000006</v>
      </c>
      <c r="E52" s="62">
        <f t="shared" si="20"/>
        <v>0.31709090909090909</v>
      </c>
      <c r="F52" s="61">
        <v>6.96</v>
      </c>
      <c r="G52" s="63">
        <f t="shared" si="21"/>
        <v>0.25309090909090909</v>
      </c>
      <c r="H52" s="61">
        <v>7.86</v>
      </c>
      <c r="I52" s="62">
        <f t="shared" si="22"/>
        <v>0.2858181818181818</v>
      </c>
      <c r="J52" s="61">
        <v>6.86</v>
      </c>
      <c r="K52" s="62">
        <f t="shared" si="23"/>
        <v>0.24945454545454546</v>
      </c>
      <c r="L52" s="64" t="s">
        <v>60</v>
      </c>
      <c r="M52" s="61"/>
      <c r="N52" s="94">
        <f t="shared" si="25"/>
        <v>7.8400000000000007</v>
      </c>
      <c r="O52" s="65">
        <f t="shared" si="24"/>
        <v>0.28509090909090912</v>
      </c>
      <c r="P52"/>
      <c r="Q52" s="112"/>
      <c r="R52"/>
      <c r="S52"/>
      <c r="T52"/>
      <c r="U52"/>
      <c r="V52"/>
      <c r="W52"/>
      <c r="X52"/>
    </row>
    <row r="53" spans="1:24" ht="15" x14ac:dyDescent="0.25">
      <c r="A53" s="60" t="s">
        <v>76</v>
      </c>
      <c r="B53" s="61">
        <v>28.8</v>
      </c>
      <c r="C53" s="61" t="s">
        <v>59</v>
      </c>
      <c r="D53" s="61">
        <v>12.12</v>
      </c>
      <c r="E53" s="62">
        <f t="shared" si="20"/>
        <v>0.42083333333333328</v>
      </c>
      <c r="F53" s="61">
        <v>8.0500000000000007</v>
      </c>
      <c r="G53" s="63">
        <f t="shared" si="21"/>
        <v>0.2795138888888889</v>
      </c>
      <c r="H53" s="61">
        <v>10.49</v>
      </c>
      <c r="I53" s="62">
        <f t="shared" si="22"/>
        <v>0.36423611111111109</v>
      </c>
      <c r="J53" s="61">
        <v>9.44</v>
      </c>
      <c r="K53" s="62">
        <f t="shared" si="23"/>
        <v>0.32777777777777778</v>
      </c>
      <c r="L53" s="64" t="s">
        <v>60</v>
      </c>
      <c r="M53" s="61"/>
      <c r="N53" s="94">
        <f t="shared" si="25"/>
        <v>10.085000000000001</v>
      </c>
      <c r="O53" s="65">
        <f t="shared" si="24"/>
        <v>0.35017361111111112</v>
      </c>
      <c r="P53"/>
      <c r="Q53" s="112"/>
      <c r="R53"/>
      <c r="S53"/>
      <c r="T53"/>
      <c r="U53"/>
      <c r="V53"/>
      <c r="W53"/>
      <c r="X53"/>
    </row>
    <row r="54" spans="1:24" ht="15.75" thickBot="1" x14ac:dyDescent="0.3">
      <c r="A54" s="84" t="s">
        <v>77</v>
      </c>
      <c r="B54" s="69">
        <v>28.8</v>
      </c>
      <c r="C54" s="67" t="s">
        <v>63</v>
      </c>
      <c r="D54" s="67">
        <v>19.96</v>
      </c>
      <c r="E54" s="68">
        <f t="shared" si="20"/>
        <v>0.69305555555555554</v>
      </c>
      <c r="F54" s="69">
        <v>13.76</v>
      </c>
      <c r="G54" s="70">
        <f t="shared" si="21"/>
        <v>0.47777777777777775</v>
      </c>
      <c r="H54" s="69">
        <v>16.91</v>
      </c>
      <c r="I54" s="68">
        <f t="shared" si="22"/>
        <v>0.58715277777777775</v>
      </c>
      <c r="J54" s="69">
        <v>15.35</v>
      </c>
      <c r="K54" s="68">
        <f t="shared" si="23"/>
        <v>0.53298611111111105</v>
      </c>
      <c r="L54" s="69"/>
      <c r="M54" s="67"/>
      <c r="N54" s="67">
        <f t="shared" si="25"/>
        <v>16.86</v>
      </c>
      <c r="O54" s="72">
        <f t="shared" si="24"/>
        <v>0.58541666666666659</v>
      </c>
      <c r="P54"/>
      <c r="Q54" s="112"/>
      <c r="R54"/>
      <c r="S54"/>
      <c r="T54"/>
      <c r="U54"/>
      <c r="V54"/>
      <c r="W54"/>
      <c r="X54"/>
    </row>
    <row r="55" spans="1:24" ht="15" x14ac:dyDescent="0.25">
      <c r="A55" s="44" t="s">
        <v>64</v>
      </c>
      <c r="B55" s="44"/>
      <c r="C55"/>
      <c r="D55" s="44"/>
      <c r="E55" s="74">
        <f>AVERAGE(E51:E53)</f>
        <v>0.3633080808080808</v>
      </c>
      <c r="F55" s="44"/>
      <c r="G55" s="73">
        <f>AVERAGE(G51:G53)</f>
        <v>0.27317129629629627</v>
      </c>
      <c r="H55" s="44"/>
      <c r="I55" s="73">
        <f>AVERAGE(I51:I53)</f>
        <v>0.32371506734006733</v>
      </c>
      <c r="J55" s="44"/>
      <c r="K55" s="73">
        <f>AVERAGE(K51:K53)</f>
        <v>0.28598653198653201</v>
      </c>
      <c r="L55"/>
      <c r="M55"/>
      <c r="N55" s="74"/>
      <c r="O55" s="73">
        <f>AVERAGE(O51:O53)</f>
        <v>0.31823968855218854</v>
      </c>
      <c r="P55"/>
      <c r="Q55" s="112"/>
      <c r="R55"/>
      <c r="S55"/>
      <c r="T55"/>
      <c r="U55"/>
      <c r="V55"/>
      <c r="W55"/>
      <c r="X55"/>
    </row>
    <row r="56" spans="1:24" ht="15" x14ac:dyDescent="0.25">
      <c r="A56" s="44" t="s">
        <v>65</v>
      </c>
      <c r="B56" s="44"/>
      <c r="C56"/>
      <c r="D56" s="44"/>
      <c r="E56" s="74">
        <f>AVERAGE(E46:E50,E54)</f>
        <v>0.81885899565502263</v>
      </c>
      <c r="F56" s="44"/>
      <c r="G56" s="73">
        <f>AVERAGE(G46:G50,G54)</f>
        <v>0.580345548805</v>
      </c>
      <c r="H56" s="44"/>
      <c r="I56" s="73">
        <f>AVERAGE(I46:I50,I54)</f>
        <v>0.71032252445836574</v>
      </c>
      <c r="J56" s="44"/>
      <c r="K56" s="73">
        <f>AVERAGE(K46:K50,K54)</f>
        <v>0.67062835175733237</v>
      </c>
      <c r="L56"/>
      <c r="M56"/>
      <c r="N56" s="74"/>
      <c r="O56" s="73">
        <f>AVERAGE(O46:O50,O54)</f>
        <v>0.69960227223001137</v>
      </c>
      <c r="P56"/>
      <c r="Q56" s="112"/>
      <c r="R56"/>
      <c r="S56"/>
      <c r="T56"/>
      <c r="U56"/>
      <c r="V56"/>
      <c r="W56"/>
      <c r="X56"/>
    </row>
    <row r="57" spans="1:24" ht="15" x14ac:dyDescent="0.25">
      <c r="A57" s="44" t="s">
        <v>66</v>
      </c>
      <c r="B57"/>
      <c r="C57"/>
      <c r="D57"/>
      <c r="E57" s="99">
        <f>E56-E55</f>
        <v>0.45555091484694182</v>
      </c>
      <c r="F57" s="44"/>
      <c r="G57" s="73">
        <f>G56-G55</f>
        <v>0.30717425250870373</v>
      </c>
      <c r="H57" s="44"/>
      <c r="I57" s="98">
        <f>I56-I55</f>
        <v>0.38660745711829841</v>
      </c>
      <c r="J57" s="76"/>
      <c r="K57" s="75">
        <f>K56-K55</f>
        <v>0.38464181977080036</v>
      </c>
      <c r="L57"/>
      <c r="M57" s="77"/>
      <c r="N57" s="74"/>
      <c r="O57" s="74">
        <f>O56-O55</f>
        <v>0.38136258367782283</v>
      </c>
      <c r="P57"/>
      <c r="Q57" s="112"/>
      <c r="R57"/>
      <c r="S57"/>
      <c r="T57"/>
      <c r="U57"/>
      <c r="V57"/>
      <c r="W57"/>
      <c r="X57"/>
    </row>
    <row r="58" spans="1:24" ht="15" x14ac:dyDescent="0.25">
      <c r="A58"/>
      <c r="B58"/>
      <c r="C58"/>
      <c r="D58"/>
      <c r="E58" s="78">
        <f>E57/E56</f>
        <v>0.55632400360032319</v>
      </c>
      <c r="F58"/>
      <c r="G58" s="78">
        <f>G57/G56</f>
        <v>0.52929543983099681</v>
      </c>
      <c r="H58"/>
      <c r="I58" s="78">
        <f>I57/I56</f>
        <v>0.54427030511681129</v>
      </c>
      <c r="J58"/>
      <c r="K58"/>
      <c r="L58" s="77"/>
      <c r="M58"/>
      <c r="N58"/>
      <c r="O58"/>
      <c r="P58"/>
      <c r="Q58" s="112"/>
      <c r="R58"/>
      <c r="S58"/>
      <c r="T58"/>
      <c r="U58"/>
      <c r="V58"/>
      <c r="W58"/>
      <c r="X58"/>
    </row>
    <row r="59" spans="1:24" ht="17.25" x14ac:dyDescent="0.25">
      <c r="A59" s="79" t="s">
        <v>67</v>
      </c>
      <c r="B59" s="100">
        <f>(24+29)/2</f>
        <v>26.5</v>
      </c>
      <c r="C59" t="s">
        <v>49</v>
      </c>
      <c r="D59"/>
      <c r="G59"/>
      <c r="H59" s="159">
        <f>AVERAGE(H46:H50,H54)*1000/24</f>
        <v>760.34722222222217</v>
      </c>
      <c r="I59" s="112" t="s">
        <v>107</v>
      </c>
      <c r="J59" s="112">
        <f>(I56-I55)/I56</f>
        <v>0.54427030511681129</v>
      </c>
      <c r="K59"/>
      <c r="L59"/>
      <c r="M59"/>
      <c r="N59"/>
      <c r="O59"/>
      <c r="P59"/>
      <c r="Q59" s="112"/>
      <c r="R59"/>
      <c r="S59"/>
      <c r="T59"/>
      <c r="U59"/>
      <c r="V59"/>
      <c r="W59"/>
      <c r="X59"/>
    </row>
    <row r="60" spans="1:24" ht="15" x14ac:dyDescent="0.25">
      <c r="A60" s="79" t="s">
        <v>66</v>
      </c>
      <c r="B60" s="80">
        <f>I57*B59*365</f>
        <v>3739.4606289767412</v>
      </c>
      <c r="C60" t="s">
        <v>68</v>
      </c>
      <c r="D60"/>
      <c r="E60"/>
      <c r="F60"/>
      <c r="G60"/>
      <c r="H60"/>
      <c r="I60"/>
      <c r="J60"/>
      <c r="K60"/>
      <c r="L60"/>
      <c r="M60"/>
      <c r="N60"/>
      <c r="O60"/>
      <c r="P60"/>
      <c r="Q60" s="112"/>
      <c r="R60"/>
      <c r="S60"/>
      <c r="T60"/>
      <c r="U60"/>
      <c r="V60"/>
      <c r="W60"/>
      <c r="X60"/>
    </row>
    <row r="61" spans="1:24" ht="15" x14ac:dyDescent="0.25">
      <c r="A61"/>
      <c r="B61"/>
      <c r="C61"/>
      <c r="D61"/>
      <c r="E61" s="85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</row>
    <row r="62" spans="1:24" ht="15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1:24" ht="15" x14ac:dyDescent="0.25">
      <c r="A63" s="86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1:24" ht="15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1:24" ht="15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1:24" ht="15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1:24" ht="15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</row>
    <row r="68" spans="1:24" ht="15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  <row r="69" spans="1:24" ht="15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</row>
    <row r="70" spans="1:24" ht="15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</row>
    <row r="71" spans="1:24" ht="15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</row>
    <row r="72" spans="1:24" ht="15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</row>
  </sheetData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25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198.12899999999999</v>
      </c>
      <c r="L7" s="119">
        <v>197.959</v>
      </c>
      <c r="M7" s="119">
        <v>197.959</v>
      </c>
      <c r="N7" s="119">
        <v>197.959</v>
      </c>
      <c r="O7" s="119">
        <v>197.959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3666577</v>
      </c>
      <c r="D8" s="118">
        <v>3665077</v>
      </c>
      <c r="E8" s="118">
        <v>3664600</v>
      </c>
      <c r="F8" s="118">
        <v>3665046</v>
      </c>
      <c r="G8" s="118">
        <v>3664753</v>
      </c>
      <c r="I8" s="193"/>
      <c r="J8" s="150" t="s">
        <v>3</v>
      </c>
      <c r="K8" s="119">
        <v>595.26660000000004</v>
      </c>
      <c r="L8" s="119">
        <v>595.09339999999997</v>
      </c>
      <c r="M8" s="119">
        <v>594.99220000000003</v>
      </c>
      <c r="N8" s="119">
        <v>595.09</v>
      </c>
      <c r="O8" s="119">
        <v>595.06669999999997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6608212</v>
      </c>
      <c r="D10" s="118">
        <v>6613806</v>
      </c>
      <c r="E10" s="118">
        <v>6608257</v>
      </c>
      <c r="F10" s="118">
        <v>6608744</v>
      </c>
      <c r="G10" s="118">
        <v>6608224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1500</v>
      </c>
      <c r="E15" s="118">
        <f>C8-E8</f>
        <v>1977</v>
      </c>
      <c r="F15" s="118">
        <f>C8-F8</f>
        <v>1531</v>
      </c>
      <c r="G15" s="118">
        <f>C8-G8</f>
        <v>1824</v>
      </c>
      <c r="I15" s="193"/>
      <c r="J15" s="151" t="s">
        <v>3</v>
      </c>
      <c r="K15" s="124"/>
      <c r="L15" s="119">
        <f>K8-L8</f>
        <v>0.1732000000000653</v>
      </c>
      <c r="M15" s="119">
        <f>K8-M8</f>
        <v>0.27440000000001419</v>
      </c>
      <c r="N15" s="119">
        <f>K8-N8</f>
        <v>0.17660000000000764</v>
      </c>
      <c r="O15" s="119">
        <f>K8-O8</f>
        <v>0.19990000000007058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-55.94</v>
      </c>
      <c r="E16" s="118">
        <f>(C10-E10)/100</f>
        <v>-0.45</v>
      </c>
      <c r="F16" s="118">
        <f>(C10-F10)/100</f>
        <v>-5.32</v>
      </c>
      <c r="G16" s="118">
        <f>(C10-G10)/100</f>
        <v>-0.12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3.2000000000778073E-3</v>
      </c>
      <c r="M20" s="149">
        <f t="shared" ref="M20:O20" si="0">M15-M14</f>
        <v>0.10440000000002669</v>
      </c>
      <c r="N20" s="149">
        <f t="shared" si="0"/>
        <v>6.6000000000201453E-3</v>
      </c>
      <c r="O20" s="149">
        <f t="shared" si="0"/>
        <v>2.9900000000083082E-2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8</v>
      </c>
      <c r="E21" s="103">
        <f t="shared" ref="E21:G21" si="1">E15-E14</f>
        <v>485</v>
      </c>
      <c r="F21" s="103">
        <f t="shared" si="1"/>
        <v>39</v>
      </c>
      <c r="G21" s="103">
        <f t="shared" si="1"/>
        <v>332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5.1452000000050478E-2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276.86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-55.94</v>
      </c>
      <c r="E24" s="103">
        <f t="shared" ref="E24:G24" si="2">E16</f>
        <v>-0.45</v>
      </c>
      <c r="F24" s="103">
        <f t="shared" si="2"/>
        <v>-5.32</v>
      </c>
      <c r="G24" s="103">
        <f t="shared" si="2"/>
        <v>-0.12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-15.395799999999999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199.12899999999999</v>
      </c>
      <c r="L36" s="119">
        <v>198.721</v>
      </c>
      <c r="M36" s="119">
        <v>198.721</v>
      </c>
      <c r="N36" s="119">
        <v>198.721</v>
      </c>
      <c r="O36" s="119">
        <v>198.721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3676656</v>
      </c>
      <c r="D37" s="118">
        <v>3673022</v>
      </c>
      <c r="E37" s="118">
        <v>3671846</v>
      </c>
      <c r="F37" s="118">
        <v>3672938</v>
      </c>
      <c r="G37" s="118">
        <v>3672244</v>
      </c>
      <c r="I37" s="193"/>
      <c r="J37" s="150" t="s">
        <v>3</v>
      </c>
      <c r="K37" s="119">
        <v>596.49279999999999</v>
      </c>
      <c r="L37" s="119">
        <v>596.06230000000005</v>
      </c>
      <c r="M37" s="119">
        <v>595.83410000000003</v>
      </c>
      <c r="N37" s="119">
        <v>596.06899999999996</v>
      </c>
      <c r="O37" s="119">
        <v>596.01340000000005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6599192</v>
      </c>
      <c r="D39" s="118">
        <v>6612590</v>
      </c>
      <c r="E39" s="118">
        <v>6599276</v>
      </c>
      <c r="F39" s="118">
        <v>6600458</v>
      </c>
      <c r="G39" s="118">
        <v>6599194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0.40799999999998704</v>
      </c>
      <c r="O43" s="119">
        <f>K36-O36</f>
        <v>0.40799999999998704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3634</v>
      </c>
      <c r="E44" s="118">
        <f>C37-E37</f>
        <v>4810</v>
      </c>
      <c r="F44" s="118">
        <f>C37-F37</f>
        <v>3718</v>
      </c>
      <c r="G44" s="118">
        <f>C37-G37</f>
        <v>4412</v>
      </c>
      <c r="I44" s="193"/>
      <c r="J44" s="151" t="s">
        <v>3</v>
      </c>
      <c r="K44" s="124"/>
      <c r="L44" s="119">
        <f>K37-L37</f>
        <v>0.43049999999993815</v>
      </c>
      <c r="M44" s="119">
        <f>K37-M37</f>
        <v>0.65869999999995343</v>
      </c>
      <c r="N44" s="119">
        <f>K37-N37</f>
        <v>0.42380000000002838</v>
      </c>
      <c r="O44" s="119">
        <f>K37-O37</f>
        <v>0.47939999999994143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-133.97999999999999</v>
      </c>
      <c r="E45" s="118">
        <f>(C39-E39)/100</f>
        <v>-0.84</v>
      </c>
      <c r="F45" s="118">
        <f>(C39-F39)/100</f>
        <v>-12.66</v>
      </c>
      <c r="G45" s="118">
        <f>(C39-G39)/100</f>
        <v>-0.02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2.2499999999951115E-2</v>
      </c>
      <c r="M49" s="149">
        <f t="shared" ref="M49:O49" si="3">M44-M43</f>
        <v>0.25069999999996639</v>
      </c>
      <c r="N49" s="149">
        <f t="shared" si="3"/>
        <v>1.5800000000041337E-2</v>
      </c>
      <c r="O49" s="149">
        <f t="shared" si="3"/>
        <v>7.1399999999954389E-2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38</v>
      </c>
      <c r="E50" s="103">
        <f t="shared" ref="E50:G50" si="4">E44-E43</f>
        <v>1215</v>
      </c>
      <c r="F50" s="103">
        <f t="shared" si="4"/>
        <v>123</v>
      </c>
      <c r="G50" s="103">
        <f t="shared" si="4"/>
        <v>817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0.12731999999996901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698.33999999999992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-133.97999999999999</v>
      </c>
      <c r="E53" s="103">
        <f t="shared" ref="E53:G53" si="5">E45</f>
        <v>-0.84</v>
      </c>
      <c r="F53" s="103">
        <f t="shared" si="5"/>
        <v>-12.66</v>
      </c>
      <c r="G53" s="103">
        <f t="shared" si="5"/>
        <v>-0.02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-36.710799999999999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22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198.12899999999999</v>
      </c>
      <c r="L7" s="119">
        <v>197.959</v>
      </c>
      <c r="M7" s="119">
        <v>197.959</v>
      </c>
      <c r="N7" s="119">
        <v>197.959</v>
      </c>
      <c r="O7" s="119">
        <v>197.959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3635386</v>
      </c>
      <c r="D8" s="118">
        <v>3633876</v>
      </c>
      <c r="E8" s="118">
        <v>3633435</v>
      </c>
      <c r="F8" s="118">
        <v>3633855</v>
      </c>
      <c r="G8" s="118">
        <v>3633524</v>
      </c>
      <c r="I8" s="193"/>
      <c r="J8" s="150" t="s">
        <v>3</v>
      </c>
      <c r="K8" s="119">
        <v>640.58190000000002</v>
      </c>
      <c r="L8" s="119">
        <v>640.37739999999997</v>
      </c>
      <c r="M8" s="119">
        <v>640.41110000000003</v>
      </c>
      <c r="N8" s="119">
        <v>640.41</v>
      </c>
      <c r="O8" s="119">
        <v>640.38160000000005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6986787</v>
      </c>
      <c r="D10" s="118">
        <v>6992352</v>
      </c>
      <c r="E10" s="118">
        <v>6986773</v>
      </c>
      <c r="F10" s="118">
        <v>6987318</v>
      </c>
      <c r="G10" s="118">
        <v>6986794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1510</v>
      </c>
      <c r="E15" s="118">
        <f>C8-E8</f>
        <v>1951</v>
      </c>
      <c r="F15" s="118">
        <f>C8-F8</f>
        <v>1531</v>
      </c>
      <c r="G15" s="118">
        <f>C8-G8</f>
        <v>1862</v>
      </c>
      <c r="I15" s="193"/>
      <c r="J15" s="151" t="s">
        <v>3</v>
      </c>
      <c r="K15" s="124"/>
      <c r="L15" s="119">
        <f>K8-L8</f>
        <v>0.20450000000005275</v>
      </c>
      <c r="M15" s="119">
        <f>K8-M8</f>
        <v>0.17079999999998563</v>
      </c>
      <c r="N15" s="119">
        <f>K8-N8</f>
        <v>0.17190000000005057</v>
      </c>
      <c r="O15" s="119">
        <f>K8-O8</f>
        <v>0.20029999999997017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-55.65</v>
      </c>
      <c r="E16" s="118">
        <f>(C10-E10)/100</f>
        <v>0.14000000000000001</v>
      </c>
      <c r="F16" s="118">
        <f>(C10-F10)/100</f>
        <v>-5.31</v>
      </c>
      <c r="G16" s="118">
        <f>(C10-G10)/100</f>
        <v>-7.0000000000000007E-2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3.4500000000065256E-2</v>
      </c>
      <c r="M20" s="149">
        <f t="shared" ref="M20:O20" si="0">M15-M14</f>
        <v>7.9999999999813554E-4</v>
      </c>
      <c r="N20" s="149">
        <f t="shared" si="0"/>
        <v>1.9000000000630735E-3</v>
      </c>
      <c r="O20" s="149">
        <f t="shared" si="0"/>
        <v>3.0299999999982674E-2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18</v>
      </c>
      <c r="E21" s="103">
        <f t="shared" ref="E21:G21" si="1">E15-E14</f>
        <v>459</v>
      </c>
      <c r="F21" s="103">
        <f t="shared" si="1"/>
        <v>39</v>
      </c>
      <c r="G21" s="103">
        <f t="shared" si="1"/>
        <v>370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1.5594000000020288E-2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276.14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-55.65</v>
      </c>
      <c r="E24" s="103">
        <f t="shared" ref="E24:G24" si="2">E16</f>
        <v>0.14000000000000001</v>
      </c>
      <c r="F24" s="103">
        <f t="shared" si="2"/>
        <v>-5.31</v>
      </c>
      <c r="G24" s="103">
        <f t="shared" si="2"/>
        <v>-7.0000000000000007E-2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-15.061399999999999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199.12899999999999</v>
      </c>
      <c r="L36" s="119">
        <v>198.721</v>
      </c>
      <c r="M36" s="119">
        <v>198.721</v>
      </c>
      <c r="N36" s="119">
        <v>198.721</v>
      </c>
      <c r="O36" s="119">
        <v>198.721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3645407</v>
      </c>
      <c r="D37" s="118">
        <v>3641770</v>
      </c>
      <c r="E37" s="118">
        <v>3640732</v>
      </c>
      <c r="F37" s="118">
        <v>3641718</v>
      </c>
      <c r="G37" s="118">
        <v>3640944</v>
      </c>
      <c r="I37" s="193"/>
      <c r="J37" s="150" t="s">
        <v>3</v>
      </c>
      <c r="K37" s="119">
        <v>641.68169999999998</v>
      </c>
      <c r="L37" s="119">
        <v>641.19069999999999</v>
      </c>
      <c r="M37" s="119">
        <v>641.27120000000002</v>
      </c>
      <c r="N37" s="119">
        <v>641.26880000000006</v>
      </c>
      <c r="O37" s="119">
        <v>641.20079999999996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6977966</v>
      </c>
      <c r="D39" s="118">
        <v>6991229</v>
      </c>
      <c r="E39" s="118">
        <v>6977939</v>
      </c>
      <c r="F39" s="118">
        <v>6979223</v>
      </c>
      <c r="G39" s="118">
        <v>6977983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0.40799999999998704</v>
      </c>
      <c r="O43" s="119">
        <f>K36-O36</f>
        <v>0.40799999999998704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3637</v>
      </c>
      <c r="E44" s="118">
        <f>C37-E37</f>
        <v>4675</v>
      </c>
      <c r="F44" s="118">
        <f>C37-F37</f>
        <v>3689</v>
      </c>
      <c r="G44" s="118">
        <f>C37-G37</f>
        <v>4463</v>
      </c>
      <c r="I44" s="193"/>
      <c r="J44" s="151" t="s">
        <v>3</v>
      </c>
      <c r="K44" s="124"/>
      <c r="L44" s="119">
        <f>K37-L37</f>
        <v>0.49099999999998545</v>
      </c>
      <c r="M44" s="119">
        <f>K37-M37</f>
        <v>0.41049999999995634</v>
      </c>
      <c r="N44" s="119">
        <f>K37-N37</f>
        <v>0.41289999999992233</v>
      </c>
      <c r="O44" s="119">
        <f>K37-O37</f>
        <v>0.48090000000001965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-132.63</v>
      </c>
      <c r="E45" s="118">
        <f>(C39-E39)/100</f>
        <v>0.27</v>
      </c>
      <c r="F45" s="118">
        <f>(C39-F39)/100</f>
        <v>-12.57</v>
      </c>
      <c r="G45" s="118">
        <f>(C39-G39)/100</f>
        <v>-0.17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8.2999999999998408E-2</v>
      </c>
      <c r="M49" s="149">
        <f t="shared" ref="M49:O49" si="3">M44-M43</f>
        <v>2.4999999999693046E-3</v>
      </c>
      <c r="N49" s="149">
        <f t="shared" si="3"/>
        <v>4.8999999999352895E-3</v>
      </c>
      <c r="O49" s="149">
        <f t="shared" si="3"/>
        <v>7.2900000000032605E-2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41</v>
      </c>
      <c r="E50" s="103">
        <f t="shared" ref="E50:G50" si="4">E44-E43</f>
        <v>1080</v>
      </c>
      <c r="F50" s="103">
        <f t="shared" si="4"/>
        <v>94</v>
      </c>
      <c r="G50" s="103">
        <f t="shared" si="4"/>
        <v>868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3.7797999999985447E-2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649.14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-132.63</v>
      </c>
      <c r="E53" s="103">
        <f t="shared" ref="E53:G53" si="5">E45</f>
        <v>0.27</v>
      </c>
      <c r="F53" s="103">
        <f t="shared" si="5"/>
        <v>-12.57</v>
      </c>
      <c r="G53" s="103">
        <f t="shared" si="5"/>
        <v>-0.17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-35.912800000000004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28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182.75129999999999</v>
      </c>
      <c r="L7" s="119">
        <v>182.5813</v>
      </c>
      <c r="M7" s="119">
        <v>182.5813</v>
      </c>
      <c r="N7" s="119">
        <v>182.5813</v>
      </c>
      <c r="O7" s="119">
        <v>182.5813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3574046</v>
      </c>
      <c r="D8" s="118">
        <v>3572543</v>
      </c>
      <c r="E8" s="118">
        <v>3572126</v>
      </c>
      <c r="F8" s="118">
        <v>3572516</v>
      </c>
      <c r="G8" s="118">
        <v>3572146</v>
      </c>
      <c r="I8" s="193"/>
      <c r="J8" s="150" t="s">
        <v>3</v>
      </c>
      <c r="K8" s="119">
        <v>564.1481</v>
      </c>
      <c r="L8" s="119">
        <v>563.97569999999996</v>
      </c>
      <c r="M8" s="119">
        <v>563.88580000000002</v>
      </c>
      <c r="N8" s="119">
        <v>563.97220000000004</v>
      </c>
      <c r="O8" s="119">
        <v>563.95129999999995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9058782</v>
      </c>
      <c r="D10" s="118">
        <v>9064265</v>
      </c>
      <c r="E10" s="118">
        <v>9058599</v>
      </c>
      <c r="F10" s="118">
        <v>9059291</v>
      </c>
      <c r="G10" s="118">
        <v>9058790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1503</v>
      </c>
      <c r="E15" s="118">
        <f>C8-E8</f>
        <v>1920</v>
      </c>
      <c r="F15" s="118">
        <f>C8-F8</f>
        <v>1530</v>
      </c>
      <c r="G15" s="118">
        <f>C8-G8</f>
        <v>1900</v>
      </c>
      <c r="I15" s="193"/>
      <c r="J15" s="151" t="s">
        <v>3</v>
      </c>
      <c r="K15" s="124"/>
      <c r="L15" s="119">
        <f>K8-L8</f>
        <v>0.17240000000003874</v>
      </c>
      <c r="M15" s="119">
        <f>K8-M8</f>
        <v>0.26229999999998199</v>
      </c>
      <c r="N15" s="119">
        <f>K8-N8</f>
        <v>0.17589999999995598</v>
      </c>
      <c r="O15" s="119">
        <f>K8-O8</f>
        <v>0.19680000000005293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-54.83</v>
      </c>
      <c r="E16" s="118">
        <f>(C10-E10)/100</f>
        <v>1.83</v>
      </c>
      <c r="F16" s="118">
        <f>(C10-F10)/100</f>
        <v>-5.09</v>
      </c>
      <c r="G16" s="118">
        <f>(C10-G10)/100</f>
        <v>-0.08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2.40000000005125E-3</v>
      </c>
      <c r="M20" s="149">
        <f t="shared" ref="M20:O20" si="0">M15-M14</f>
        <v>9.2299999999994498E-2</v>
      </c>
      <c r="N20" s="149">
        <f t="shared" si="0"/>
        <v>5.899999999968486E-3</v>
      </c>
      <c r="O20" s="149">
        <f t="shared" si="0"/>
        <v>2.6800000000065438E-2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11</v>
      </c>
      <c r="E21" s="103">
        <f t="shared" ref="E21:G21" si="1">E15-E14</f>
        <v>428</v>
      </c>
      <c r="F21" s="103">
        <f t="shared" si="1"/>
        <v>38</v>
      </c>
      <c r="G21" s="103">
        <f t="shared" si="1"/>
        <v>408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4.5458000000020315E-2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268.78000000000003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-54.83</v>
      </c>
      <c r="E24" s="103">
        <f t="shared" ref="E24:G24" si="2">E16</f>
        <v>1.83</v>
      </c>
      <c r="F24" s="103">
        <f t="shared" si="2"/>
        <v>-5.09</v>
      </c>
      <c r="G24" s="103">
        <f t="shared" si="2"/>
        <v>-0.08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-14.114000000000001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183.75129999999999</v>
      </c>
      <c r="L36" s="119">
        <v>183.3433</v>
      </c>
      <c r="M36" s="119">
        <v>183.3433</v>
      </c>
      <c r="N36" s="119">
        <v>183.34370000000001</v>
      </c>
      <c r="O36" s="119">
        <v>183.34370000000001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3584101</v>
      </c>
      <c r="D37" s="118">
        <v>3580478</v>
      </c>
      <c r="E37" s="118">
        <v>3579467</v>
      </c>
      <c r="F37" s="118">
        <v>3580415</v>
      </c>
      <c r="G37" s="118">
        <v>3579523</v>
      </c>
      <c r="I37" s="193"/>
      <c r="J37" s="150" t="s">
        <v>3</v>
      </c>
      <c r="K37" s="119">
        <v>565.33590000000004</v>
      </c>
      <c r="L37" s="119">
        <v>564.92160000000001</v>
      </c>
      <c r="M37" s="119">
        <v>564.70569999999998</v>
      </c>
      <c r="N37" s="119">
        <v>564.91380000000004</v>
      </c>
      <c r="O37" s="119">
        <v>564.86379999999997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9050146</v>
      </c>
      <c r="D39" s="118">
        <v>9063407</v>
      </c>
      <c r="E39" s="118">
        <v>9049680</v>
      </c>
      <c r="F39" s="118">
        <v>9051370</v>
      </c>
      <c r="G39" s="118">
        <v>9050165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0.40759999999997376</v>
      </c>
      <c r="O43" s="119">
        <f>K36-O36</f>
        <v>0.40759999999997376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3623</v>
      </c>
      <c r="E44" s="118">
        <f>C37-E37</f>
        <v>4634</v>
      </c>
      <c r="F44" s="118">
        <f>C37-F37</f>
        <v>3686</v>
      </c>
      <c r="G44" s="118">
        <f>C37-G37</f>
        <v>4578</v>
      </c>
      <c r="I44" s="193"/>
      <c r="J44" s="151" t="s">
        <v>3</v>
      </c>
      <c r="K44" s="124"/>
      <c r="L44" s="119">
        <f>K37-L37</f>
        <v>0.41430000000002565</v>
      </c>
      <c r="M44" s="119">
        <f>K37-M37</f>
        <v>0.63020000000005894</v>
      </c>
      <c r="N44" s="119">
        <f>K37-N37</f>
        <v>0.42210000000000036</v>
      </c>
      <c r="O44" s="119">
        <f>K37-O37</f>
        <v>0.47210000000006858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-132.61000000000001</v>
      </c>
      <c r="E45" s="118">
        <f>(C39-E39)/100</f>
        <v>4.66</v>
      </c>
      <c r="F45" s="118">
        <f>(C39-F39)/100</f>
        <v>-12.24</v>
      </c>
      <c r="G45" s="118">
        <f>(C39-G39)/100</f>
        <v>-0.19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6.3000000000386081E-3</v>
      </c>
      <c r="M49" s="149">
        <f t="shared" ref="M49:O49" si="3">M44-M43</f>
        <v>0.2222000000000719</v>
      </c>
      <c r="N49" s="149">
        <f t="shared" si="3"/>
        <v>1.4500000000026603E-2</v>
      </c>
      <c r="O49" s="149">
        <f t="shared" si="3"/>
        <v>6.4500000000094815E-2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27</v>
      </c>
      <c r="E50" s="103">
        <f t="shared" ref="E50:G50" si="4">E44-E43</f>
        <v>1039</v>
      </c>
      <c r="F50" s="103">
        <f t="shared" si="4"/>
        <v>91</v>
      </c>
      <c r="G50" s="103">
        <f t="shared" si="4"/>
        <v>983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0.10960200000006239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650.92000000000007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-132.61000000000001</v>
      </c>
      <c r="E53" s="103">
        <f t="shared" ref="E53:G53" si="5">E45</f>
        <v>4.66</v>
      </c>
      <c r="F53" s="103">
        <f t="shared" si="5"/>
        <v>-12.24</v>
      </c>
      <c r="G53" s="103">
        <f t="shared" si="5"/>
        <v>-0.19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-34.028200000000005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22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182.75129999999999</v>
      </c>
      <c r="L7" s="119">
        <v>182.5813</v>
      </c>
      <c r="M7" s="119">
        <v>182.5813</v>
      </c>
      <c r="N7" s="119">
        <v>182.5813</v>
      </c>
      <c r="O7" s="119">
        <v>182.5813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3541744</v>
      </c>
      <c r="D8" s="118">
        <v>3540246</v>
      </c>
      <c r="E8" s="118">
        <v>3539881</v>
      </c>
      <c r="F8" s="118">
        <v>3540216</v>
      </c>
      <c r="G8" s="118">
        <v>3539853</v>
      </c>
      <c r="I8" s="193"/>
      <c r="J8" s="150" t="s">
        <v>3</v>
      </c>
      <c r="K8" s="119">
        <v>575.63379999999995</v>
      </c>
      <c r="L8" s="119">
        <v>575.46169999999995</v>
      </c>
      <c r="M8" s="119">
        <v>575.36429999999996</v>
      </c>
      <c r="N8" s="119">
        <v>575.45740000000001</v>
      </c>
      <c r="O8" s="119">
        <v>575.43389999999999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9183026</v>
      </c>
      <c r="D10" s="118">
        <v>9188605</v>
      </c>
      <c r="E10" s="118">
        <v>9182934</v>
      </c>
      <c r="F10" s="118">
        <v>9183542</v>
      </c>
      <c r="G10" s="118">
        <v>9183034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1498</v>
      </c>
      <c r="E15" s="118">
        <f>C8-E8</f>
        <v>1863</v>
      </c>
      <c r="F15" s="118">
        <f>C8-F8</f>
        <v>1528</v>
      </c>
      <c r="G15" s="118">
        <f>C8-G8</f>
        <v>1891</v>
      </c>
      <c r="I15" s="193"/>
      <c r="J15" s="151" t="s">
        <v>3</v>
      </c>
      <c r="K15" s="124"/>
      <c r="L15" s="119">
        <f>K8-L8</f>
        <v>0.17210000000000036</v>
      </c>
      <c r="M15" s="119">
        <f>K8-M8</f>
        <v>0.26949999999999363</v>
      </c>
      <c r="N15" s="119">
        <f>K8-N8</f>
        <v>0.17639999999994416</v>
      </c>
      <c r="O15" s="119">
        <f>K8-O8</f>
        <v>0.19989999999995689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-55.79</v>
      </c>
      <c r="E16" s="118">
        <f>(C10-E10)/100</f>
        <v>0.92</v>
      </c>
      <c r="F16" s="118">
        <f>(C10-F10)/100</f>
        <v>-5.16</v>
      </c>
      <c r="G16" s="118">
        <f>(C10-G10)/100</f>
        <v>-0.08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2.1000000000128694E-3</v>
      </c>
      <c r="M20" s="149">
        <f t="shared" ref="M20:O20" si="0">M15-M14</f>
        <v>9.9500000000006139E-2</v>
      </c>
      <c r="N20" s="149">
        <f t="shared" si="0"/>
        <v>6.3999999999566626E-3</v>
      </c>
      <c r="O20" s="149">
        <f t="shared" si="0"/>
        <v>2.9899999999969396E-2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6</v>
      </c>
      <c r="E21" s="103">
        <f t="shared" ref="E21:G21" si="1">E15-E14</f>
        <v>371</v>
      </c>
      <c r="F21" s="103">
        <f t="shared" si="1"/>
        <v>36</v>
      </c>
      <c r="G21" s="103">
        <f t="shared" si="1"/>
        <v>399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4.9083999999994604E-2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241.5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-55.79</v>
      </c>
      <c r="E24" s="103">
        <f t="shared" ref="E24:G24" si="2">E16</f>
        <v>0.92</v>
      </c>
      <c r="F24" s="103">
        <f t="shared" si="2"/>
        <v>-5.16</v>
      </c>
      <c r="G24" s="103">
        <f t="shared" si="2"/>
        <v>-0.08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-14.754199999999999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183.75129999999999</v>
      </c>
      <c r="L36" s="119">
        <v>183.3433</v>
      </c>
      <c r="M36" s="119">
        <v>183.3433</v>
      </c>
      <c r="N36" s="119">
        <v>183.34370000000001</v>
      </c>
      <c r="O36" s="119">
        <v>183.34370000000001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3551704</v>
      </c>
      <c r="D37" s="118">
        <v>3548095</v>
      </c>
      <c r="E37" s="118">
        <v>3547211</v>
      </c>
      <c r="F37" s="118">
        <v>3548022</v>
      </c>
      <c r="G37" s="118">
        <v>3547152</v>
      </c>
      <c r="I37" s="193"/>
      <c r="J37" s="150" t="s">
        <v>3</v>
      </c>
      <c r="K37" s="119">
        <v>576.83609999999999</v>
      </c>
      <c r="L37" s="119">
        <v>576.423</v>
      </c>
      <c r="M37" s="119">
        <v>576.18939999999998</v>
      </c>
      <c r="N37" s="119">
        <v>576.41290000000004</v>
      </c>
      <c r="O37" s="119">
        <v>576.35630000000003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9174158</v>
      </c>
      <c r="D39" s="118">
        <v>9187596</v>
      </c>
      <c r="E39" s="118">
        <v>9173934</v>
      </c>
      <c r="F39" s="118">
        <v>9175382</v>
      </c>
      <c r="G39" s="118">
        <v>9174176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0.40759999999997376</v>
      </c>
      <c r="O43" s="119">
        <f>K36-O36</f>
        <v>0.40759999999997376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3609</v>
      </c>
      <c r="E44" s="118">
        <f>C37-E37</f>
        <v>4493</v>
      </c>
      <c r="F44" s="118">
        <f>C37-F37</f>
        <v>3682</v>
      </c>
      <c r="G44" s="118">
        <f>C37-G37</f>
        <v>4552</v>
      </c>
      <c r="I44" s="193"/>
      <c r="J44" s="151" t="s">
        <v>3</v>
      </c>
      <c r="K44" s="124"/>
      <c r="L44" s="119">
        <f>K37-L37</f>
        <v>0.41309999999998581</v>
      </c>
      <c r="M44" s="119">
        <f>K37-M37</f>
        <v>0.64670000000000982</v>
      </c>
      <c r="N44" s="119">
        <f>K37-N37</f>
        <v>0.42319999999995161</v>
      </c>
      <c r="O44" s="119">
        <f>K37-O37</f>
        <v>0.47979999999995471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-134.38</v>
      </c>
      <c r="E45" s="118">
        <f>(C39-E39)/100</f>
        <v>2.2400000000000002</v>
      </c>
      <c r="F45" s="118">
        <f>(C39-F39)/100</f>
        <v>-12.24</v>
      </c>
      <c r="G45" s="118">
        <f>(C39-G39)/100</f>
        <v>-0.18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5.0999999999987722E-3</v>
      </c>
      <c r="M49" s="149">
        <f t="shared" ref="M49:O49" si="3">M44-M43</f>
        <v>0.23870000000002278</v>
      </c>
      <c r="N49" s="149">
        <f t="shared" si="3"/>
        <v>1.5599999999977854E-2</v>
      </c>
      <c r="O49" s="149">
        <f t="shared" si="3"/>
        <v>7.2199999999980946E-2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13</v>
      </c>
      <c r="E50" s="103">
        <f t="shared" ref="E50:G50" si="4">E44-E43</f>
        <v>898</v>
      </c>
      <c r="F50" s="103">
        <f t="shared" si="4"/>
        <v>87</v>
      </c>
      <c r="G50" s="103">
        <f t="shared" si="4"/>
        <v>957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0.11789200000000279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582.38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-134.38</v>
      </c>
      <c r="E53" s="103">
        <f t="shared" ref="E53:G53" si="5">E45</f>
        <v>2.2400000000000002</v>
      </c>
      <c r="F53" s="103">
        <f t="shared" si="5"/>
        <v>-12.24</v>
      </c>
      <c r="G53" s="103">
        <f t="shared" si="5"/>
        <v>-0.18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-35.502800000000001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22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182.75129999999999</v>
      </c>
      <c r="L7" s="119">
        <v>182.5813</v>
      </c>
      <c r="M7" s="119">
        <v>182.5813</v>
      </c>
      <c r="N7" s="119">
        <v>182.5813</v>
      </c>
      <c r="O7" s="119">
        <v>182.5813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3691134</v>
      </c>
      <c r="D8" s="118">
        <v>3689629</v>
      </c>
      <c r="E8" s="118">
        <v>3689194</v>
      </c>
      <c r="F8" s="118">
        <v>3689604</v>
      </c>
      <c r="G8" s="118">
        <v>3689286</v>
      </c>
      <c r="I8" s="193"/>
      <c r="J8" s="150" t="s">
        <v>3</v>
      </c>
      <c r="K8" s="119">
        <v>567.09479999999996</v>
      </c>
      <c r="L8" s="119">
        <v>566.9212</v>
      </c>
      <c r="M8" s="119">
        <v>566.83180000000004</v>
      </c>
      <c r="N8" s="119">
        <v>566.91869999999994</v>
      </c>
      <c r="O8" s="119">
        <v>566.89689999999996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8072747</v>
      </c>
      <c r="D10" s="118">
        <v>8078261</v>
      </c>
      <c r="E10" s="118">
        <v>8072654</v>
      </c>
      <c r="F10" s="118">
        <v>8073263</v>
      </c>
      <c r="G10" s="118">
        <v>8072754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1505</v>
      </c>
      <c r="E15" s="118">
        <f>C8-E8</f>
        <v>1940</v>
      </c>
      <c r="F15" s="118">
        <f>C8-F8</f>
        <v>1530</v>
      </c>
      <c r="G15" s="118">
        <f>C8-G8</f>
        <v>1848</v>
      </c>
      <c r="I15" s="193"/>
      <c r="J15" s="151" t="s">
        <v>3</v>
      </c>
      <c r="K15" s="124"/>
      <c r="L15" s="119">
        <f>K8-L8</f>
        <v>0.17359999999996489</v>
      </c>
      <c r="M15" s="119">
        <f>K8-M8</f>
        <v>0.26299999999991996</v>
      </c>
      <c r="N15" s="119">
        <f>K8-N8</f>
        <v>0.17610000000001946</v>
      </c>
      <c r="O15" s="119">
        <f>K8-O8</f>
        <v>0.19790000000000418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-55.14</v>
      </c>
      <c r="E16" s="118">
        <f>(C10-E10)/100</f>
        <v>0.93</v>
      </c>
      <c r="F16" s="118">
        <f>(C10-F10)/100</f>
        <v>-5.16</v>
      </c>
      <c r="G16" s="118">
        <f>(C10-G10)/100</f>
        <v>-7.0000000000000007E-2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3.5999999999773991E-3</v>
      </c>
      <c r="M20" s="149">
        <f t="shared" ref="M20:O20" si="0">M15-M14</f>
        <v>9.299999999993247E-2</v>
      </c>
      <c r="N20" s="149">
        <f t="shared" si="0"/>
        <v>6.1000000000319687E-3</v>
      </c>
      <c r="O20" s="149">
        <f t="shared" si="0"/>
        <v>2.7900000000016689E-2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13</v>
      </c>
      <c r="E21" s="103">
        <f t="shared" ref="E21:G21" si="1">E15-E14</f>
        <v>448</v>
      </c>
      <c r="F21" s="103">
        <f t="shared" si="1"/>
        <v>38</v>
      </c>
      <c r="G21" s="103">
        <f t="shared" si="1"/>
        <v>356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4.6307999999972933E-2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267.3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-55.14</v>
      </c>
      <c r="E24" s="103">
        <f t="shared" ref="E24:G24" si="2">E16</f>
        <v>0.93</v>
      </c>
      <c r="F24" s="103">
        <f t="shared" si="2"/>
        <v>-5.16</v>
      </c>
      <c r="G24" s="103">
        <f t="shared" si="2"/>
        <v>-7.0000000000000007E-2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-14.579000000000001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183.75129999999999</v>
      </c>
      <c r="L36" s="119">
        <v>183.3433</v>
      </c>
      <c r="M36" s="119">
        <v>183.3433</v>
      </c>
      <c r="N36" s="119">
        <v>183.34370000000001</v>
      </c>
      <c r="O36" s="119">
        <v>183.34370000000001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3701191</v>
      </c>
      <c r="D37" s="118">
        <v>3697564</v>
      </c>
      <c r="E37" s="118">
        <v>3696513</v>
      </c>
      <c r="F37" s="118">
        <v>3697504</v>
      </c>
      <c r="G37" s="118">
        <v>3696738</v>
      </c>
      <c r="I37" s="193"/>
      <c r="J37" s="150" t="s">
        <v>3</v>
      </c>
      <c r="K37" s="119">
        <v>568.28620000000001</v>
      </c>
      <c r="L37" s="119">
        <v>567.86940000000004</v>
      </c>
      <c r="M37" s="119">
        <v>567.65570000000002</v>
      </c>
      <c r="N37" s="119">
        <v>567.86400000000003</v>
      </c>
      <c r="O37" s="119">
        <v>567.81089999999995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8063949</v>
      </c>
      <c r="D39" s="118">
        <v>8077250</v>
      </c>
      <c r="E39" s="118">
        <v>8063711</v>
      </c>
      <c r="F39" s="118">
        <v>8065191</v>
      </c>
      <c r="G39" s="118">
        <v>8063969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0.40759999999997376</v>
      </c>
      <c r="O43" s="119">
        <f>K36-O36</f>
        <v>0.40759999999997376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3627</v>
      </c>
      <c r="E44" s="118">
        <f>C37-E37</f>
        <v>4678</v>
      </c>
      <c r="F44" s="118">
        <f>C37-F37</f>
        <v>3687</v>
      </c>
      <c r="G44" s="118">
        <f>C37-G37</f>
        <v>4453</v>
      </c>
      <c r="I44" s="193"/>
      <c r="J44" s="151" t="s">
        <v>3</v>
      </c>
      <c r="K44" s="124"/>
      <c r="L44" s="119">
        <f>K37-L37</f>
        <v>0.41679999999996653</v>
      </c>
      <c r="M44" s="119">
        <f>K37-M37</f>
        <v>0.63049999999998363</v>
      </c>
      <c r="N44" s="119">
        <f>K37-N37</f>
        <v>0.42219999999997526</v>
      </c>
      <c r="O44" s="119">
        <f>K37-O37</f>
        <v>0.47530000000006112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-133.01</v>
      </c>
      <c r="E45" s="118">
        <f>(C39-E39)/100</f>
        <v>2.38</v>
      </c>
      <c r="F45" s="118">
        <f>(C39-F39)/100</f>
        <v>-12.42</v>
      </c>
      <c r="G45" s="118">
        <f>(C39-G39)/100</f>
        <v>-0.2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8.7999999999794909E-3</v>
      </c>
      <c r="M49" s="149">
        <f t="shared" ref="M49:O49" si="3">M44-M43</f>
        <v>0.22249999999999659</v>
      </c>
      <c r="N49" s="149">
        <f t="shared" si="3"/>
        <v>1.4600000000001501E-2</v>
      </c>
      <c r="O49" s="149">
        <f t="shared" si="3"/>
        <v>6.7700000000087357E-2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31</v>
      </c>
      <c r="E50" s="103">
        <f t="shared" ref="E50:G50" si="4">E44-E43</f>
        <v>1083</v>
      </c>
      <c r="F50" s="103">
        <f t="shared" si="4"/>
        <v>92</v>
      </c>
      <c r="G50" s="103">
        <f t="shared" si="4"/>
        <v>858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0.11103000000001088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645.55999999999995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-133.01</v>
      </c>
      <c r="E53" s="103">
        <f t="shared" ref="E53:G53" si="5">E45</f>
        <v>2.38</v>
      </c>
      <c r="F53" s="103">
        <f t="shared" si="5"/>
        <v>-12.42</v>
      </c>
      <c r="G53" s="103">
        <f t="shared" si="5"/>
        <v>-0.2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-35.113399999999999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22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182.75129999999999</v>
      </c>
      <c r="L7" s="119">
        <v>182.5813</v>
      </c>
      <c r="M7" s="119">
        <v>182.5813</v>
      </c>
      <c r="N7" s="119">
        <v>182.5813</v>
      </c>
      <c r="O7" s="119">
        <v>182.5813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3615751</v>
      </c>
      <c r="D8" s="118">
        <v>3614241</v>
      </c>
      <c r="E8" s="118">
        <v>3613788</v>
      </c>
      <c r="F8" s="118">
        <v>3614219</v>
      </c>
      <c r="G8" s="118">
        <v>3613867</v>
      </c>
      <c r="I8" s="193"/>
      <c r="J8" s="150" t="s">
        <v>3</v>
      </c>
      <c r="K8" s="119">
        <v>562.21109999999999</v>
      </c>
      <c r="L8" s="119">
        <v>562.02729999999997</v>
      </c>
      <c r="M8" s="119">
        <v>562.01419999999996</v>
      </c>
      <c r="N8" s="119">
        <v>562.03819999999996</v>
      </c>
      <c r="O8" s="119">
        <v>562.01610000000005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8958610</v>
      </c>
      <c r="D10" s="118">
        <v>8963984</v>
      </c>
      <c r="E10" s="118">
        <v>8957867</v>
      </c>
      <c r="F10" s="118">
        <v>8959118</v>
      </c>
      <c r="G10" s="118">
        <v>8958617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1510</v>
      </c>
      <c r="E15" s="118">
        <f>C8-E8</f>
        <v>1963</v>
      </c>
      <c r="F15" s="118">
        <f>C8-F8</f>
        <v>1532</v>
      </c>
      <c r="G15" s="118">
        <f>C8-G8</f>
        <v>1884</v>
      </c>
      <c r="I15" s="193"/>
      <c r="J15" s="151" t="s">
        <v>3</v>
      </c>
      <c r="K15" s="124"/>
      <c r="L15" s="119">
        <f>K8-L8</f>
        <v>0.18380000000001928</v>
      </c>
      <c r="M15" s="119">
        <f>K8-M8</f>
        <v>0.19690000000002783</v>
      </c>
      <c r="N15" s="119">
        <f>K8-N8</f>
        <v>0.17290000000002692</v>
      </c>
      <c r="O15" s="119">
        <f>K8-O8</f>
        <v>0.19499999999993634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-53.74</v>
      </c>
      <c r="E16" s="118">
        <f>(C10-E10)/100</f>
        <v>7.43</v>
      </c>
      <c r="F16" s="118">
        <f>(C10-F10)/100</f>
        <v>-5.08</v>
      </c>
      <c r="G16" s="118">
        <f>(C10-G10)/100</f>
        <v>-7.0000000000000007E-2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1.3800000000031787E-2</v>
      </c>
      <c r="M20" s="149">
        <f t="shared" ref="M20:O20" si="0">M15-M14</f>
        <v>2.6900000000040336E-2</v>
      </c>
      <c r="N20" s="149">
        <f t="shared" si="0"/>
        <v>2.9000000000394266E-3</v>
      </c>
      <c r="O20" s="149">
        <f t="shared" si="0"/>
        <v>2.4999999999948841E-2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18</v>
      </c>
      <c r="E21" s="103">
        <f t="shared" ref="E21:G21" si="1">E15-E14</f>
        <v>471</v>
      </c>
      <c r="F21" s="103">
        <f t="shared" si="1"/>
        <v>40</v>
      </c>
      <c r="G21" s="103">
        <f t="shared" si="1"/>
        <v>392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2.0234000000019705E-2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285.70000000000005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-53.74</v>
      </c>
      <c r="E24" s="103">
        <f t="shared" ref="E24:G24" si="2">E16</f>
        <v>7.43</v>
      </c>
      <c r="F24" s="103">
        <f t="shared" si="2"/>
        <v>-5.08</v>
      </c>
      <c r="G24" s="103">
        <f t="shared" si="2"/>
        <v>-7.0000000000000007E-2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-11.4754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183.75129999999999</v>
      </c>
      <c r="L36" s="119">
        <v>183.3433</v>
      </c>
      <c r="M36" s="119">
        <v>183.3433</v>
      </c>
      <c r="N36" s="119">
        <v>183.34370000000001</v>
      </c>
      <c r="O36" s="119">
        <v>183.34370000000001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3625811</v>
      </c>
      <c r="D37" s="118">
        <v>3622171</v>
      </c>
      <c r="E37" s="118">
        <v>3621154</v>
      </c>
      <c r="F37" s="118">
        <v>3622120</v>
      </c>
      <c r="G37" s="118">
        <v>3621306</v>
      </c>
      <c r="I37" s="193"/>
      <c r="J37" s="150" t="s">
        <v>3</v>
      </c>
      <c r="K37" s="119">
        <v>563.31119999999999</v>
      </c>
      <c r="L37" s="119">
        <v>562.87019999999995</v>
      </c>
      <c r="M37" s="119">
        <v>562.83889999999997</v>
      </c>
      <c r="N37" s="119">
        <v>562.89670000000001</v>
      </c>
      <c r="O37" s="119">
        <v>562.84320000000002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8950902</v>
      </c>
      <c r="D39" s="118">
        <v>8963884</v>
      </c>
      <c r="E39" s="118">
        <v>8949307</v>
      </c>
      <c r="F39" s="118">
        <v>8952125</v>
      </c>
      <c r="G39" s="118">
        <v>8950921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0.40759999999997376</v>
      </c>
      <c r="O43" s="119">
        <f>K36-O36</f>
        <v>0.40759999999997376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3640</v>
      </c>
      <c r="E44" s="118">
        <f>C37-E37</f>
        <v>4657</v>
      </c>
      <c r="F44" s="118">
        <f>C37-F37</f>
        <v>3691</v>
      </c>
      <c r="G44" s="118">
        <f>C37-G37</f>
        <v>4505</v>
      </c>
      <c r="I44" s="193"/>
      <c r="J44" s="151" t="s">
        <v>3</v>
      </c>
      <c r="K44" s="124"/>
      <c r="L44" s="119">
        <f>K37-L37</f>
        <v>0.44100000000003092</v>
      </c>
      <c r="M44" s="119">
        <f>K37-M37</f>
        <v>0.47230000000001837</v>
      </c>
      <c r="N44" s="119">
        <f>K37-N37</f>
        <v>0.41449999999997544</v>
      </c>
      <c r="O44" s="119">
        <f>K37-O37</f>
        <v>0.46799999999996089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-129.82</v>
      </c>
      <c r="E45" s="118">
        <f>(C39-E39)/100</f>
        <v>15.95</v>
      </c>
      <c r="F45" s="118">
        <f>(C39-F39)/100</f>
        <v>-12.23</v>
      </c>
      <c r="G45" s="118">
        <f>(C39-G39)/100</f>
        <v>-0.19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3.3000000000043883E-2</v>
      </c>
      <c r="M49" s="149">
        <f t="shared" ref="M49:O49" si="3">M44-M43</f>
        <v>6.4300000000031332E-2</v>
      </c>
      <c r="N49" s="149">
        <f t="shared" si="3"/>
        <v>6.9000000000016826E-3</v>
      </c>
      <c r="O49" s="149">
        <f t="shared" si="3"/>
        <v>6.0399999999987131E-2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44</v>
      </c>
      <c r="E50" s="103">
        <f t="shared" ref="E50:G50" si="4">E44-E43</f>
        <v>1062</v>
      </c>
      <c r="F50" s="103">
        <f t="shared" si="4"/>
        <v>96</v>
      </c>
      <c r="G50" s="103">
        <f t="shared" si="4"/>
        <v>910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4.84940000000222E-2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651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-129.82</v>
      </c>
      <c r="E53" s="103">
        <f t="shared" ref="E53:G53" si="5">E45</f>
        <v>15.95</v>
      </c>
      <c r="F53" s="103">
        <f t="shared" si="5"/>
        <v>-12.23</v>
      </c>
      <c r="G53" s="103">
        <f t="shared" si="5"/>
        <v>-0.19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-28.559800000000003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28" zoomScaleNormal="100" workbookViewId="0">
      <selection activeCell="K39" sqref="K39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198.12899999999999</v>
      </c>
      <c r="L7" s="119">
        <v>197.959</v>
      </c>
      <c r="M7" s="119">
        <v>197.959</v>
      </c>
      <c r="N7" s="119">
        <v>197.959</v>
      </c>
      <c r="O7" s="119">
        <v>197.959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3964923</v>
      </c>
      <c r="D8" s="118">
        <v>3963383</v>
      </c>
      <c r="E8" s="118">
        <v>3962860</v>
      </c>
      <c r="F8" s="118">
        <v>3963355</v>
      </c>
      <c r="G8" s="118">
        <v>3963056</v>
      </c>
      <c r="I8" s="193"/>
      <c r="J8" s="150" t="s">
        <v>3</v>
      </c>
      <c r="K8" s="119">
        <v>693.74969999999996</v>
      </c>
      <c r="L8" s="119">
        <v>693.58090000000004</v>
      </c>
      <c r="M8" s="119">
        <v>693.57989999999995</v>
      </c>
      <c r="N8" s="119">
        <v>693.57830000000001</v>
      </c>
      <c r="O8" s="119">
        <v>693.55240000000003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5593950</v>
      </c>
      <c r="D10" s="118">
        <v>5599595</v>
      </c>
      <c r="E10" s="118">
        <v>5594233</v>
      </c>
      <c r="F10" s="118">
        <v>5594512</v>
      </c>
      <c r="G10" s="118">
        <v>5593963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1540</v>
      </c>
      <c r="E15" s="118">
        <f>C8-E8</f>
        <v>2063</v>
      </c>
      <c r="F15" s="118">
        <f>C8-F8</f>
        <v>1568</v>
      </c>
      <c r="G15" s="118">
        <f>C8-G8</f>
        <v>1867</v>
      </c>
      <c r="I15" s="193"/>
      <c r="J15" s="151" t="s">
        <v>3</v>
      </c>
      <c r="K15" s="124"/>
      <c r="L15" s="119">
        <f>K8-L8</f>
        <v>0.16879999999991924</v>
      </c>
      <c r="M15" s="119">
        <f>K8-M8</f>
        <v>0.16980000000000928</v>
      </c>
      <c r="N15" s="119">
        <f>K8-N8</f>
        <v>0.1713999999999487</v>
      </c>
      <c r="O15" s="119">
        <f>K8-O8</f>
        <v>0.19729999999992742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-56.45</v>
      </c>
      <c r="E16" s="118">
        <f>(C10-E10)/100</f>
        <v>-2.83</v>
      </c>
      <c r="F16" s="118">
        <f>(C10-F10)/100</f>
        <v>-5.62</v>
      </c>
      <c r="G16" s="118">
        <f>(C10-G10)/100</f>
        <v>-0.13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-1.2000000000682576E-3</v>
      </c>
      <c r="M20" s="149">
        <f t="shared" ref="M20:O20" si="0">M15-M14</f>
        <v>-1.999999999782176E-4</v>
      </c>
      <c r="N20" s="149">
        <f t="shared" si="0"/>
        <v>1.3999999999612101E-3</v>
      </c>
      <c r="O20" s="149">
        <f t="shared" si="0"/>
        <v>2.7299999999939928E-2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48</v>
      </c>
      <c r="E21" s="103">
        <f t="shared" ref="E21:G21" si="1">E15-E14</f>
        <v>571</v>
      </c>
      <c r="F21" s="103">
        <f t="shared" si="1"/>
        <v>76</v>
      </c>
      <c r="G21" s="103">
        <f t="shared" si="1"/>
        <v>375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5.2319999999747326E-3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336.41999999999996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-56.45</v>
      </c>
      <c r="E24" s="103">
        <f t="shared" ref="E24:G24" si="2">E16</f>
        <v>-2.83</v>
      </c>
      <c r="F24" s="103">
        <f t="shared" si="2"/>
        <v>-5.62</v>
      </c>
      <c r="G24" s="103">
        <f t="shared" si="2"/>
        <v>-0.13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-16.565999999999999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199.12899999999999</v>
      </c>
      <c r="L36" s="119">
        <v>198.721</v>
      </c>
      <c r="M36" s="119">
        <v>198.721</v>
      </c>
      <c r="N36" s="119">
        <v>198.721</v>
      </c>
      <c r="O36" s="119">
        <v>198.721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3975154</v>
      </c>
      <c r="D37" s="118">
        <v>3971424</v>
      </c>
      <c r="E37" s="118">
        <v>3970287</v>
      </c>
      <c r="F37" s="118">
        <v>3971433</v>
      </c>
      <c r="G37" s="118">
        <v>3970779</v>
      </c>
      <c r="I37" s="193"/>
      <c r="J37" s="150" t="s">
        <v>3</v>
      </c>
      <c r="K37" s="119">
        <v>694.79039999999998</v>
      </c>
      <c r="L37" s="119">
        <v>694.38430000000005</v>
      </c>
      <c r="M37" s="119">
        <v>694.38239999999996</v>
      </c>
      <c r="N37" s="119">
        <v>694.37940000000003</v>
      </c>
      <c r="O37" s="119">
        <v>694.31709999999998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5584668</v>
      </c>
      <c r="D39" s="118">
        <v>5597927</v>
      </c>
      <c r="E39" s="118">
        <v>5585456</v>
      </c>
      <c r="F39" s="118">
        <v>5585993</v>
      </c>
      <c r="G39" s="118">
        <v>5584706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0.40799999999998704</v>
      </c>
      <c r="O43" s="119">
        <f>K36-O36</f>
        <v>0.40799999999998704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3730</v>
      </c>
      <c r="E44" s="118">
        <f>C37-E37</f>
        <v>4867</v>
      </c>
      <c r="F44" s="118">
        <f>C37-F37</f>
        <v>3721</v>
      </c>
      <c r="G44" s="118">
        <f>C37-G37</f>
        <v>4375</v>
      </c>
      <c r="I44" s="193"/>
      <c r="J44" s="151" t="s">
        <v>3</v>
      </c>
      <c r="K44" s="124"/>
      <c r="L44" s="119">
        <f>K37-L37</f>
        <v>0.40609999999992397</v>
      </c>
      <c r="M44" s="119">
        <f>K37-M37</f>
        <v>0.40800000000001546</v>
      </c>
      <c r="N44" s="119">
        <f>K37-N37</f>
        <v>0.41099999999994452</v>
      </c>
      <c r="O44" s="119">
        <f>K37-O37</f>
        <v>0.47329999999999472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-132.59</v>
      </c>
      <c r="E45" s="118">
        <f>(C39-E39)/100</f>
        <v>-7.88</v>
      </c>
      <c r="F45" s="118">
        <f>(C39-F39)/100</f>
        <v>-13.25</v>
      </c>
      <c r="G45" s="118">
        <f>(C39-G39)/100</f>
        <v>-0.38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-1.9000000000630735E-3</v>
      </c>
      <c r="M49" s="149">
        <f t="shared" ref="M49:O49" si="3">M44-M43</f>
        <v>2.8421709430404007E-14</v>
      </c>
      <c r="N49" s="149">
        <f t="shared" si="3"/>
        <v>2.9999999999574811E-3</v>
      </c>
      <c r="O49" s="149">
        <f t="shared" si="3"/>
        <v>6.5300000000007685E-2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134</v>
      </c>
      <c r="E50" s="103">
        <f t="shared" ref="E50:G50" si="4">E44-E43</f>
        <v>1272</v>
      </c>
      <c r="F50" s="103">
        <f t="shared" si="4"/>
        <v>126</v>
      </c>
      <c r="G50" s="103">
        <f t="shared" si="4"/>
        <v>780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1.2925999999991973E-2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740.2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-132.59</v>
      </c>
      <c r="E53" s="103">
        <f t="shared" ref="E53:G53" si="5">E45</f>
        <v>-7.88</v>
      </c>
      <c r="F53" s="103">
        <f t="shared" si="5"/>
        <v>-13.25</v>
      </c>
      <c r="G53" s="103">
        <f t="shared" si="5"/>
        <v>-0.38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-39.449000000000005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25" zoomScaleNormal="100" workbookViewId="0">
      <selection activeCell="L40" sqref="L40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182.75129999999999</v>
      </c>
      <c r="L7" s="119">
        <v>182.5813</v>
      </c>
      <c r="M7" s="119">
        <v>182.5813</v>
      </c>
      <c r="N7" s="119">
        <v>182.5813</v>
      </c>
      <c r="O7" s="119">
        <v>182.5813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3428977</v>
      </c>
      <c r="D8" s="118">
        <v>3427477</v>
      </c>
      <c r="E8" s="118">
        <v>3427113</v>
      </c>
      <c r="F8" s="118">
        <v>3427442</v>
      </c>
      <c r="G8" s="118">
        <v>3427027</v>
      </c>
      <c r="I8" s="193"/>
      <c r="J8" s="150" t="s">
        <v>3</v>
      </c>
      <c r="K8" s="119">
        <v>494.92959999999999</v>
      </c>
      <c r="L8" s="119">
        <v>494.7466</v>
      </c>
      <c r="M8" s="119">
        <v>494.745</v>
      </c>
      <c r="N8" s="119">
        <v>494.75619999999998</v>
      </c>
      <c r="O8" s="119">
        <v>494.71809999999999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13166487</v>
      </c>
      <c r="D10" s="118">
        <v>13172138</v>
      </c>
      <c r="E10" s="118">
        <v>13164748</v>
      </c>
      <c r="F10" s="118">
        <v>13166972</v>
      </c>
      <c r="G10" s="118">
        <v>13166493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1500</v>
      </c>
      <c r="E15" s="118">
        <f>C8-E8</f>
        <v>1864</v>
      </c>
      <c r="F15" s="118">
        <f>C8-F8</f>
        <v>1535</v>
      </c>
      <c r="G15" s="118">
        <f>C8-G8</f>
        <v>1950</v>
      </c>
      <c r="I15" s="193"/>
      <c r="J15" s="151" t="s">
        <v>3</v>
      </c>
      <c r="K15" s="124"/>
      <c r="L15" s="119">
        <f>K8-L8</f>
        <v>0.18299999999999272</v>
      </c>
      <c r="M15" s="119">
        <f>K8-M8</f>
        <v>0.184599999999989</v>
      </c>
      <c r="N15" s="119">
        <f>K8-N8</f>
        <v>0.1734000000000151</v>
      </c>
      <c r="O15" s="119">
        <f>K8-O8</f>
        <v>0.21150000000000091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-56.51</v>
      </c>
      <c r="E16" s="118">
        <f>(C10-E10)/100</f>
        <v>17.39</v>
      </c>
      <c r="F16" s="118">
        <f>(C10-F10)/100</f>
        <v>-4.8499999999999996</v>
      </c>
      <c r="G16" s="118">
        <f>(C10-G10)/100</f>
        <v>-0.06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1.300000000000523E-2</v>
      </c>
      <c r="M20" s="149">
        <f t="shared" ref="M20:O20" si="0">M15-M14</f>
        <v>1.4600000000001501E-2</v>
      </c>
      <c r="N20" s="149">
        <f t="shared" si="0"/>
        <v>3.4000000000276032E-3</v>
      </c>
      <c r="O20" s="149">
        <f t="shared" si="0"/>
        <v>4.1500000000013415E-2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8</v>
      </c>
      <c r="E21" s="103">
        <f t="shared" ref="E21:G21" si="1">E15-E14</f>
        <v>372</v>
      </c>
      <c r="F21" s="103">
        <f t="shared" si="1"/>
        <v>43</v>
      </c>
      <c r="G21" s="103">
        <f t="shared" si="1"/>
        <v>458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1.8220000000007987E-2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255.07999999999998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-56.51</v>
      </c>
      <c r="E24" s="103">
        <f t="shared" ref="E24:G24" si="2">E16</f>
        <v>17.39</v>
      </c>
      <c r="F24" s="103">
        <f t="shared" si="2"/>
        <v>-4.8499999999999996</v>
      </c>
      <c r="G24" s="103">
        <f t="shared" si="2"/>
        <v>-0.06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-7.9828000000000001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183.75129999999999</v>
      </c>
      <c r="L36" s="119">
        <v>183.3433</v>
      </c>
      <c r="M36" s="119">
        <v>183.3433</v>
      </c>
      <c r="N36" s="119">
        <v>183.34370000000001</v>
      </c>
      <c r="O36" s="119">
        <v>183.34370000000001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3439058</v>
      </c>
      <c r="D37" s="118">
        <v>3435446</v>
      </c>
      <c r="E37" s="118">
        <v>3434539</v>
      </c>
      <c r="F37" s="118">
        <v>3435360</v>
      </c>
      <c r="G37" s="118">
        <v>3434337</v>
      </c>
      <c r="I37" s="193"/>
      <c r="J37" s="150" t="s">
        <v>3</v>
      </c>
      <c r="K37" s="119">
        <v>496.03379999999999</v>
      </c>
      <c r="L37" s="119">
        <v>495.5949</v>
      </c>
      <c r="M37" s="119">
        <v>495.59160000000003</v>
      </c>
      <c r="N37" s="119">
        <v>495.6189</v>
      </c>
      <c r="O37" s="119">
        <v>495.52699999999999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13160129</v>
      </c>
      <c r="D39" s="118">
        <v>13173575</v>
      </c>
      <c r="E39" s="118">
        <v>13155915</v>
      </c>
      <c r="F39" s="118">
        <v>13161265</v>
      </c>
      <c r="G39" s="118">
        <v>13160148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0.40759999999997376</v>
      </c>
      <c r="O43" s="119">
        <f>K36-O36</f>
        <v>0.40759999999997376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3612</v>
      </c>
      <c r="E44" s="118">
        <f>C37-E37</f>
        <v>4519</v>
      </c>
      <c r="F44" s="118">
        <f>C37-F37</f>
        <v>3698</v>
      </c>
      <c r="G44" s="118">
        <f>C37-G37</f>
        <v>4721</v>
      </c>
      <c r="I44" s="193"/>
      <c r="J44" s="151" t="s">
        <v>3</v>
      </c>
      <c r="K44" s="124"/>
      <c r="L44" s="119">
        <f>K37-L37</f>
        <v>0.43889999999998963</v>
      </c>
      <c r="M44" s="119">
        <f>K37-M37</f>
        <v>0.44219999999995707</v>
      </c>
      <c r="N44" s="119">
        <f>K37-N37</f>
        <v>0.41489999999998872</v>
      </c>
      <c r="O44" s="119">
        <f>K37-O37</f>
        <v>0.50679999999999836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-134.46</v>
      </c>
      <c r="E45" s="118">
        <f>(C39-E39)/100</f>
        <v>42.14</v>
      </c>
      <c r="F45" s="118">
        <f>(C39-F39)/100</f>
        <v>-11.36</v>
      </c>
      <c r="G45" s="118">
        <f>(C39-G39)/100</f>
        <v>-0.19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3.0900000000002592E-2</v>
      </c>
      <c r="M49" s="149">
        <f t="shared" ref="M49:O49" si="3">M44-M43</f>
        <v>3.4199999999970032E-2</v>
      </c>
      <c r="N49" s="149">
        <f t="shared" si="3"/>
        <v>7.3000000000149612E-3</v>
      </c>
      <c r="O49" s="149">
        <f t="shared" si="3"/>
        <v>9.9200000000024602E-2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16</v>
      </c>
      <c r="E50" s="103">
        <f t="shared" ref="E50:G50" si="4">E44-E43</f>
        <v>924</v>
      </c>
      <c r="F50" s="103">
        <f t="shared" si="4"/>
        <v>103</v>
      </c>
      <c r="G50" s="103">
        <f t="shared" si="4"/>
        <v>1126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4.3113999999994809E-2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629.80000000000007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-134.46</v>
      </c>
      <c r="E53" s="103">
        <f t="shared" ref="E53:G53" si="5">E45</f>
        <v>42.14</v>
      </c>
      <c r="F53" s="103">
        <f t="shared" si="5"/>
        <v>-11.36</v>
      </c>
      <c r="G53" s="103">
        <f t="shared" si="5"/>
        <v>-0.19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-18.662000000000003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H17" sqref="H17"/>
    </sheetView>
  </sheetViews>
  <sheetFormatPr defaultRowHeight="15" x14ac:dyDescent="0.25"/>
  <cols>
    <col min="2" max="2" width="46.5703125" bestFit="1" customWidth="1"/>
  </cols>
  <sheetData>
    <row r="1" spans="1:3" x14ac:dyDescent="0.25">
      <c r="B1" t="s">
        <v>124</v>
      </c>
      <c r="C1" t="s">
        <v>125</v>
      </c>
    </row>
    <row r="2" spans="1:3" x14ac:dyDescent="0.25">
      <c r="B2" t="s">
        <v>126</v>
      </c>
      <c r="C2" t="s">
        <v>127</v>
      </c>
    </row>
    <row r="3" spans="1:3" x14ac:dyDescent="0.25">
      <c r="A3" t="s">
        <v>108</v>
      </c>
      <c r="B3" t="s">
        <v>128</v>
      </c>
      <c r="C3" t="s">
        <v>129</v>
      </c>
    </row>
    <row r="4" spans="1:3" x14ac:dyDescent="0.25">
      <c r="A4" t="s">
        <v>109</v>
      </c>
      <c r="B4" s="160" t="s">
        <v>130</v>
      </c>
      <c r="C4" t="s">
        <v>131</v>
      </c>
    </row>
    <row r="5" spans="1:3" x14ac:dyDescent="0.25">
      <c r="A5" t="s">
        <v>110</v>
      </c>
      <c r="B5" s="160" t="s">
        <v>130</v>
      </c>
    </row>
    <row r="6" spans="1:3" x14ac:dyDescent="0.25">
      <c r="A6" t="s">
        <v>111</v>
      </c>
      <c r="B6" s="161" t="s">
        <v>132</v>
      </c>
    </row>
    <row r="7" spans="1:3" x14ac:dyDescent="0.25">
      <c r="A7" t="s">
        <v>112</v>
      </c>
      <c r="B7" t="s">
        <v>133</v>
      </c>
    </row>
    <row r="8" spans="1:3" x14ac:dyDescent="0.25">
      <c r="A8" t="s">
        <v>113</v>
      </c>
      <c r="B8" s="161" t="s">
        <v>132</v>
      </c>
    </row>
    <row r="9" spans="1:3" x14ac:dyDescent="0.25">
      <c r="A9" t="s">
        <v>114</v>
      </c>
      <c r="B9" s="161" t="s">
        <v>132</v>
      </c>
    </row>
    <row r="10" spans="1:3" x14ac:dyDescent="0.25">
      <c r="A10" t="s">
        <v>115</v>
      </c>
      <c r="B10" s="161" t="s">
        <v>132</v>
      </c>
    </row>
    <row r="11" spans="1:3" x14ac:dyDescent="0.25">
      <c r="A11" t="s">
        <v>116</v>
      </c>
      <c r="B11" s="161" t="s">
        <v>132</v>
      </c>
    </row>
    <row r="12" spans="1:3" x14ac:dyDescent="0.25">
      <c r="A12" t="s">
        <v>117</v>
      </c>
      <c r="B12" s="161" t="s">
        <v>132</v>
      </c>
    </row>
    <row r="13" spans="1:3" x14ac:dyDescent="0.25">
      <c r="A13" t="s">
        <v>118</v>
      </c>
      <c r="B13" s="160" t="s">
        <v>130</v>
      </c>
    </row>
    <row r="14" spans="1:3" x14ac:dyDescent="0.25">
      <c r="A14" t="s">
        <v>119</v>
      </c>
      <c r="B14" s="160" t="s">
        <v>130</v>
      </c>
    </row>
    <row r="15" spans="1:3" x14ac:dyDescent="0.25">
      <c r="A15" t="s">
        <v>120</v>
      </c>
      <c r="B15" s="160" t="s">
        <v>130</v>
      </c>
    </row>
    <row r="16" spans="1:3" x14ac:dyDescent="0.25">
      <c r="A16" t="s">
        <v>121</v>
      </c>
      <c r="B16" t="s">
        <v>134</v>
      </c>
    </row>
    <row r="17" spans="1:2" x14ac:dyDescent="0.25">
      <c r="A17" t="s">
        <v>122</v>
      </c>
      <c r="B17" t="s">
        <v>135</v>
      </c>
    </row>
    <row r="18" spans="1:2" x14ac:dyDescent="0.25">
      <c r="A18" t="s">
        <v>123</v>
      </c>
      <c r="B18" s="160" t="s">
        <v>130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4"/>
  <sheetViews>
    <sheetView zoomScaleNormal="100" workbookViewId="0">
      <selection activeCell="G23" sqref="G23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ht="22.5" customHeight="1" x14ac:dyDescent="0.2">
      <c r="A3" s="32" t="s">
        <v>17</v>
      </c>
      <c r="I3" s="33" t="s">
        <v>18</v>
      </c>
    </row>
    <row r="4" spans="1:32" s="10" customFormat="1" ht="19.5" customHeight="1" x14ac:dyDescent="0.2">
      <c r="A4" s="30" t="s">
        <v>15</v>
      </c>
      <c r="C4" s="39">
        <v>0</v>
      </c>
      <c r="D4" s="39">
        <v>1</v>
      </c>
      <c r="E4" s="39">
        <v>2</v>
      </c>
      <c r="F4" s="39">
        <v>3</v>
      </c>
      <c r="G4" s="39">
        <v>4</v>
      </c>
      <c r="I4" s="30" t="s">
        <v>15</v>
      </c>
      <c r="K4" s="39">
        <v>0</v>
      </c>
      <c r="L4" s="39">
        <v>1</v>
      </c>
      <c r="M4" s="39">
        <v>2</v>
      </c>
      <c r="N4" s="39">
        <v>3</v>
      </c>
      <c r="O4" s="39">
        <v>4</v>
      </c>
    </row>
    <row r="5" spans="1:32" s="24" customFormat="1" x14ac:dyDescent="0.2">
      <c r="B5" s="3" t="s">
        <v>0</v>
      </c>
      <c r="C5" s="4" t="s">
        <v>11</v>
      </c>
      <c r="D5" s="110" t="s">
        <v>12</v>
      </c>
      <c r="E5" s="110" t="s">
        <v>12</v>
      </c>
      <c r="F5" s="110" t="s">
        <v>12</v>
      </c>
      <c r="G5" s="110" t="s">
        <v>12</v>
      </c>
      <c r="H5" s="10"/>
      <c r="J5" s="3" t="s">
        <v>0</v>
      </c>
      <c r="K5" s="4" t="s">
        <v>11</v>
      </c>
      <c r="L5" s="5" t="s">
        <v>12</v>
      </c>
      <c r="M5" s="5" t="s">
        <v>12</v>
      </c>
      <c r="N5" s="5" t="s">
        <v>12</v>
      </c>
      <c r="O5" s="5" t="s">
        <v>12</v>
      </c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32" ht="41.25" customHeight="1" x14ac:dyDescent="0.2">
      <c r="A6" s="25" t="s">
        <v>24</v>
      </c>
      <c r="B6" s="2" t="s">
        <v>1</v>
      </c>
      <c r="C6" s="38" t="s">
        <v>12</v>
      </c>
      <c r="D6" s="38" t="s">
        <v>6</v>
      </c>
      <c r="E6" s="38" t="s">
        <v>7</v>
      </c>
      <c r="F6" s="38" t="s">
        <v>8</v>
      </c>
      <c r="G6" s="38" t="s">
        <v>9</v>
      </c>
      <c r="H6" s="10"/>
      <c r="I6" s="25" t="s">
        <v>24</v>
      </c>
      <c r="J6" s="2" t="s">
        <v>1</v>
      </c>
      <c r="K6" s="38" t="s">
        <v>12</v>
      </c>
      <c r="L6" s="38" t="s">
        <v>6</v>
      </c>
      <c r="M6" s="38" t="s">
        <v>7</v>
      </c>
      <c r="N6" s="38" t="s">
        <v>8</v>
      </c>
      <c r="O6" s="38" t="s">
        <v>9</v>
      </c>
      <c r="P6" s="10"/>
      <c r="Q6" s="10"/>
      <c r="R6" s="10"/>
      <c r="S6" s="10"/>
      <c r="T6" s="10"/>
      <c r="U6" s="10"/>
      <c r="V6" s="10"/>
      <c r="W6" s="10"/>
      <c r="X6" s="10"/>
      <c r="Y6" s="10"/>
    </row>
    <row r="7" spans="1:32" ht="25.5" x14ac:dyDescent="0.2">
      <c r="A7" s="193" t="s">
        <v>2</v>
      </c>
      <c r="B7" s="34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0"/>
      <c r="I7" s="193" t="s">
        <v>19</v>
      </c>
      <c r="J7" s="34" t="s">
        <v>20</v>
      </c>
      <c r="K7" s="7">
        <v>182.75129999999999</v>
      </c>
      <c r="L7" s="7">
        <v>182.5813</v>
      </c>
      <c r="M7" s="7">
        <v>182.5813</v>
      </c>
      <c r="N7" s="7">
        <v>182.5813</v>
      </c>
      <c r="O7" s="7">
        <v>182.5813</v>
      </c>
      <c r="P7" s="10"/>
      <c r="Q7" s="10"/>
      <c r="R7" s="10"/>
      <c r="S7" s="10"/>
      <c r="T7" s="10"/>
      <c r="U7" s="10"/>
      <c r="V7" s="10"/>
      <c r="W7" s="10"/>
      <c r="X7" s="10"/>
      <c r="Y7" s="10"/>
    </row>
    <row r="8" spans="1:32" s="10" customFormat="1" x14ac:dyDescent="0.2">
      <c r="A8" s="193"/>
      <c r="B8" s="41" t="s">
        <v>3</v>
      </c>
      <c r="C8" s="118">
        <v>3347448</v>
      </c>
      <c r="D8" s="118">
        <v>3345959</v>
      </c>
      <c r="E8" s="118">
        <v>3345657</v>
      </c>
      <c r="F8" s="118">
        <v>3345920</v>
      </c>
      <c r="G8" s="118">
        <v>3345489</v>
      </c>
      <c r="I8" s="193"/>
      <c r="J8" s="41" t="s">
        <v>3</v>
      </c>
      <c r="K8" s="7">
        <v>456.66469999999998</v>
      </c>
      <c r="L8" s="7">
        <v>456.49520000000001</v>
      </c>
      <c r="M8" s="7">
        <v>456.43299999999999</v>
      </c>
      <c r="N8" s="7">
        <v>456.49090000000001</v>
      </c>
      <c r="O8" s="7">
        <v>456.4742</v>
      </c>
    </row>
    <row r="9" spans="1:32" s="10" customFormat="1" ht="8.25" customHeight="1" x14ac:dyDescent="0.2">
      <c r="A9" s="8"/>
      <c r="B9" s="14"/>
      <c r="G9" s="11"/>
      <c r="J9" s="14"/>
      <c r="O9" s="11"/>
    </row>
    <row r="10" spans="1:32" s="10" customFormat="1" ht="24.75" customHeight="1" x14ac:dyDescent="0.2">
      <c r="A10" s="38" t="s">
        <v>14</v>
      </c>
      <c r="B10" s="42" t="s">
        <v>3</v>
      </c>
      <c r="C10" s="118">
        <v>9845826</v>
      </c>
      <c r="D10" s="118">
        <v>9851542</v>
      </c>
      <c r="E10" s="118">
        <v>9845662</v>
      </c>
      <c r="F10" s="118">
        <v>9846340</v>
      </c>
      <c r="G10" s="118">
        <v>9845834</v>
      </c>
      <c r="I10" s="23"/>
      <c r="J10" s="14"/>
      <c r="K10" s="12"/>
      <c r="L10" s="12"/>
      <c r="M10" s="12"/>
      <c r="N10" s="12"/>
      <c r="O10" s="13"/>
      <c r="AC10" s="15"/>
      <c r="AD10" s="15"/>
      <c r="AE10" s="15"/>
      <c r="AF10" s="15"/>
    </row>
    <row r="11" spans="1:32" ht="12" customHeight="1" x14ac:dyDescent="0.2">
      <c r="B11" s="29"/>
      <c r="C11" s="16"/>
      <c r="D11" s="16"/>
      <c r="E11" s="16"/>
      <c r="F11" s="16"/>
      <c r="G11" s="16"/>
      <c r="H11" s="10"/>
      <c r="J11" s="17"/>
      <c r="K11" s="12"/>
      <c r="L11" s="12"/>
      <c r="M11" s="12"/>
      <c r="N11" s="12"/>
      <c r="O11" s="12"/>
      <c r="P11" s="10"/>
      <c r="Q11" s="10"/>
      <c r="R11" s="10"/>
      <c r="S11" s="10"/>
      <c r="T11" s="10"/>
      <c r="U11" s="10"/>
      <c r="V11" s="10"/>
      <c r="W11" s="10"/>
      <c r="X11" s="10"/>
      <c r="Y11" s="10"/>
    </row>
    <row r="12" spans="1:32" x14ac:dyDescent="0.2">
      <c r="A12" s="31" t="s">
        <v>16</v>
      </c>
      <c r="D12" s="152"/>
      <c r="E12" s="152"/>
      <c r="I12" s="30" t="s">
        <v>21</v>
      </c>
      <c r="J12" s="35"/>
    </row>
    <row r="13" spans="1:32" x14ac:dyDescent="0.2">
      <c r="A13" s="17"/>
      <c r="I13" s="29"/>
    </row>
    <row r="14" spans="1:32" ht="25.5" x14ac:dyDescent="0.2">
      <c r="A14" s="193" t="s">
        <v>4</v>
      </c>
      <c r="B14" s="34" t="s">
        <v>20</v>
      </c>
      <c r="C14" s="16"/>
      <c r="D14" s="111">
        <f>C7-D7</f>
        <v>1492</v>
      </c>
      <c r="E14" s="111">
        <f>C7-E7</f>
        <v>1492</v>
      </c>
      <c r="F14" s="111">
        <f>C7-F7</f>
        <v>1492</v>
      </c>
      <c r="G14" s="111">
        <f>C7-G7</f>
        <v>1492</v>
      </c>
      <c r="H14" s="10"/>
      <c r="I14" s="193" t="s">
        <v>23</v>
      </c>
      <c r="J14" s="34" t="s">
        <v>20</v>
      </c>
      <c r="K14" s="12"/>
      <c r="L14" s="7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pans="1:32" ht="21" customHeight="1" x14ac:dyDescent="0.2">
      <c r="A15" s="193"/>
      <c r="B15" s="42" t="s">
        <v>3</v>
      </c>
      <c r="C15" s="16"/>
      <c r="D15" s="111">
        <f>C8-D8</f>
        <v>1489</v>
      </c>
      <c r="E15" s="111">
        <f>C8-E8</f>
        <v>1791</v>
      </c>
      <c r="F15" s="111">
        <f>C8-F8</f>
        <v>1528</v>
      </c>
      <c r="G15" s="111">
        <f>C8-G8</f>
        <v>1959</v>
      </c>
      <c r="I15" s="193"/>
      <c r="J15" s="42" t="s">
        <v>3</v>
      </c>
      <c r="K15" s="12"/>
      <c r="L15" s="7">
        <f>K8-L8</f>
        <v>0.1694999999999709</v>
      </c>
      <c r="M15" s="7">
        <f>K8-M8</f>
        <v>0.23169999999998936</v>
      </c>
      <c r="N15" s="7">
        <f>K8-N8</f>
        <v>0.17379999999997153</v>
      </c>
      <c r="O15" s="7">
        <f>K8-O8</f>
        <v>0.1904999999999859</v>
      </c>
      <c r="P15" s="16"/>
      <c r="Q15" s="16"/>
      <c r="R15" s="16"/>
      <c r="S15" s="16"/>
      <c r="T15" s="16"/>
      <c r="U15" s="16"/>
    </row>
    <row r="16" spans="1:32" ht="27.75" customHeight="1" x14ac:dyDescent="0.2">
      <c r="A16" s="38" t="s">
        <v>5</v>
      </c>
      <c r="B16" s="42" t="s">
        <v>3</v>
      </c>
      <c r="C16" s="16"/>
      <c r="D16" s="6">
        <f>(C10-D10)/100</f>
        <v>-57.16</v>
      </c>
      <c r="E16" s="6">
        <f>(C10-E10)/100</f>
        <v>1.64</v>
      </c>
      <c r="F16" s="6">
        <f>(C10-F10)/100</f>
        <v>-5.14</v>
      </c>
      <c r="G16" s="6">
        <f>(C10-G10)/100</f>
        <v>-0.08</v>
      </c>
      <c r="H16" s="16"/>
      <c r="I16" s="23"/>
      <c r="J16" s="9"/>
      <c r="K16" s="12"/>
      <c r="L16" s="12"/>
      <c r="M16" s="12"/>
      <c r="N16" s="12"/>
      <c r="O16" s="12"/>
      <c r="P16" s="16"/>
      <c r="Q16" s="16"/>
      <c r="R16" s="16"/>
      <c r="S16" s="16"/>
      <c r="T16" s="16"/>
      <c r="U16" s="16"/>
    </row>
    <row r="17" spans="1:22" ht="19.5" customHeight="1" x14ac:dyDescent="0.2">
      <c r="C17" s="16"/>
      <c r="D17" s="16"/>
      <c r="E17" s="16"/>
      <c r="F17" s="16"/>
      <c r="G17" s="16"/>
      <c r="H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1:22" ht="14.25" customHeight="1" x14ac:dyDescent="0.2">
      <c r="D18" s="38" t="s">
        <v>6</v>
      </c>
      <c r="E18" s="38" t="s">
        <v>7</v>
      </c>
      <c r="F18" s="38" t="s">
        <v>8</v>
      </c>
      <c r="G18" s="38" t="s">
        <v>9</v>
      </c>
      <c r="H18" s="16"/>
      <c r="L18" s="38" t="s">
        <v>6</v>
      </c>
      <c r="M18" s="38" t="s">
        <v>7</v>
      </c>
      <c r="N18" s="38" t="s">
        <v>8</v>
      </c>
      <c r="O18" s="38" t="s">
        <v>9</v>
      </c>
    </row>
    <row r="19" spans="1:22" s="10" customFormat="1" x14ac:dyDescent="0.2">
      <c r="A19" s="29" t="s">
        <v>13</v>
      </c>
      <c r="D19" s="21">
        <v>0.26</v>
      </c>
      <c r="E19" s="21">
        <v>0.42</v>
      </c>
      <c r="F19" s="21">
        <v>0.12</v>
      </c>
      <c r="G19" s="21">
        <v>0.2</v>
      </c>
      <c r="I19" s="29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ht="15" customHeight="1" x14ac:dyDescent="0.2">
      <c r="A20" s="29"/>
      <c r="B20" s="122"/>
      <c r="C20" s="122"/>
      <c r="D20" s="122"/>
      <c r="E20" s="122"/>
      <c r="F20" s="122"/>
      <c r="G20" s="122"/>
      <c r="H20" s="16"/>
      <c r="I20" s="130"/>
      <c r="J20" s="192" t="s">
        <v>99</v>
      </c>
      <c r="K20" s="192"/>
      <c r="L20" s="149">
        <f>L15-L14</f>
        <v>-5.0000000001659828E-4</v>
      </c>
      <c r="M20" s="149">
        <f>M15-M14</f>
        <v>6.1700000000001864E-2</v>
      </c>
      <c r="N20" s="149">
        <f t="shared" ref="N20:O20" si="0">N15-N14</f>
        <v>3.7999999999840384E-3</v>
      </c>
      <c r="O20" s="149">
        <f t="shared" si="0"/>
        <v>2.0499999999998408E-2</v>
      </c>
    </row>
    <row r="21" spans="1:22" ht="15" customHeight="1" x14ac:dyDescent="0.2">
      <c r="A21" s="29"/>
      <c r="B21" s="192" t="s">
        <v>96</v>
      </c>
      <c r="C21" s="192"/>
      <c r="D21" s="105">
        <f>D15-D14</f>
        <v>-3</v>
      </c>
      <c r="E21" s="103">
        <f t="shared" ref="E21:G21" si="1">E15-E14</f>
        <v>299</v>
      </c>
      <c r="F21" s="103">
        <f t="shared" si="1"/>
        <v>36</v>
      </c>
      <c r="G21" s="103">
        <f t="shared" si="1"/>
        <v>467</v>
      </c>
      <c r="H21" s="16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3.0339999999994233E-2</v>
      </c>
      <c r="Q21" s="26"/>
      <c r="R21" s="26"/>
      <c r="S21" s="26"/>
      <c r="T21" s="26"/>
      <c r="U21" s="26"/>
      <c r="V21" s="26" t="e">
        <v>#DIV/0!</v>
      </c>
    </row>
    <row r="22" spans="1:22" ht="15" customHeight="1" x14ac:dyDescent="0.2">
      <c r="A22" s="29"/>
      <c r="B22" s="8"/>
      <c r="C22" s="97" t="s">
        <v>97</v>
      </c>
      <c r="G22" s="157">
        <f>D21*D19+E21*E19+F21*F19+G21*G19</f>
        <v>222.52</v>
      </c>
      <c r="H22" s="16"/>
      <c r="I22" s="18"/>
      <c r="L22" s="19"/>
      <c r="M22" s="19"/>
      <c r="N22" s="19"/>
      <c r="O22" s="27"/>
      <c r="P22" s="26"/>
      <c r="Q22" s="26"/>
      <c r="R22" s="26"/>
      <c r="S22" s="26"/>
      <c r="T22" s="26"/>
      <c r="U22" s="26"/>
      <c r="V22" s="26" t="e">
        <v>#REF!</v>
      </c>
    </row>
    <row r="23" spans="1:22" ht="15" customHeight="1" x14ac:dyDescent="0.2">
      <c r="A23" s="29"/>
      <c r="H23" s="16"/>
      <c r="L23" s="20"/>
      <c r="M23" s="20"/>
      <c r="N23" s="20"/>
      <c r="O23" s="20"/>
    </row>
    <row r="24" spans="1:22" ht="15" customHeight="1" x14ac:dyDescent="0.2">
      <c r="A24" s="29"/>
      <c r="B24" s="192" t="s">
        <v>95</v>
      </c>
      <c r="C24" s="192"/>
      <c r="D24" s="103">
        <f>D16</f>
        <v>-57.16</v>
      </c>
      <c r="E24" s="103">
        <f t="shared" ref="E24:G24" si="2">E16</f>
        <v>1.64</v>
      </c>
      <c r="F24" s="103">
        <f t="shared" si="2"/>
        <v>-5.14</v>
      </c>
      <c r="G24" s="103">
        <f t="shared" si="2"/>
        <v>-0.08</v>
      </c>
      <c r="H24" s="16"/>
      <c r="L24" s="20"/>
      <c r="M24" s="20"/>
      <c r="N24" s="20"/>
      <c r="O24" s="20"/>
    </row>
    <row r="25" spans="1:22" ht="15" customHeight="1" x14ac:dyDescent="0.2">
      <c r="A25" s="29"/>
      <c r="B25" s="192" t="s">
        <v>98</v>
      </c>
      <c r="C25" s="192"/>
      <c r="D25" s="20"/>
      <c r="E25" s="20"/>
      <c r="F25" s="20"/>
      <c r="G25" s="174">
        <f>D24*D19+E24*E19+F24*F19+G24*G19</f>
        <v>-14.805599999999998</v>
      </c>
      <c r="L25" s="22"/>
      <c r="M25" s="22"/>
      <c r="N25" s="22"/>
      <c r="O25" s="22"/>
    </row>
    <row r="26" spans="1:22" x14ac:dyDescent="0.2">
      <c r="G26" s="28"/>
      <c r="H26" s="16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89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183.75129999999999</v>
      </c>
      <c r="L36" s="119">
        <v>183.3433</v>
      </c>
      <c r="M36" s="119">
        <v>183.3433</v>
      </c>
      <c r="N36" s="119">
        <v>183.34370000000001</v>
      </c>
      <c r="O36" s="119">
        <v>183.34370000000001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3357404</v>
      </c>
      <c r="D37" s="118">
        <v>3353813</v>
      </c>
      <c r="E37" s="118">
        <v>3353070</v>
      </c>
      <c r="F37" s="118">
        <v>3353723</v>
      </c>
      <c r="G37" s="118">
        <v>3352691</v>
      </c>
      <c r="I37" s="193"/>
      <c r="J37" s="150" t="s">
        <v>3</v>
      </c>
      <c r="K37" s="119">
        <v>457.79059999999998</v>
      </c>
      <c r="L37" s="119">
        <v>457.38330000000002</v>
      </c>
      <c r="M37" s="119">
        <v>457.23489999999998</v>
      </c>
      <c r="N37" s="119">
        <v>457.3732</v>
      </c>
      <c r="O37" s="119">
        <v>457.3331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9837110</v>
      </c>
      <c r="D39" s="118">
        <v>9850670</v>
      </c>
      <c r="E39" s="118">
        <v>9836662</v>
      </c>
      <c r="F39" s="118">
        <v>9838336</v>
      </c>
      <c r="G39" s="118">
        <v>9837130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0.40759999999997376</v>
      </c>
      <c r="O43" s="119">
        <f>K36-O36</f>
        <v>0.40759999999997376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3591</v>
      </c>
      <c r="E44" s="118">
        <f>C37-E37</f>
        <v>4334</v>
      </c>
      <c r="F44" s="118">
        <f>C37-F37</f>
        <v>3681</v>
      </c>
      <c r="G44" s="118">
        <f>C37-G37</f>
        <v>4713</v>
      </c>
      <c r="I44" s="193"/>
      <c r="J44" s="151" t="s">
        <v>3</v>
      </c>
      <c r="K44" s="124"/>
      <c r="L44" s="119">
        <f>K37-L37</f>
        <v>0.4072999999999638</v>
      </c>
      <c r="M44" s="119">
        <f>K37-M37</f>
        <v>0.55570000000000164</v>
      </c>
      <c r="N44" s="119">
        <f>K37-N37</f>
        <v>0.41739999999998645</v>
      </c>
      <c r="O44" s="119">
        <f>K37-O37</f>
        <v>0.45749999999998181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-135.6</v>
      </c>
      <c r="E45" s="118">
        <f>(C39-E39)/100</f>
        <v>4.4800000000000004</v>
      </c>
      <c r="F45" s="118">
        <f>(C39-F39)/100</f>
        <v>-12.26</v>
      </c>
      <c r="G45" s="118">
        <f>(C39-G39)/100</f>
        <v>-0.2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-7.0000000002323759E-4</v>
      </c>
      <c r="M49" s="149">
        <f t="shared" ref="M49:O49" si="3">M44-M43</f>
        <v>0.1477000000000146</v>
      </c>
      <c r="N49" s="149">
        <f t="shared" si="3"/>
        <v>9.8000000000126875E-3</v>
      </c>
      <c r="O49" s="149">
        <f t="shared" si="3"/>
        <v>4.9900000000008049E-2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-5</v>
      </c>
      <c r="E50" s="103">
        <f t="shared" ref="E50:G50" si="4">E44-E43</f>
        <v>739</v>
      </c>
      <c r="F50" s="103">
        <f t="shared" si="4"/>
        <v>86</v>
      </c>
      <c r="G50" s="103">
        <f t="shared" si="4"/>
        <v>1118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7.3008000000003223E-2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543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-135.6</v>
      </c>
      <c r="E53" s="103">
        <f t="shared" ref="E53:G53" si="5">E45</f>
        <v>4.4800000000000004</v>
      </c>
      <c r="F53" s="103">
        <f t="shared" si="5"/>
        <v>-12.26</v>
      </c>
      <c r="G53" s="103">
        <f t="shared" si="5"/>
        <v>-0.2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-34.885600000000004</v>
      </c>
      <c r="L54" s="134"/>
      <c r="M54" s="134"/>
      <c r="N54" s="134"/>
      <c r="O54" s="134"/>
    </row>
  </sheetData>
  <mergeCells count="18">
    <mergeCell ref="J20:K20"/>
    <mergeCell ref="B21:C21"/>
    <mergeCell ref="J21:K21"/>
    <mergeCell ref="B24:C24"/>
    <mergeCell ref="A7:A8"/>
    <mergeCell ref="I7:I8"/>
    <mergeCell ref="A14:A15"/>
    <mergeCell ref="I14:I15"/>
    <mergeCell ref="B25:C25"/>
    <mergeCell ref="A36:A37"/>
    <mergeCell ref="I36:I37"/>
    <mergeCell ref="A43:A44"/>
    <mergeCell ref="I43:I44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zoomScaleNormal="100" workbookViewId="0">
      <selection activeCell="M11" sqref="M11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182.75129999999999</v>
      </c>
      <c r="L7" s="119">
        <v>182.5813</v>
      </c>
      <c r="M7" s="119">
        <v>182.5813</v>
      </c>
      <c r="N7" s="119">
        <v>182.5813</v>
      </c>
      <c r="O7" s="119">
        <v>182.5813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3472333</v>
      </c>
      <c r="D8" s="118">
        <v>3470838</v>
      </c>
      <c r="E8" s="118">
        <v>3470427</v>
      </c>
      <c r="F8" s="118">
        <v>3470802</v>
      </c>
      <c r="G8" s="118">
        <v>3470420</v>
      </c>
      <c r="I8" s="193"/>
      <c r="J8" s="150" t="s">
        <v>3</v>
      </c>
      <c r="K8" s="119">
        <v>510.37139999999999</v>
      </c>
      <c r="L8" s="119">
        <v>510.202</v>
      </c>
      <c r="M8" s="119">
        <v>510.19</v>
      </c>
      <c r="N8" s="119">
        <v>510.19589999999999</v>
      </c>
      <c r="O8" s="119">
        <v>510.17320000000001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9615558</v>
      </c>
      <c r="D10" s="118">
        <v>9621207</v>
      </c>
      <c r="E10" s="118">
        <v>9615185</v>
      </c>
      <c r="F10" s="118">
        <v>9616067</v>
      </c>
      <c r="G10" s="118">
        <v>9615566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1495</v>
      </c>
      <c r="E15" s="118">
        <f>C8-E8</f>
        <v>1906</v>
      </c>
      <c r="F15" s="118">
        <f>C8-F8</f>
        <v>1531</v>
      </c>
      <c r="G15" s="118">
        <f>C8-G8</f>
        <v>1913</v>
      </c>
      <c r="I15" s="193"/>
      <c r="J15" s="151" t="s">
        <v>3</v>
      </c>
      <c r="K15" s="124"/>
      <c r="L15" s="119">
        <f>K8-L8</f>
        <v>0.169399999999996</v>
      </c>
      <c r="M15" s="119">
        <f>K8-M8</f>
        <v>0.18139999999999645</v>
      </c>
      <c r="N15" s="119">
        <f>K8-N8</f>
        <v>0.17549999999999955</v>
      </c>
      <c r="O15" s="119">
        <f>K8-O8</f>
        <v>0.19819999999998572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-56.49</v>
      </c>
      <c r="E16" s="118">
        <f>(C10-E10)/100</f>
        <v>3.73</v>
      </c>
      <c r="F16" s="118">
        <f>(C10-F10)/100</f>
        <v>-5.09</v>
      </c>
      <c r="G16" s="118">
        <f>(C10-G10)/100</f>
        <v>-0.08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-5.9999999999149622E-4</v>
      </c>
      <c r="M20" s="149">
        <f t="shared" ref="M20:O20" si="0">M15-M14</f>
        <v>1.1400000000008959E-2</v>
      </c>
      <c r="N20" s="149">
        <f t="shared" si="0"/>
        <v>5.5000000000120508E-3</v>
      </c>
      <c r="O20" s="149">
        <f t="shared" si="0"/>
        <v>2.8199999999998226E-2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3</v>
      </c>
      <c r="E21" s="103">
        <f t="shared" ref="E21:G21" si="1">E15-E14</f>
        <v>414</v>
      </c>
      <c r="F21" s="103">
        <f t="shared" si="1"/>
        <v>39</v>
      </c>
      <c r="G21" s="103">
        <f t="shared" si="1"/>
        <v>421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1.0932000000007065E-2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263.54000000000002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-56.49</v>
      </c>
      <c r="E24" s="103">
        <f t="shared" ref="E24:G24" si="2">E16</f>
        <v>3.73</v>
      </c>
      <c r="F24" s="103">
        <f t="shared" si="2"/>
        <v>-5.09</v>
      </c>
      <c r="G24" s="103">
        <f t="shared" si="2"/>
        <v>-0.08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-13.7476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183.75129999999999</v>
      </c>
      <c r="L36" s="119">
        <v>183.3433</v>
      </c>
      <c r="M36" s="119">
        <v>183.3433</v>
      </c>
      <c r="N36" s="119">
        <v>183.34370000000001</v>
      </c>
      <c r="O36" s="119">
        <v>183.34370000000001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3482347</v>
      </c>
      <c r="D37" s="118">
        <v>3478746</v>
      </c>
      <c r="E37" s="118">
        <v>3477818</v>
      </c>
      <c r="F37" s="118">
        <v>3478658</v>
      </c>
      <c r="G37" s="118">
        <v>3477742</v>
      </c>
      <c r="I37" s="193"/>
      <c r="J37" s="150" t="s">
        <v>3</v>
      </c>
      <c r="K37" s="119">
        <v>511.54910000000001</v>
      </c>
      <c r="L37" s="119">
        <v>511.14159999999998</v>
      </c>
      <c r="M37" s="119">
        <v>510.93189999999998</v>
      </c>
      <c r="N37" s="119">
        <v>511.12740000000002</v>
      </c>
      <c r="O37" s="119">
        <v>511.07310000000001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9607018</v>
      </c>
      <c r="D39" s="118">
        <v>9620557</v>
      </c>
      <c r="E39" s="118">
        <v>9606017</v>
      </c>
      <c r="F39" s="118">
        <v>9608256</v>
      </c>
      <c r="G39" s="118">
        <v>9607037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0.40759999999997376</v>
      </c>
      <c r="O43" s="119">
        <f>K36-O36</f>
        <v>0.40759999999997376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3601</v>
      </c>
      <c r="E44" s="118">
        <f>C37-E37</f>
        <v>4529</v>
      </c>
      <c r="F44" s="118">
        <f>C37-F37</f>
        <v>3689</v>
      </c>
      <c r="G44" s="118">
        <f>C37-G37</f>
        <v>4605</v>
      </c>
      <c r="I44" s="193"/>
      <c r="J44" s="151" t="s">
        <v>3</v>
      </c>
      <c r="K44" s="124"/>
      <c r="L44" s="119">
        <f>K37-L37</f>
        <v>0.40750000000002728</v>
      </c>
      <c r="M44" s="119">
        <f>K37-M37</f>
        <v>0.61720000000002528</v>
      </c>
      <c r="N44" s="119">
        <f>K37-N37</f>
        <v>0.42169999999998709</v>
      </c>
      <c r="O44" s="119">
        <f>K37-O37</f>
        <v>0.47599999999999909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-135.38999999999999</v>
      </c>
      <c r="E45" s="118">
        <f>(C39-E39)/100</f>
        <v>10.01</v>
      </c>
      <c r="F45" s="118">
        <f>(C39-F39)/100</f>
        <v>-12.38</v>
      </c>
      <c r="G45" s="118">
        <f>(C39-G39)/100</f>
        <v>-0.19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-4.9999999995975486E-4</v>
      </c>
      <c r="M49" s="149">
        <f t="shared" ref="M49:O49" si="3">M44-M43</f>
        <v>0.20920000000003824</v>
      </c>
      <c r="N49" s="149">
        <f t="shared" si="3"/>
        <v>1.4100000000013324E-2</v>
      </c>
      <c r="O49" s="149">
        <f t="shared" si="3"/>
        <v>6.8400000000025329E-2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5</v>
      </c>
      <c r="E50" s="103">
        <f t="shared" ref="E50:G50" si="4">E44-E43</f>
        <v>934</v>
      </c>
      <c r="F50" s="103">
        <f t="shared" si="4"/>
        <v>94</v>
      </c>
      <c r="G50" s="103">
        <f t="shared" si="4"/>
        <v>1010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0.10310600000003317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606.8599999999999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-135.38999999999999</v>
      </c>
      <c r="E53" s="103">
        <f t="shared" ref="E53:G53" si="5">E45</f>
        <v>10.01</v>
      </c>
      <c r="F53" s="103">
        <f t="shared" si="5"/>
        <v>-12.38</v>
      </c>
      <c r="G53" s="103">
        <f t="shared" si="5"/>
        <v>-0.19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-32.520799999999994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F59"/>
  <sheetViews>
    <sheetView topLeftCell="A25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182.75129999999999</v>
      </c>
      <c r="L7" s="119">
        <v>182.5813</v>
      </c>
      <c r="M7" s="119">
        <v>182.5813</v>
      </c>
      <c r="N7" s="119">
        <v>182.5813</v>
      </c>
      <c r="O7" s="119">
        <v>182.5813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3434209</v>
      </c>
      <c r="D8" s="118">
        <v>3432720</v>
      </c>
      <c r="E8" s="118">
        <v>3432377</v>
      </c>
      <c r="F8" s="118">
        <v>3432682</v>
      </c>
      <c r="G8" s="118">
        <v>3432318</v>
      </c>
      <c r="I8" s="193"/>
      <c r="J8" s="150" t="s">
        <v>3</v>
      </c>
      <c r="K8" s="119">
        <v>500.13119999999998</v>
      </c>
      <c r="L8" s="119">
        <v>499.96140000000003</v>
      </c>
      <c r="M8" s="119">
        <v>499.8913</v>
      </c>
      <c r="N8" s="119">
        <v>499.95670000000001</v>
      </c>
      <c r="O8" s="119">
        <v>499.93599999999998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8228603</v>
      </c>
      <c r="D10" s="118">
        <v>8234270</v>
      </c>
      <c r="E10" s="118">
        <v>8228632</v>
      </c>
      <c r="F10" s="118">
        <v>8229118</v>
      </c>
      <c r="G10" s="118">
        <v>8228610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1489</v>
      </c>
      <c r="E15" s="118">
        <f>C8-E8</f>
        <v>1832</v>
      </c>
      <c r="F15" s="118">
        <f>C8-F8</f>
        <v>1527</v>
      </c>
      <c r="G15" s="118">
        <f>C8-G8</f>
        <v>1891</v>
      </c>
      <c r="I15" s="193"/>
      <c r="J15" s="151" t="s">
        <v>3</v>
      </c>
      <c r="K15" s="124"/>
      <c r="L15" s="119">
        <f>K8-L8</f>
        <v>0.16979999999995243</v>
      </c>
      <c r="M15" s="119">
        <f>K8-M8</f>
        <v>0.23989999999997735</v>
      </c>
      <c r="N15" s="119">
        <f>K8-N8</f>
        <v>0.17449999999996635</v>
      </c>
      <c r="O15" s="119">
        <f>K8-O8</f>
        <v>0.19519999999999982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-56.67</v>
      </c>
      <c r="E16" s="118">
        <f>(C10-E10)/100</f>
        <v>-0.28999999999999998</v>
      </c>
      <c r="F16" s="118">
        <f>(C10-F10)/100</f>
        <v>-5.15</v>
      </c>
      <c r="G16" s="118">
        <f>(C10-G10)/100</f>
        <v>-7.0000000000000007E-2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-2.0000000003506102E-4</v>
      </c>
      <c r="M20" s="149">
        <f t="shared" ref="M20:O20" si="0">M15-M14</f>
        <v>6.9899999999989859E-2</v>
      </c>
      <c r="N20" s="149">
        <f t="shared" si="0"/>
        <v>4.4999999999788542E-3</v>
      </c>
      <c r="O20" s="149">
        <f t="shared" si="0"/>
        <v>2.5200000000012324E-2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-3</v>
      </c>
      <c r="E21" s="103">
        <f t="shared" ref="E21:G21" si="1">E15-E14</f>
        <v>340</v>
      </c>
      <c r="F21" s="103">
        <f t="shared" si="1"/>
        <v>35</v>
      </c>
      <c r="G21" s="103">
        <f t="shared" si="1"/>
        <v>399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3.4885999999986553E-2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226.01999999999998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-56.67</v>
      </c>
      <c r="E24" s="103">
        <f t="shared" ref="E24:G24" si="2">E16</f>
        <v>-0.28999999999999998</v>
      </c>
      <c r="F24" s="103">
        <f t="shared" si="2"/>
        <v>-5.15</v>
      </c>
      <c r="G24" s="103">
        <f t="shared" si="2"/>
        <v>-7.0000000000000007E-2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-15.488000000000001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183.75129999999999</v>
      </c>
      <c r="L36" s="119">
        <v>183.3433</v>
      </c>
      <c r="M36" s="119">
        <v>183.3433</v>
      </c>
      <c r="N36" s="119">
        <v>183.34370000000001</v>
      </c>
      <c r="O36" s="119">
        <v>183.34370000000001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3444144</v>
      </c>
      <c r="D37" s="118">
        <v>3440553</v>
      </c>
      <c r="E37" s="118">
        <v>3439692</v>
      </c>
      <c r="F37" s="118">
        <v>3440466</v>
      </c>
      <c r="G37" s="118">
        <v>3439562</v>
      </c>
      <c r="I37" s="193"/>
      <c r="J37" s="150" t="s">
        <v>3</v>
      </c>
      <c r="K37" s="119">
        <v>501.27569999999997</v>
      </c>
      <c r="L37" s="119">
        <v>500.86880000000002</v>
      </c>
      <c r="M37" s="119">
        <v>500.70100000000002</v>
      </c>
      <c r="N37" s="119">
        <v>500.85700000000003</v>
      </c>
      <c r="O37" s="119">
        <v>500.80810000000002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8219482</v>
      </c>
      <c r="D39" s="118">
        <v>8233100</v>
      </c>
      <c r="E39" s="118">
        <v>8219513</v>
      </c>
      <c r="F39" s="118">
        <v>8220718</v>
      </c>
      <c r="G39" s="118">
        <v>8219500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0.40759999999997376</v>
      </c>
      <c r="O43" s="119">
        <f>K36-O36</f>
        <v>0.40759999999997376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3591</v>
      </c>
      <c r="E44" s="118">
        <f>C37-E37</f>
        <v>4452</v>
      </c>
      <c r="F44" s="118">
        <f>C37-F37</f>
        <v>3678</v>
      </c>
      <c r="G44" s="118">
        <f>C37-G37</f>
        <v>4582</v>
      </c>
      <c r="I44" s="193"/>
      <c r="J44" s="151" t="s">
        <v>3</v>
      </c>
      <c r="K44" s="124"/>
      <c r="L44" s="119">
        <f>K37-L37</f>
        <v>0.40689999999995052</v>
      </c>
      <c r="M44" s="119">
        <f>K37-M37</f>
        <v>0.57469999999995025</v>
      </c>
      <c r="N44" s="119">
        <f>K37-N37</f>
        <v>0.41869999999994434</v>
      </c>
      <c r="O44" s="119">
        <f>K37-O37</f>
        <v>0.46759999999994761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-136.18</v>
      </c>
      <c r="E45" s="118">
        <f>(C39-E39)/100</f>
        <v>-0.31</v>
      </c>
      <c r="F45" s="118">
        <f>(C39-F39)/100</f>
        <v>-12.36</v>
      </c>
      <c r="G45" s="118">
        <f>(C39-G39)/100</f>
        <v>-0.18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-1.1000000000365162E-3</v>
      </c>
      <c r="M49" s="149">
        <f t="shared" ref="M49:O49" si="3">M44-M43</f>
        <v>0.16669999999996321</v>
      </c>
      <c r="N49" s="149">
        <f t="shared" si="3"/>
        <v>1.1099999999970578E-2</v>
      </c>
      <c r="O49" s="149">
        <f t="shared" si="3"/>
        <v>5.9999999999973852E-2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-5</v>
      </c>
      <c r="E50" s="103">
        <f t="shared" ref="E50:G50" si="4">E44-E43</f>
        <v>857</v>
      </c>
      <c r="F50" s="103">
        <f t="shared" si="4"/>
        <v>83</v>
      </c>
      <c r="G50" s="103">
        <f t="shared" si="4"/>
        <v>987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8.30599999999663E-2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566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-136.18</v>
      </c>
      <c r="E53" s="103">
        <f t="shared" ref="E53:G53" si="5">E45</f>
        <v>-0.31</v>
      </c>
      <c r="F53" s="103">
        <f t="shared" si="5"/>
        <v>-12.36</v>
      </c>
      <c r="G53" s="103">
        <f t="shared" si="5"/>
        <v>-0.18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-37.056200000000004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J20:K20"/>
    <mergeCell ref="J21:K21"/>
    <mergeCell ref="A7:A8"/>
    <mergeCell ref="A14:A15"/>
    <mergeCell ref="B21:C21"/>
    <mergeCell ref="I7:I8"/>
    <mergeCell ref="I14:I15"/>
    <mergeCell ref="A36:A37"/>
    <mergeCell ref="I36:I37"/>
    <mergeCell ref="A43:A44"/>
    <mergeCell ref="I43:I44"/>
    <mergeCell ref="B24:C24"/>
    <mergeCell ref="B25:C25"/>
    <mergeCell ref="B53:C53"/>
    <mergeCell ref="J50:K50"/>
    <mergeCell ref="B54:C54"/>
    <mergeCell ref="J49:K49"/>
    <mergeCell ref="B50:C5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19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198.12899999999999</v>
      </c>
      <c r="L7" s="119">
        <v>197.959</v>
      </c>
      <c r="M7" s="119">
        <v>197.959</v>
      </c>
      <c r="N7" s="119">
        <v>197.959</v>
      </c>
      <c r="O7" s="119">
        <v>197.959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3590350</v>
      </c>
      <c r="D8" s="118">
        <v>3588859</v>
      </c>
      <c r="E8" s="118">
        <v>3588467</v>
      </c>
      <c r="F8" s="118">
        <v>3588822</v>
      </c>
      <c r="G8" s="118">
        <v>3588468</v>
      </c>
      <c r="I8" s="193"/>
      <c r="J8" s="150" t="s">
        <v>3</v>
      </c>
      <c r="K8" s="119">
        <v>648.57100000000003</v>
      </c>
      <c r="L8" s="119">
        <v>648.40210000000002</v>
      </c>
      <c r="M8" s="119">
        <v>648.29340000000002</v>
      </c>
      <c r="N8" s="119">
        <v>648.39459999999997</v>
      </c>
      <c r="O8" s="119">
        <v>648.37239999999997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8573454</v>
      </c>
      <c r="D10" s="118">
        <v>8579140</v>
      </c>
      <c r="E10" s="118">
        <v>8573433</v>
      </c>
      <c r="F10" s="118">
        <v>8573972</v>
      </c>
      <c r="G10" s="118">
        <v>8573463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1491</v>
      </c>
      <c r="E15" s="118">
        <f>C8-E8</f>
        <v>1883</v>
      </c>
      <c r="F15" s="118">
        <f>C8-F8</f>
        <v>1528</v>
      </c>
      <c r="G15" s="118">
        <f>C8-G8</f>
        <v>1882</v>
      </c>
      <c r="I15" s="193"/>
      <c r="J15" s="151" t="s">
        <v>3</v>
      </c>
      <c r="K15" s="124"/>
      <c r="L15" s="119">
        <f>K8-L8</f>
        <v>0.16890000000000782</v>
      </c>
      <c r="M15" s="119">
        <f>K8-M8</f>
        <v>0.27760000000000673</v>
      </c>
      <c r="N15" s="119">
        <f>K8-N8</f>
        <v>0.17640000000005784</v>
      </c>
      <c r="O15" s="119">
        <f>K8-O8</f>
        <v>0.19860000000005584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-56.86</v>
      </c>
      <c r="E16" s="118">
        <f>(C10-E10)/100</f>
        <v>0.21</v>
      </c>
      <c r="F16" s="118">
        <f>(C10-F10)/100</f>
        <v>-5.18</v>
      </c>
      <c r="G16" s="118">
        <f>(C10-G10)/100</f>
        <v>-0.09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-1.0999999999796728E-3</v>
      </c>
      <c r="M20" s="149">
        <f t="shared" ref="M20:O20" si="0">M15-M14</f>
        <v>0.10760000000001924</v>
      </c>
      <c r="N20" s="149">
        <f t="shared" si="0"/>
        <v>6.4000000000703494E-3</v>
      </c>
      <c r="O20" s="149">
        <f t="shared" si="0"/>
        <v>2.8600000000068349E-2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-1</v>
      </c>
      <c r="E21" s="103">
        <f t="shared" ref="E21:G21" si="1">E15-E14</f>
        <v>391</v>
      </c>
      <c r="F21" s="103">
        <f t="shared" si="1"/>
        <v>36</v>
      </c>
      <c r="G21" s="103">
        <f t="shared" si="1"/>
        <v>390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5.1394000000035481E-2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246.28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-56.86</v>
      </c>
      <c r="E24" s="103">
        <f t="shared" ref="E24:G24" si="2">E16</f>
        <v>0.21</v>
      </c>
      <c r="F24" s="103">
        <f t="shared" si="2"/>
        <v>-5.18</v>
      </c>
      <c r="G24" s="103">
        <f t="shared" si="2"/>
        <v>-0.09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-15.335000000000001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199.12899999999999</v>
      </c>
      <c r="L36" s="119">
        <v>198.721</v>
      </c>
      <c r="M36" s="119">
        <v>198.721</v>
      </c>
      <c r="N36" s="119">
        <v>198.721</v>
      </c>
      <c r="O36" s="119">
        <v>198.721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3600326</v>
      </c>
      <c r="D37" s="118">
        <v>3596733</v>
      </c>
      <c r="E37" s="118">
        <v>3595777</v>
      </c>
      <c r="F37" s="118">
        <v>3596642</v>
      </c>
      <c r="G37" s="118">
        <v>3595794</v>
      </c>
      <c r="I37" s="193"/>
      <c r="J37" s="150" t="s">
        <v>3</v>
      </c>
      <c r="K37" s="119">
        <v>649.78139999999996</v>
      </c>
      <c r="L37" s="119">
        <v>649.37390000000005</v>
      </c>
      <c r="M37" s="119">
        <v>649.1146</v>
      </c>
      <c r="N37" s="119">
        <v>649.35739999999998</v>
      </c>
      <c r="O37" s="119">
        <v>649.30420000000004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8564364</v>
      </c>
      <c r="D39" s="118">
        <v>8577989</v>
      </c>
      <c r="E39" s="118">
        <v>8564284</v>
      </c>
      <c r="F39" s="118">
        <v>8565596</v>
      </c>
      <c r="G39" s="118">
        <v>8564394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0.40799999999998704</v>
      </c>
      <c r="O43" s="119">
        <f>K36-O36</f>
        <v>0.40799999999998704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3593</v>
      </c>
      <c r="E44" s="118">
        <f>C37-E37</f>
        <v>4549</v>
      </c>
      <c r="F44" s="118">
        <f>C37-F37</f>
        <v>3684</v>
      </c>
      <c r="G44" s="118">
        <f>C37-G37</f>
        <v>4532</v>
      </c>
      <c r="I44" s="193"/>
      <c r="J44" s="151" t="s">
        <v>3</v>
      </c>
      <c r="K44" s="124"/>
      <c r="L44" s="119">
        <f>K37-L37</f>
        <v>0.4074999999999136</v>
      </c>
      <c r="M44" s="119">
        <f>K37-M37</f>
        <v>0.66679999999996653</v>
      </c>
      <c r="N44" s="119">
        <f>K37-N37</f>
        <v>0.42399999999997817</v>
      </c>
      <c r="O44" s="119">
        <f>K37-O37</f>
        <v>0.47719999999992524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-136.25</v>
      </c>
      <c r="E45" s="118">
        <f>(C39-E39)/100</f>
        <v>0.8</v>
      </c>
      <c r="F45" s="118">
        <f>(C39-F39)/100</f>
        <v>-12.32</v>
      </c>
      <c r="G45" s="118">
        <f>(C39-G39)/100</f>
        <v>-0.3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-5.000000000734417E-4</v>
      </c>
      <c r="M49" s="149">
        <f t="shared" ref="M49:O49" si="3">M44-M43</f>
        <v>0.25879999999997949</v>
      </c>
      <c r="N49" s="149">
        <f t="shared" si="3"/>
        <v>1.5999999999991132E-2</v>
      </c>
      <c r="O49" s="149">
        <f t="shared" si="3"/>
        <v>6.91999999999382E-2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-3</v>
      </c>
      <c r="E50" s="103">
        <f t="shared" ref="E50:G50" si="4">E44-E43</f>
        <v>954</v>
      </c>
      <c r="F50" s="103">
        <f t="shared" si="4"/>
        <v>89</v>
      </c>
      <c r="G50" s="103">
        <f t="shared" si="4"/>
        <v>937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0.12432599999995886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597.98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-136.25</v>
      </c>
      <c r="E53" s="103">
        <f t="shared" ref="E53:G53" si="5">E45</f>
        <v>0.8</v>
      </c>
      <c r="F53" s="103">
        <f t="shared" si="5"/>
        <v>-12.32</v>
      </c>
      <c r="G53" s="103">
        <f t="shared" si="5"/>
        <v>-0.3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-36.627400000000009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19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198.12899999999999</v>
      </c>
      <c r="L7" s="119">
        <v>197.959</v>
      </c>
      <c r="M7" s="119">
        <v>197.959</v>
      </c>
      <c r="N7" s="119">
        <v>197.959</v>
      </c>
      <c r="O7" s="119">
        <v>197.959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3452651</v>
      </c>
      <c r="D8" s="118">
        <v>3451161</v>
      </c>
      <c r="E8" s="118">
        <v>3450786</v>
      </c>
      <c r="F8" s="118">
        <v>3451121</v>
      </c>
      <c r="G8" s="118">
        <v>3450763</v>
      </c>
      <c r="I8" s="193"/>
      <c r="J8" s="150" t="s">
        <v>3</v>
      </c>
      <c r="K8" s="119">
        <v>536.13909999999998</v>
      </c>
      <c r="L8" s="119">
        <v>535.96929999999998</v>
      </c>
      <c r="M8" s="119">
        <v>535.8809</v>
      </c>
      <c r="N8" s="119">
        <v>535.96360000000004</v>
      </c>
      <c r="O8" s="119">
        <v>535.94179999999994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8375267</v>
      </c>
      <c r="D10" s="118">
        <v>8380835</v>
      </c>
      <c r="E10" s="118">
        <v>8375212</v>
      </c>
      <c r="F10" s="118">
        <v>8375785</v>
      </c>
      <c r="G10" s="118">
        <v>8375274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1490</v>
      </c>
      <c r="E15" s="118">
        <f>C8-E8</f>
        <v>1865</v>
      </c>
      <c r="F15" s="118">
        <f>C8-F8</f>
        <v>1530</v>
      </c>
      <c r="G15" s="118">
        <f>C8-G8</f>
        <v>1888</v>
      </c>
      <c r="I15" s="193"/>
      <c r="J15" s="151" t="s">
        <v>3</v>
      </c>
      <c r="K15" s="124"/>
      <c r="L15" s="119">
        <f>K8-L8</f>
        <v>0.16980000000000928</v>
      </c>
      <c r="M15" s="119">
        <f>K8-M8</f>
        <v>0.25819999999998799</v>
      </c>
      <c r="N15" s="119">
        <f>K8-N8</f>
        <v>0.1754999999999427</v>
      </c>
      <c r="O15" s="119">
        <f>K8-O8</f>
        <v>0.19730000000004111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-55.68</v>
      </c>
      <c r="E16" s="118">
        <f>(C10-E10)/100</f>
        <v>0.55000000000000004</v>
      </c>
      <c r="F16" s="118">
        <f>(C10-F10)/100</f>
        <v>-5.18</v>
      </c>
      <c r="G16" s="118">
        <f>(C10-G10)/100</f>
        <v>-7.0000000000000007E-2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-1.999999999782176E-4</v>
      </c>
      <c r="M20" s="149">
        <f t="shared" ref="M20:O20" si="0">M15-M14</f>
        <v>8.82000000000005E-2</v>
      </c>
      <c r="N20" s="149">
        <f t="shared" si="0"/>
        <v>5.4999999999552074E-3</v>
      </c>
      <c r="O20" s="149">
        <f t="shared" si="0"/>
        <v>2.7300000000053615E-2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-2</v>
      </c>
      <c r="E21" s="103">
        <f t="shared" ref="E21:G21" si="1">E15-E14</f>
        <v>373</v>
      </c>
      <c r="F21" s="103">
        <f t="shared" si="1"/>
        <v>38</v>
      </c>
      <c r="G21" s="103">
        <f t="shared" si="1"/>
        <v>396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4.3112000000011225E-2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239.89999999999998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-55.68</v>
      </c>
      <c r="E24" s="103">
        <f t="shared" ref="E24:G24" si="2">E16</f>
        <v>0.55000000000000004</v>
      </c>
      <c r="F24" s="103">
        <f t="shared" si="2"/>
        <v>-5.18</v>
      </c>
      <c r="G24" s="103">
        <f t="shared" si="2"/>
        <v>-7.0000000000000007E-2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-14.881399999999999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199.12899999999999</v>
      </c>
      <c r="L36" s="119">
        <v>198.721</v>
      </c>
      <c r="M36" s="119">
        <v>198.721</v>
      </c>
      <c r="N36" s="119">
        <v>198.721</v>
      </c>
      <c r="O36" s="119">
        <v>198.721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3462592</v>
      </c>
      <c r="D37" s="118">
        <v>3459001</v>
      </c>
      <c r="E37" s="118">
        <v>3458100</v>
      </c>
      <c r="F37" s="118">
        <v>3458910</v>
      </c>
      <c r="G37" s="118">
        <v>3458049</v>
      </c>
      <c r="I37" s="193"/>
      <c r="J37" s="150" t="s">
        <v>3</v>
      </c>
      <c r="K37" s="119">
        <v>537.31619999999998</v>
      </c>
      <c r="L37" s="119">
        <v>536.90909999999997</v>
      </c>
      <c r="M37" s="119">
        <v>536.69640000000004</v>
      </c>
      <c r="N37" s="119">
        <v>536.89480000000003</v>
      </c>
      <c r="O37" s="119">
        <v>536.84339999999997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8366236</v>
      </c>
      <c r="D39" s="118">
        <v>8379760</v>
      </c>
      <c r="E39" s="118">
        <v>8366088</v>
      </c>
      <c r="F39" s="118">
        <v>8367483</v>
      </c>
      <c r="G39" s="118">
        <v>8366253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0.40799999999998704</v>
      </c>
      <c r="O43" s="119">
        <f>K36-O36</f>
        <v>0.40799999999998704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3591</v>
      </c>
      <c r="E44" s="118">
        <f>C37-E37</f>
        <v>4492</v>
      </c>
      <c r="F44" s="118">
        <f>C37-F37</f>
        <v>3682</v>
      </c>
      <c r="G44" s="118">
        <f>C37-G37</f>
        <v>4543</v>
      </c>
      <c r="I44" s="193"/>
      <c r="J44" s="151" t="s">
        <v>3</v>
      </c>
      <c r="K44" s="124"/>
      <c r="L44" s="119">
        <f>K37-L37</f>
        <v>0.40710000000001401</v>
      </c>
      <c r="M44" s="119">
        <f>K37-M37</f>
        <v>0.61979999999994106</v>
      </c>
      <c r="N44" s="119">
        <f>K37-N37</f>
        <v>0.4213999999999487</v>
      </c>
      <c r="O44" s="119">
        <f>K37-O37</f>
        <v>0.47280000000000655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-135.24</v>
      </c>
      <c r="E45" s="118">
        <f>(C39-E39)/100</f>
        <v>1.48</v>
      </c>
      <c r="F45" s="118">
        <f>(C39-F39)/100</f>
        <v>-12.47</v>
      </c>
      <c r="G45" s="118">
        <f>(C39-G39)/100</f>
        <v>-0.17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-8.9999999997303348E-4</v>
      </c>
      <c r="M49" s="149">
        <f t="shared" ref="M49:O49" si="3">M44-M43</f>
        <v>0.21179999999995403</v>
      </c>
      <c r="N49" s="149">
        <f t="shared" si="3"/>
        <v>1.3399999999961665E-2</v>
      </c>
      <c r="O49" s="149">
        <f t="shared" si="3"/>
        <v>6.4800000000019509E-2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-5</v>
      </c>
      <c r="E50" s="103">
        <f t="shared" ref="E50:G50" si="4">E44-E43</f>
        <v>897</v>
      </c>
      <c r="F50" s="103">
        <f t="shared" si="4"/>
        <v>87</v>
      </c>
      <c r="G50" s="103">
        <f t="shared" si="4"/>
        <v>948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0.103289999999987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575.48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-135.24</v>
      </c>
      <c r="E53" s="103">
        <f t="shared" ref="E53:G53" si="5">E45</f>
        <v>1.48</v>
      </c>
      <c r="F53" s="103">
        <f t="shared" si="5"/>
        <v>-12.47</v>
      </c>
      <c r="G53" s="103">
        <f t="shared" si="5"/>
        <v>-0.17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-36.071200000000005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31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198.12899999999999</v>
      </c>
      <c r="L7" s="119">
        <v>197.959</v>
      </c>
      <c r="M7" s="119">
        <v>197.959</v>
      </c>
      <c r="N7" s="119">
        <v>197.959</v>
      </c>
      <c r="O7" s="119">
        <v>197.959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3564469</v>
      </c>
      <c r="D8" s="118">
        <v>3562979</v>
      </c>
      <c r="E8" s="118">
        <v>3562560</v>
      </c>
      <c r="F8" s="118">
        <v>3562941</v>
      </c>
      <c r="G8" s="118">
        <v>3562651</v>
      </c>
      <c r="I8" s="193"/>
      <c r="J8" s="150" t="s">
        <v>3</v>
      </c>
      <c r="K8" s="119">
        <v>562.28859999999997</v>
      </c>
      <c r="L8" s="119">
        <v>562.11900000000003</v>
      </c>
      <c r="M8" s="119">
        <v>562.02940000000001</v>
      </c>
      <c r="N8" s="119">
        <v>562.11289999999997</v>
      </c>
      <c r="O8" s="119">
        <v>562.09029999999996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6593430</v>
      </c>
      <c r="D10" s="118">
        <v>6599090</v>
      </c>
      <c r="E10" s="118">
        <v>6593592</v>
      </c>
      <c r="F10" s="118">
        <v>6593961</v>
      </c>
      <c r="G10" s="118">
        <v>6593437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1490</v>
      </c>
      <c r="E15" s="118">
        <f>C8-E8</f>
        <v>1909</v>
      </c>
      <c r="F15" s="118">
        <f>C8-F8</f>
        <v>1528</v>
      </c>
      <c r="G15" s="118">
        <f>C8-G8</f>
        <v>1818</v>
      </c>
      <c r="I15" s="193"/>
      <c r="J15" s="151" t="s">
        <v>3</v>
      </c>
      <c r="K15" s="124"/>
      <c r="L15" s="119">
        <f>K8-L8</f>
        <v>0.16959999999994579</v>
      </c>
      <c r="M15" s="119">
        <f>K8-M8</f>
        <v>0.25919999999996435</v>
      </c>
      <c r="N15" s="119">
        <f>K8-N8</f>
        <v>0.17570000000000618</v>
      </c>
      <c r="O15" s="119">
        <f>K8-O8</f>
        <v>0.19830000000001746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-56.6</v>
      </c>
      <c r="E16" s="118">
        <f>(C10-E10)/100</f>
        <v>-1.62</v>
      </c>
      <c r="F16" s="118">
        <f>(C10-F10)/100</f>
        <v>-5.31</v>
      </c>
      <c r="G16" s="118">
        <f>(C10-G10)/100</f>
        <v>-7.0000000000000007E-2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-4.0000000004170033E-4</v>
      </c>
      <c r="M20" s="149">
        <f t="shared" ref="M20:O20" si="0">M15-M14</f>
        <v>8.9199999999976853E-2</v>
      </c>
      <c r="N20" s="149">
        <f t="shared" si="0"/>
        <v>5.7000000000186901E-3</v>
      </c>
      <c r="O20" s="149">
        <f t="shared" si="0"/>
        <v>2.8300000000029968E-2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-2</v>
      </c>
      <c r="E21" s="103">
        <f t="shared" ref="E21:G21" si="1">E15-E14</f>
        <v>417</v>
      </c>
      <c r="F21" s="103">
        <f t="shared" si="1"/>
        <v>36</v>
      </c>
      <c r="G21" s="103">
        <f t="shared" si="1"/>
        <v>326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4.3703999999987669E-2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244.14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-56.6</v>
      </c>
      <c r="E24" s="103">
        <f t="shared" ref="E24:G24" si="2">E16</f>
        <v>-1.62</v>
      </c>
      <c r="F24" s="103">
        <f t="shared" si="2"/>
        <v>-5.31</v>
      </c>
      <c r="G24" s="103">
        <f t="shared" si="2"/>
        <v>-7.0000000000000007E-2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-16.047599999999999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199.12899999999999</v>
      </c>
      <c r="L36" s="119">
        <v>198.721</v>
      </c>
      <c r="M36" s="119">
        <v>198.721</v>
      </c>
      <c r="N36" s="119">
        <v>198.721</v>
      </c>
      <c r="O36" s="119">
        <v>198.721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3574570</v>
      </c>
      <c r="D37" s="118">
        <v>3570980</v>
      </c>
      <c r="E37" s="118">
        <v>3569800</v>
      </c>
      <c r="F37" s="118">
        <v>3570859</v>
      </c>
      <c r="G37" s="118">
        <v>3570079</v>
      </c>
      <c r="I37" s="193"/>
      <c r="J37" s="150" t="s">
        <v>3</v>
      </c>
      <c r="K37" s="119">
        <v>563.46839999999997</v>
      </c>
      <c r="L37" s="119">
        <v>563.06119999999999</v>
      </c>
      <c r="M37" s="119">
        <v>562.84680000000003</v>
      </c>
      <c r="N37" s="119">
        <v>563.04690000000005</v>
      </c>
      <c r="O37" s="119">
        <v>562.99300000000005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6584065</v>
      </c>
      <c r="D39" s="118">
        <v>6597658</v>
      </c>
      <c r="E39" s="118">
        <v>6584456</v>
      </c>
      <c r="F39" s="118">
        <v>6585332</v>
      </c>
      <c r="G39" s="118">
        <v>6584085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0.40799999999998704</v>
      </c>
      <c r="O43" s="119">
        <f>K36-O36</f>
        <v>0.40799999999998704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3590</v>
      </c>
      <c r="E44" s="118">
        <f>C37-E37</f>
        <v>4770</v>
      </c>
      <c r="F44" s="118">
        <f>C37-F37</f>
        <v>3711</v>
      </c>
      <c r="G44" s="118">
        <f>C37-G37</f>
        <v>4491</v>
      </c>
      <c r="I44" s="193"/>
      <c r="J44" s="151" t="s">
        <v>3</v>
      </c>
      <c r="K44" s="124"/>
      <c r="L44" s="119">
        <f>K37-L37</f>
        <v>0.4071999999999889</v>
      </c>
      <c r="M44" s="119">
        <f>K37-M37</f>
        <v>0.62159999999994398</v>
      </c>
      <c r="N44" s="119">
        <f>K37-N37</f>
        <v>0.4214999999999236</v>
      </c>
      <c r="O44" s="119">
        <f>K37-O37</f>
        <v>0.47539999999992233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-135.93</v>
      </c>
      <c r="E45" s="118">
        <f>(C39-E39)/100</f>
        <v>-3.91</v>
      </c>
      <c r="F45" s="118">
        <f>(C39-F39)/100</f>
        <v>-12.67</v>
      </c>
      <c r="G45" s="118">
        <f>(C39-G39)/100</f>
        <v>-0.2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-7.9999999999813554E-4</v>
      </c>
      <c r="M49" s="149">
        <f t="shared" ref="M49:O49" si="3">M44-M43</f>
        <v>0.21359999999995694</v>
      </c>
      <c r="N49" s="149">
        <f t="shared" si="3"/>
        <v>1.3499999999936563E-2</v>
      </c>
      <c r="O49" s="149">
        <f t="shared" si="3"/>
        <v>6.7399999999935289E-2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-6</v>
      </c>
      <c r="E50" s="103">
        <f t="shared" ref="E50:G50" si="4">E44-E43</f>
        <v>1175</v>
      </c>
      <c r="F50" s="103">
        <f t="shared" si="4"/>
        <v>116</v>
      </c>
      <c r="G50" s="103">
        <f t="shared" si="4"/>
        <v>896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0.10460399999996184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685.06000000000006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-135.93</v>
      </c>
      <c r="E53" s="103">
        <f t="shared" ref="E53:G53" si="5">E45</f>
        <v>-3.91</v>
      </c>
      <c r="F53" s="103">
        <f t="shared" si="5"/>
        <v>-12.67</v>
      </c>
      <c r="G53" s="103">
        <f t="shared" si="5"/>
        <v>-0.2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-38.54440000000001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31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198.12899999999999</v>
      </c>
      <c r="L7" s="119">
        <v>197.959</v>
      </c>
      <c r="M7" s="119">
        <v>197.959</v>
      </c>
      <c r="N7" s="119">
        <v>197.959</v>
      </c>
      <c r="O7" s="119">
        <v>197.959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3613322</v>
      </c>
      <c r="D8" s="118">
        <v>3611828</v>
      </c>
      <c r="E8" s="118">
        <v>3611436</v>
      </c>
      <c r="F8" s="118">
        <v>3611798</v>
      </c>
      <c r="G8" s="118">
        <v>3611531</v>
      </c>
      <c r="I8" s="193"/>
      <c r="J8" s="150" t="s">
        <v>3</v>
      </c>
      <c r="K8" s="119">
        <v>600.03319999999997</v>
      </c>
      <c r="L8" s="119">
        <v>599.86080000000004</v>
      </c>
      <c r="M8" s="119">
        <v>599.85220000000004</v>
      </c>
      <c r="N8" s="119">
        <v>599.86120000000005</v>
      </c>
      <c r="O8" s="119">
        <v>599.83219999999994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6418852</v>
      </c>
      <c r="D10" s="118">
        <v>6424464</v>
      </c>
      <c r="E10" s="118">
        <v>6419147</v>
      </c>
      <c r="F10" s="118">
        <v>6419408</v>
      </c>
      <c r="G10" s="118">
        <v>6418907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1494</v>
      </c>
      <c r="E15" s="118">
        <f>C8-E8</f>
        <v>1886</v>
      </c>
      <c r="F15" s="118">
        <f>C8-F8</f>
        <v>1524</v>
      </c>
      <c r="G15" s="118">
        <f>C8-G8</f>
        <v>1791</v>
      </c>
      <c r="I15" s="193"/>
      <c r="J15" s="151" t="s">
        <v>3</v>
      </c>
      <c r="K15" s="124"/>
      <c r="L15" s="119">
        <f>K8-L8</f>
        <v>0.17239999999992506</v>
      </c>
      <c r="M15" s="119">
        <f>K8-M8</f>
        <v>0.18099999999992633</v>
      </c>
      <c r="N15" s="119">
        <f>K8-N8</f>
        <v>0.17199999999991178</v>
      </c>
      <c r="O15" s="119">
        <f>K8-O8</f>
        <v>0.20100000000002183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-56.12</v>
      </c>
      <c r="E16" s="118">
        <f>(C10-E10)/100</f>
        <v>-2.95</v>
      </c>
      <c r="F16" s="118">
        <f>(C10-F10)/100</f>
        <v>-5.56</v>
      </c>
      <c r="G16" s="118">
        <f>(C10-G10)/100</f>
        <v>-0.55000000000000004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2.3999999999375632E-3</v>
      </c>
      <c r="M20" s="149">
        <f t="shared" ref="M20:O20" si="0">M15-M14</f>
        <v>1.0999999999938836E-2</v>
      </c>
      <c r="N20" s="149">
        <f t="shared" si="0"/>
        <v>1.9999999999242846E-3</v>
      </c>
      <c r="O20" s="149">
        <f t="shared" si="0"/>
        <v>3.1000000000034333E-2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2</v>
      </c>
      <c r="E21" s="103">
        <f t="shared" ref="E21:G21" si="1">E15-E14</f>
        <v>394</v>
      </c>
      <c r="F21" s="103">
        <f t="shared" si="1"/>
        <v>32</v>
      </c>
      <c r="G21" s="103">
        <f t="shared" si="1"/>
        <v>299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1.1683999999955858E-2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229.64000000000001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-56.12</v>
      </c>
      <c r="E24" s="103">
        <f t="shared" ref="E24:G24" si="2">E16</f>
        <v>-2.95</v>
      </c>
      <c r="F24" s="103">
        <f t="shared" si="2"/>
        <v>-5.56</v>
      </c>
      <c r="G24" s="103">
        <f t="shared" si="2"/>
        <v>-0.55000000000000004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-16.607400000000002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199.12899999999999</v>
      </c>
      <c r="L36" s="119">
        <v>198.721</v>
      </c>
      <c r="M36" s="119">
        <v>198.721</v>
      </c>
      <c r="N36" s="119">
        <v>198.721</v>
      </c>
      <c r="O36" s="119">
        <v>198.721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3623155</v>
      </c>
      <c r="D37" s="118">
        <v>3619557</v>
      </c>
      <c r="E37" s="118">
        <v>3618604</v>
      </c>
      <c r="F37" s="118">
        <v>3619478</v>
      </c>
      <c r="G37" s="118">
        <v>3618839</v>
      </c>
      <c r="I37" s="193"/>
      <c r="J37" s="150" t="s">
        <v>3</v>
      </c>
      <c r="K37" s="119">
        <v>601.10080000000005</v>
      </c>
      <c r="L37" s="119">
        <v>600.68690000000004</v>
      </c>
      <c r="M37" s="119">
        <v>600.66610000000003</v>
      </c>
      <c r="N37" s="119">
        <v>600.68799999999999</v>
      </c>
      <c r="O37" s="119">
        <v>600.61900000000003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6409254</v>
      </c>
      <c r="D39" s="118">
        <v>6422832</v>
      </c>
      <c r="E39" s="118">
        <v>6410011</v>
      </c>
      <c r="F39" s="118">
        <v>6410521</v>
      </c>
      <c r="G39" s="118">
        <v>6409397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0.40799999999998704</v>
      </c>
      <c r="O43" s="119">
        <f>K36-O36</f>
        <v>0.40799999999998704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3598</v>
      </c>
      <c r="E44" s="118">
        <f>C37-E37</f>
        <v>4551</v>
      </c>
      <c r="F44" s="118">
        <f>C37-F37</f>
        <v>3677</v>
      </c>
      <c r="G44" s="118">
        <f>C37-G37</f>
        <v>4316</v>
      </c>
      <c r="I44" s="193"/>
      <c r="J44" s="151" t="s">
        <v>3</v>
      </c>
      <c r="K44" s="124"/>
      <c r="L44" s="119">
        <f>K37-L37</f>
        <v>0.41390000000001237</v>
      </c>
      <c r="M44" s="119">
        <f>K37-M37</f>
        <v>0.43470000000002074</v>
      </c>
      <c r="N44" s="119">
        <f>K37-N37</f>
        <v>0.41280000000006112</v>
      </c>
      <c r="O44" s="119">
        <f>K37-O37</f>
        <v>0.4818000000000211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-135.78</v>
      </c>
      <c r="E45" s="118">
        <f>(C39-E39)/100</f>
        <v>-7.57</v>
      </c>
      <c r="F45" s="118">
        <f>(C39-F39)/100</f>
        <v>-12.67</v>
      </c>
      <c r="G45" s="118">
        <f>(C39-G39)/100</f>
        <v>-1.43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5.9000000000253294E-3</v>
      </c>
      <c r="M49" s="149">
        <f t="shared" ref="M49:O49" si="3">M44-M43</f>
        <v>2.6700000000033697E-2</v>
      </c>
      <c r="N49" s="149">
        <f t="shared" si="3"/>
        <v>4.8000000000740783E-3</v>
      </c>
      <c r="O49" s="149">
        <f t="shared" si="3"/>
        <v>7.3800000000034061E-2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2</v>
      </c>
      <c r="E50" s="103">
        <f t="shared" ref="E50:G50" si="4">E44-E43</f>
        <v>956</v>
      </c>
      <c r="F50" s="103">
        <f t="shared" si="4"/>
        <v>82</v>
      </c>
      <c r="G50" s="103">
        <f t="shared" si="4"/>
        <v>721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2.8084000000036441E-2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556.07999999999993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-135.78</v>
      </c>
      <c r="E53" s="103">
        <f t="shared" ref="E53:G53" si="5">E45</f>
        <v>-7.57</v>
      </c>
      <c r="F53" s="103">
        <f t="shared" si="5"/>
        <v>-12.67</v>
      </c>
      <c r="G53" s="103">
        <f t="shared" si="5"/>
        <v>-1.43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-40.28860000000001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topLeftCell="A25" zoomScaleNormal="100" workbookViewId="0">
      <selection activeCell="K36" sqref="K36:O36"/>
    </sheetView>
  </sheetViews>
  <sheetFormatPr defaultRowHeight="12.75" x14ac:dyDescent="0.2"/>
  <cols>
    <col min="1" max="1" width="25.7109375" style="15" customWidth="1"/>
    <col min="2" max="2" width="20.42578125" style="15" customWidth="1"/>
    <col min="3" max="3" width="11.42578125" style="15" customWidth="1"/>
    <col min="4" max="4" width="12.42578125" style="15" customWidth="1"/>
    <col min="5" max="5" width="13.28515625" style="15" customWidth="1"/>
    <col min="6" max="8" width="13.42578125" style="15" customWidth="1"/>
    <col min="9" max="9" width="17.85546875" style="15" customWidth="1"/>
    <col min="10" max="10" width="20.42578125" style="15" customWidth="1"/>
    <col min="11" max="11" width="11.42578125" style="15" customWidth="1"/>
    <col min="12" max="12" width="12.42578125" style="15" customWidth="1"/>
    <col min="13" max="13" width="13.28515625" style="15" customWidth="1"/>
    <col min="14" max="15" width="13.42578125" style="15" customWidth="1"/>
    <col min="16" max="16" width="13.7109375" style="15" customWidth="1"/>
    <col min="17" max="17" width="13.140625" style="15" customWidth="1"/>
    <col min="18" max="18" width="13.42578125" style="15" customWidth="1"/>
    <col min="19" max="20" width="14" style="15" customWidth="1"/>
    <col min="21" max="21" width="12.85546875" style="15" customWidth="1"/>
    <col min="22" max="22" width="0.42578125" style="15" customWidth="1"/>
    <col min="23" max="23" width="4" style="15" customWidth="1"/>
    <col min="24" max="24" width="9.85546875" style="15" customWidth="1"/>
    <col min="25" max="25" width="9.140625" style="15" customWidth="1"/>
    <col min="26" max="26" width="10.140625" style="15" customWidth="1"/>
    <col min="27" max="30" width="9.140625" style="15" customWidth="1"/>
    <col min="31" max="31" width="15.85546875" style="15" customWidth="1"/>
    <col min="32" max="33" width="9.140625" style="15" customWidth="1"/>
    <col min="34" max="16384" width="9.140625" style="15"/>
  </cols>
  <sheetData>
    <row r="1" spans="1:32" ht="15" x14ac:dyDescent="0.2">
      <c r="A1" s="17" t="s">
        <v>88</v>
      </c>
      <c r="C1" s="17" t="s">
        <v>90</v>
      </c>
    </row>
    <row r="3" spans="1:32" s="127" customFormat="1" ht="22.5" customHeight="1" x14ac:dyDescent="0.2">
      <c r="A3" s="144" t="s">
        <v>17</v>
      </c>
      <c r="I3" s="145" t="s">
        <v>18</v>
      </c>
    </row>
    <row r="4" spans="1:32" s="122" customFormat="1" ht="19.5" customHeight="1" x14ac:dyDescent="0.2">
      <c r="A4" s="142" t="s">
        <v>15</v>
      </c>
      <c r="C4" s="148">
        <v>0</v>
      </c>
      <c r="D4" s="148">
        <v>1</v>
      </c>
      <c r="E4" s="148">
        <v>2</v>
      </c>
      <c r="F4" s="148">
        <v>3</v>
      </c>
      <c r="G4" s="148">
        <v>4</v>
      </c>
      <c r="I4" s="142" t="s">
        <v>15</v>
      </c>
      <c r="K4" s="148">
        <v>0</v>
      </c>
      <c r="L4" s="148">
        <v>1</v>
      </c>
      <c r="M4" s="148">
        <v>2</v>
      </c>
      <c r="N4" s="148">
        <v>3</v>
      </c>
      <c r="O4" s="148">
        <v>4</v>
      </c>
    </row>
    <row r="5" spans="1:32" s="136" customFormat="1" x14ac:dyDescent="0.2">
      <c r="B5" s="114" t="s">
        <v>0</v>
      </c>
      <c r="C5" s="115" t="s">
        <v>11</v>
      </c>
      <c r="D5" s="116" t="s">
        <v>12</v>
      </c>
      <c r="E5" s="116" t="s">
        <v>12</v>
      </c>
      <c r="F5" s="116" t="s">
        <v>12</v>
      </c>
      <c r="G5" s="116" t="s">
        <v>12</v>
      </c>
      <c r="H5" s="122"/>
      <c r="J5" s="114" t="s">
        <v>0</v>
      </c>
      <c r="K5" s="115" t="s">
        <v>11</v>
      </c>
      <c r="L5" s="116" t="s">
        <v>12</v>
      </c>
      <c r="M5" s="116" t="s">
        <v>12</v>
      </c>
      <c r="N5" s="116" t="s">
        <v>12</v>
      </c>
      <c r="O5" s="116" t="s">
        <v>12</v>
      </c>
      <c r="P5" s="122"/>
      <c r="Q5" s="122"/>
      <c r="R5" s="122"/>
      <c r="S5" s="122"/>
      <c r="T5" s="122"/>
      <c r="U5" s="122"/>
      <c r="V5" s="122"/>
      <c r="W5" s="122"/>
      <c r="X5" s="122"/>
      <c r="Y5" s="122"/>
    </row>
    <row r="6" spans="1:32" s="127" customFormat="1" ht="41.25" customHeight="1" x14ac:dyDescent="0.2">
      <c r="A6" s="137" t="s">
        <v>24</v>
      </c>
      <c r="B6" s="113" t="s">
        <v>1</v>
      </c>
      <c r="C6" s="117" t="s">
        <v>12</v>
      </c>
      <c r="D6" s="117" t="s">
        <v>6</v>
      </c>
      <c r="E6" s="117" t="s">
        <v>7</v>
      </c>
      <c r="F6" s="117" t="s">
        <v>8</v>
      </c>
      <c r="G6" s="117" t="s">
        <v>9</v>
      </c>
      <c r="H6" s="122"/>
      <c r="I6" s="137" t="s">
        <v>24</v>
      </c>
      <c r="J6" s="113" t="s">
        <v>1</v>
      </c>
      <c r="K6" s="117" t="s">
        <v>12</v>
      </c>
      <c r="L6" s="117" t="s">
        <v>6</v>
      </c>
      <c r="M6" s="117" t="s">
        <v>7</v>
      </c>
      <c r="N6" s="117" t="s">
        <v>8</v>
      </c>
      <c r="O6" s="117" t="s">
        <v>9</v>
      </c>
      <c r="P6" s="122"/>
      <c r="Q6" s="122"/>
      <c r="R6" s="122"/>
      <c r="S6" s="122"/>
      <c r="T6" s="122"/>
      <c r="U6" s="122"/>
      <c r="V6" s="122"/>
      <c r="W6" s="122"/>
      <c r="X6" s="122"/>
      <c r="Y6" s="122"/>
    </row>
    <row r="7" spans="1:32" s="127" customFormat="1" ht="25.5" x14ac:dyDescent="0.2">
      <c r="A7" s="193" t="s">
        <v>2</v>
      </c>
      <c r="B7" s="146" t="s">
        <v>20</v>
      </c>
      <c r="C7" s="118">
        <v>1469900</v>
      </c>
      <c r="D7" s="118">
        <v>1468408</v>
      </c>
      <c r="E7" s="118">
        <v>1468408</v>
      </c>
      <c r="F7" s="118">
        <v>1468408</v>
      </c>
      <c r="G7" s="118">
        <v>1468408</v>
      </c>
      <c r="H7" s="122"/>
      <c r="I7" s="193" t="s">
        <v>19</v>
      </c>
      <c r="J7" s="146" t="s">
        <v>20</v>
      </c>
      <c r="K7" s="119">
        <v>198.12899999999999</v>
      </c>
      <c r="L7" s="119">
        <v>197.959</v>
      </c>
      <c r="M7" s="119">
        <v>197.959</v>
      </c>
      <c r="N7" s="119">
        <v>197.959</v>
      </c>
      <c r="O7" s="119">
        <v>197.959</v>
      </c>
      <c r="P7" s="122"/>
      <c r="Q7" s="122"/>
      <c r="R7" s="122"/>
      <c r="S7" s="122"/>
      <c r="T7" s="122"/>
      <c r="U7" s="122"/>
      <c r="V7" s="122"/>
      <c r="W7" s="122"/>
      <c r="X7" s="122"/>
      <c r="Y7" s="122"/>
    </row>
    <row r="8" spans="1:32" s="122" customFormat="1" x14ac:dyDescent="0.2">
      <c r="A8" s="193"/>
      <c r="B8" s="150" t="s">
        <v>3</v>
      </c>
      <c r="C8" s="118">
        <v>3615305</v>
      </c>
      <c r="D8" s="118">
        <v>3613869</v>
      </c>
      <c r="E8" s="118">
        <v>3613466</v>
      </c>
      <c r="F8" s="118">
        <v>3613777</v>
      </c>
      <c r="G8" s="118">
        <v>3613428</v>
      </c>
      <c r="I8" s="193"/>
      <c r="J8" s="150" t="s">
        <v>3</v>
      </c>
      <c r="K8" s="119">
        <v>531.25879999999995</v>
      </c>
      <c r="L8" s="119">
        <v>531.08479999999997</v>
      </c>
      <c r="M8" s="119">
        <v>531.06500000000005</v>
      </c>
      <c r="N8" s="119">
        <v>531.08630000000005</v>
      </c>
      <c r="O8" s="119">
        <v>531.06219999999996</v>
      </c>
    </row>
    <row r="9" spans="1:32" s="122" customFormat="1" ht="8.25" customHeight="1" x14ac:dyDescent="0.2">
      <c r="A9" s="120"/>
      <c r="B9" s="126"/>
      <c r="G9" s="123"/>
      <c r="J9" s="126"/>
      <c r="O9" s="123"/>
    </row>
    <row r="10" spans="1:32" s="122" customFormat="1" ht="24.75" customHeight="1" x14ac:dyDescent="0.2">
      <c r="A10" s="117" t="s">
        <v>14</v>
      </c>
      <c r="B10" s="151" t="s">
        <v>3</v>
      </c>
      <c r="C10" s="118">
        <v>6507668</v>
      </c>
      <c r="D10" s="118">
        <v>6513277</v>
      </c>
      <c r="E10" s="118">
        <v>6507955</v>
      </c>
      <c r="F10" s="118">
        <v>6508201</v>
      </c>
      <c r="G10" s="118">
        <v>6507676</v>
      </c>
      <c r="I10" s="135"/>
      <c r="J10" s="126"/>
      <c r="K10" s="124"/>
      <c r="L10" s="124"/>
      <c r="M10" s="124"/>
      <c r="N10" s="124"/>
      <c r="O10" s="125"/>
      <c r="AC10" s="127"/>
      <c r="AD10" s="127"/>
      <c r="AE10" s="127"/>
      <c r="AF10" s="127"/>
    </row>
    <row r="11" spans="1:32" s="127" customFormat="1" ht="12" customHeight="1" x14ac:dyDescent="0.2">
      <c r="B11" s="141"/>
      <c r="C11" s="128"/>
      <c r="D11" s="128"/>
      <c r="E11" s="128"/>
      <c r="F11" s="128"/>
      <c r="G11" s="128"/>
      <c r="H11" s="122"/>
      <c r="J11" s="129"/>
      <c r="K11" s="124"/>
      <c r="L11" s="124"/>
      <c r="M11" s="124"/>
      <c r="N11" s="124"/>
      <c r="O11" s="124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32" s="127" customFormat="1" x14ac:dyDescent="0.2">
      <c r="A12" s="143" t="s">
        <v>16</v>
      </c>
      <c r="D12" s="152"/>
      <c r="E12" s="152"/>
      <c r="I12" s="142" t="s">
        <v>21</v>
      </c>
      <c r="J12" s="147"/>
    </row>
    <row r="13" spans="1:32" s="127" customFormat="1" x14ac:dyDescent="0.2">
      <c r="A13" s="129"/>
      <c r="I13" s="141"/>
    </row>
    <row r="14" spans="1:32" s="127" customFormat="1" ht="25.5" x14ac:dyDescent="0.2">
      <c r="A14" s="193" t="s">
        <v>4</v>
      </c>
      <c r="B14" s="146" t="s">
        <v>20</v>
      </c>
      <c r="C14" s="128"/>
      <c r="D14" s="118">
        <f>C7-D7</f>
        <v>1492</v>
      </c>
      <c r="E14" s="118">
        <f>C7-E7</f>
        <v>1492</v>
      </c>
      <c r="F14" s="118">
        <f>C7-F7</f>
        <v>1492</v>
      </c>
      <c r="G14" s="118">
        <f>C7-G7</f>
        <v>1492</v>
      </c>
      <c r="H14" s="122"/>
      <c r="I14" s="193" t="s">
        <v>23</v>
      </c>
      <c r="J14" s="146" t="s">
        <v>20</v>
      </c>
      <c r="K14" s="124"/>
      <c r="L14" s="119">
        <f>K7-L7</f>
        <v>0.16999999999998749</v>
      </c>
      <c r="M14" s="119">
        <f>K7-M7</f>
        <v>0.16999999999998749</v>
      </c>
      <c r="N14" s="119">
        <f>K7-N7</f>
        <v>0.16999999999998749</v>
      </c>
      <c r="O14" s="119">
        <f>K7-O7</f>
        <v>0.16999999999998749</v>
      </c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32" s="127" customFormat="1" ht="21" customHeight="1" x14ac:dyDescent="0.2">
      <c r="A15" s="193"/>
      <c r="B15" s="151" t="s">
        <v>3</v>
      </c>
      <c r="C15" s="128"/>
      <c r="D15" s="118">
        <f>C8-D8</f>
        <v>1436</v>
      </c>
      <c r="E15" s="118">
        <f>C8-E8</f>
        <v>1839</v>
      </c>
      <c r="F15" s="118">
        <f>C8-F8</f>
        <v>1528</v>
      </c>
      <c r="G15" s="118">
        <f>C8-G8</f>
        <v>1877</v>
      </c>
      <c r="I15" s="193"/>
      <c r="J15" s="151" t="s">
        <v>3</v>
      </c>
      <c r="K15" s="124"/>
      <c r="L15" s="119">
        <f>K8-L8</f>
        <v>0.17399999999997817</v>
      </c>
      <c r="M15" s="119">
        <f>K8-M8</f>
        <v>0.1937999999998965</v>
      </c>
      <c r="N15" s="119">
        <f>K8-N8</f>
        <v>0.17249999999989996</v>
      </c>
      <c r="O15" s="119">
        <f>K8-O8</f>
        <v>0.19659999999998945</v>
      </c>
      <c r="P15" s="128"/>
      <c r="Q15" s="128"/>
      <c r="R15" s="128"/>
      <c r="S15" s="128"/>
      <c r="T15" s="128"/>
      <c r="U15" s="128"/>
    </row>
    <row r="16" spans="1:32" s="127" customFormat="1" ht="27.75" customHeight="1" x14ac:dyDescent="0.2">
      <c r="A16" s="117" t="s">
        <v>5</v>
      </c>
      <c r="B16" s="151" t="s">
        <v>3</v>
      </c>
      <c r="C16" s="128"/>
      <c r="D16" s="118">
        <f>(C10-D10)/100</f>
        <v>-56.09</v>
      </c>
      <c r="E16" s="118">
        <f>(C10-E10)/100</f>
        <v>-2.87</v>
      </c>
      <c r="F16" s="118">
        <f>(C10-F10)/100</f>
        <v>-5.33</v>
      </c>
      <c r="G16" s="118">
        <f>(C10-G10)/100</f>
        <v>-0.08</v>
      </c>
      <c r="H16" s="128"/>
      <c r="I16" s="135"/>
      <c r="J16" s="121"/>
      <c r="K16" s="124"/>
      <c r="L16" s="124"/>
      <c r="M16" s="124"/>
      <c r="N16" s="124"/>
      <c r="O16" s="124"/>
      <c r="P16" s="128"/>
      <c r="Q16" s="128"/>
      <c r="R16" s="128"/>
      <c r="S16" s="128"/>
      <c r="T16" s="128"/>
      <c r="U16" s="128"/>
    </row>
    <row r="17" spans="1:22" s="127" customFormat="1" ht="19.5" customHeight="1" x14ac:dyDescent="0.2">
      <c r="C17" s="128"/>
      <c r="D17" s="128"/>
      <c r="E17" s="128"/>
      <c r="F17" s="128"/>
      <c r="G17" s="128"/>
      <c r="H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</row>
    <row r="18" spans="1:22" s="127" customFormat="1" ht="14.25" customHeight="1" x14ac:dyDescent="0.2">
      <c r="D18" s="117" t="s">
        <v>6</v>
      </c>
      <c r="E18" s="117" t="s">
        <v>7</v>
      </c>
      <c r="F18" s="117" t="s">
        <v>8</v>
      </c>
      <c r="G18" s="117" t="s">
        <v>9</v>
      </c>
      <c r="H18" s="128"/>
      <c r="L18" s="117" t="s">
        <v>6</v>
      </c>
      <c r="M18" s="117" t="s">
        <v>7</v>
      </c>
      <c r="N18" s="117" t="s">
        <v>8</v>
      </c>
      <c r="O18" s="117" t="s">
        <v>9</v>
      </c>
    </row>
    <row r="19" spans="1:22" s="122" customFormat="1" x14ac:dyDescent="0.2">
      <c r="A19" s="141" t="s">
        <v>13</v>
      </c>
      <c r="D19" s="133">
        <v>0.26</v>
      </c>
      <c r="E19" s="133">
        <v>0.42</v>
      </c>
      <c r="F19" s="133">
        <v>0.12</v>
      </c>
      <c r="G19" s="133">
        <v>0.2</v>
      </c>
      <c r="I19" s="141" t="s">
        <v>13</v>
      </c>
      <c r="L19" s="133">
        <v>0.26</v>
      </c>
      <c r="M19" s="133">
        <v>0.42</v>
      </c>
      <c r="N19" s="133">
        <v>0.12</v>
      </c>
      <c r="O19" s="133">
        <v>0.2</v>
      </c>
    </row>
    <row r="20" spans="1:22" s="127" customFormat="1" ht="15" customHeight="1" x14ac:dyDescent="0.2">
      <c r="A20" s="141"/>
      <c r="B20" s="122"/>
      <c r="C20" s="122"/>
      <c r="D20" s="122"/>
      <c r="E20" s="122"/>
      <c r="F20" s="122"/>
      <c r="G20" s="122"/>
      <c r="H20" s="128"/>
      <c r="I20" s="130"/>
      <c r="J20" s="192" t="s">
        <v>99</v>
      </c>
      <c r="K20" s="192"/>
      <c r="L20" s="149">
        <f>L15-L14</f>
        <v>3.9999999999906777E-3</v>
      </c>
      <c r="M20" s="149">
        <f t="shared" ref="M20:O20" si="0">M15-M14</f>
        <v>2.3799999999909005E-2</v>
      </c>
      <c r="N20" s="149">
        <f t="shared" si="0"/>
        <v>2.4999999999124611E-3</v>
      </c>
      <c r="O20" s="149">
        <f t="shared" si="0"/>
        <v>2.6600000000001955E-2</v>
      </c>
    </row>
    <row r="21" spans="1:22" s="127" customFormat="1" ht="15" customHeight="1" x14ac:dyDescent="0.2">
      <c r="A21" s="141"/>
      <c r="B21" s="192" t="s">
        <v>96</v>
      </c>
      <c r="C21" s="192"/>
      <c r="D21" s="105">
        <f>D15-D14</f>
        <v>-56</v>
      </c>
      <c r="E21" s="103">
        <f t="shared" ref="E21:G21" si="1">E15-E14</f>
        <v>347</v>
      </c>
      <c r="F21" s="103">
        <f t="shared" si="1"/>
        <v>36</v>
      </c>
      <c r="G21" s="103">
        <f t="shared" si="1"/>
        <v>385</v>
      </c>
      <c r="H21" s="128"/>
      <c r="I21" s="130"/>
      <c r="J21" s="192" t="s">
        <v>100</v>
      </c>
      <c r="K21" s="192"/>
      <c r="L21" s="109"/>
      <c r="M21" s="109"/>
      <c r="N21" s="109"/>
      <c r="O21" s="104">
        <f>L20*L19+M19*M20+N19*N20+O19*O20</f>
        <v>1.6655999999949243E-2</v>
      </c>
      <c r="Q21" s="138"/>
      <c r="R21" s="138"/>
      <c r="S21" s="138"/>
      <c r="T21" s="138"/>
      <c r="U21" s="138"/>
      <c r="V21" s="138" t="e">
        <v>#DIV/0!</v>
      </c>
    </row>
    <row r="22" spans="1:22" s="127" customFormat="1" ht="15" customHeight="1" x14ac:dyDescent="0.2">
      <c r="A22" s="141"/>
      <c r="B22" s="120"/>
      <c r="C22" s="154" t="s">
        <v>97</v>
      </c>
      <c r="G22" s="153">
        <f>D21*D19+E21*E19+F21*F19+G21*G19</f>
        <v>212.49999999999997</v>
      </c>
      <c r="H22" s="128"/>
      <c r="I22" s="130"/>
      <c r="L22" s="131"/>
      <c r="M22" s="131"/>
      <c r="N22" s="131"/>
      <c r="O22" s="139"/>
      <c r="P22" s="138"/>
      <c r="Q22" s="138"/>
      <c r="R22" s="138"/>
      <c r="S22" s="138"/>
      <c r="T22" s="138"/>
      <c r="U22" s="138"/>
      <c r="V22" s="138" t="e">
        <v>#REF!</v>
      </c>
    </row>
    <row r="23" spans="1:22" s="127" customFormat="1" ht="15" customHeight="1" x14ac:dyDescent="0.2">
      <c r="A23" s="141"/>
      <c r="H23" s="128"/>
      <c r="L23" s="132"/>
      <c r="M23" s="132"/>
      <c r="N23" s="132"/>
      <c r="O23" s="132"/>
    </row>
    <row r="24" spans="1:22" s="127" customFormat="1" ht="15" customHeight="1" x14ac:dyDescent="0.2">
      <c r="A24" s="141"/>
      <c r="B24" s="192" t="s">
        <v>95</v>
      </c>
      <c r="C24" s="192"/>
      <c r="D24" s="103">
        <f>D16</f>
        <v>-56.09</v>
      </c>
      <c r="E24" s="103">
        <f t="shared" ref="E24:G24" si="2">E16</f>
        <v>-2.87</v>
      </c>
      <c r="F24" s="103">
        <f t="shared" si="2"/>
        <v>-5.33</v>
      </c>
      <c r="G24" s="103">
        <f t="shared" si="2"/>
        <v>-0.08</v>
      </c>
      <c r="H24" s="128"/>
      <c r="L24" s="132"/>
      <c r="M24" s="132"/>
      <c r="N24" s="132"/>
      <c r="O24" s="132"/>
    </row>
    <row r="25" spans="1:22" s="127" customFormat="1" ht="15" customHeight="1" x14ac:dyDescent="0.2">
      <c r="A25" s="141"/>
      <c r="B25" s="192" t="s">
        <v>98</v>
      </c>
      <c r="C25" s="192"/>
      <c r="D25" s="132"/>
      <c r="E25" s="132"/>
      <c r="F25" s="132"/>
      <c r="G25" s="107">
        <f>D24*D19+E24*E19+F24*F19+G24*G19</f>
        <v>-16.444400000000002</v>
      </c>
      <c r="L25" s="134"/>
      <c r="M25" s="134"/>
      <c r="N25" s="134"/>
      <c r="O25" s="134"/>
    </row>
    <row r="26" spans="1:22" s="127" customFormat="1" x14ac:dyDescent="0.2">
      <c r="G26" s="140"/>
      <c r="H26" s="128"/>
    </row>
    <row r="27" spans="1:22" x14ac:dyDescent="0.2">
      <c r="H27" s="16"/>
    </row>
    <row r="28" spans="1:22" s="36" customFormat="1" x14ac:dyDescent="0.2">
      <c r="H28" s="37"/>
    </row>
    <row r="29" spans="1:22" x14ac:dyDescent="0.2">
      <c r="H29" s="16"/>
    </row>
    <row r="30" spans="1:22" ht="15" x14ac:dyDescent="0.2">
      <c r="A30" s="17" t="s">
        <v>22</v>
      </c>
      <c r="C30" s="17" t="s">
        <v>91</v>
      </c>
    </row>
    <row r="32" spans="1:22" s="127" customFormat="1" ht="22.5" customHeight="1" x14ac:dyDescent="0.2">
      <c r="A32" s="144" t="s">
        <v>17</v>
      </c>
      <c r="I32" s="145" t="s">
        <v>18</v>
      </c>
    </row>
    <row r="33" spans="1:32" s="122" customFormat="1" ht="19.5" customHeight="1" x14ac:dyDescent="0.2">
      <c r="A33" s="142" t="s">
        <v>15</v>
      </c>
      <c r="C33" s="148">
        <v>0</v>
      </c>
      <c r="D33" s="148">
        <v>1</v>
      </c>
      <c r="E33" s="148">
        <v>2</v>
      </c>
      <c r="F33" s="148">
        <v>3</v>
      </c>
      <c r="G33" s="148">
        <v>4</v>
      </c>
      <c r="I33" s="142" t="s">
        <v>15</v>
      </c>
      <c r="K33" s="148">
        <v>0</v>
      </c>
      <c r="L33" s="148">
        <v>1</v>
      </c>
      <c r="M33" s="148">
        <v>2</v>
      </c>
      <c r="N33" s="148">
        <v>3</v>
      </c>
      <c r="O33" s="148">
        <v>4</v>
      </c>
    </row>
    <row r="34" spans="1:32" s="136" customFormat="1" x14ac:dyDescent="0.2">
      <c r="B34" s="114" t="s">
        <v>0</v>
      </c>
      <c r="C34" s="115" t="s">
        <v>11</v>
      </c>
      <c r="D34" s="116" t="s">
        <v>12</v>
      </c>
      <c r="E34" s="116" t="s">
        <v>12</v>
      </c>
      <c r="F34" s="116" t="s">
        <v>12</v>
      </c>
      <c r="G34" s="116" t="s">
        <v>12</v>
      </c>
      <c r="H34" s="122"/>
      <c r="J34" s="114" t="s">
        <v>0</v>
      </c>
      <c r="K34" s="115" t="s">
        <v>11</v>
      </c>
      <c r="L34" s="116" t="s">
        <v>12</v>
      </c>
      <c r="M34" s="116" t="s">
        <v>12</v>
      </c>
      <c r="N34" s="116" t="s">
        <v>12</v>
      </c>
      <c r="O34" s="116" t="s">
        <v>12</v>
      </c>
      <c r="P34" s="122"/>
      <c r="Q34" s="122"/>
      <c r="R34" s="122"/>
      <c r="S34" s="122"/>
      <c r="T34" s="122"/>
      <c r="U34" s="122"/>
      <c r="V34" s="122"/>
      <c r="W34" s="122"/>
      <c r="X34" s="122"/>
      <c r="Y34" s="122"/>
    </row>
    <row r="35" spans="1:32" s="127" customFormat="1" ht="41.25" customHeight="1" x14ac:dyDescent="0.2">
      <c r="A35" s="137" t="s">
        <v>24</v>
      </c>
      <c r="B35" s="113" t="s">
        <v>1</v>
      </c>
      <c r="C35" s="117" t="s">
        <v>12</v>
      </c>
      <c r="D35" s="117" t="s">
        <v>6</v>
      </c>
      <c r="E35" s="117" t="s">
        <v>7</v>
      </c>
      <c r="F35" s="117" t="s">
        <v>8</v>
      </c>
      <c r="G35" s="117" t="s">
        <v>9</v>
      </c>
      <c r="H35" s="122"/>
      <c r="I35" s="137" t="s">
        <v>24</v>
      </c>
      <c r="J35" s="113" t="s">
        <v>1</v>
      </c>
      <c r="K35" s="117" t="s">
        <v>12</v>
      </c>
      <c r="L35" s="117" t="s">
        <v>6</v>
      </c>
      <c r="M35" s="117" t="s">
        <v>7</v>
      </c>
      <c r="N35" s="117" t="s">
        <v>8</v>
      </c>
      <c r="O35" s="117" t="s">
        <v>9</v>
      </c>
      <c r="P35" s="122"/>
      <c r="Q35" s="122"/>
      <c r="R35" s="122"/>
      <c r="S35" s="122"/>
      <c r="T35" s="122"/>
      <c r="U35" s="122"/>
      <c r="V35" s="122"/>
      <c r="W35" s="122"/>
      <c r="X35" s="122"/>
      <c r="Y35" s="122"/>
    </row>
    <row r="36" spans="1:32" s="127" customFormat="1" ht="25.5" x14ac:dyDescent="0.2">
      <c r="A36" s="193" t="s">
        <v>2</v>
      </c>
      <c r="B36" s="146" t="s">
        <v>20</v>
      </c>
      <c r="C36" s="118">
        <v>1478661</v>
      </c>
      <c r="D36" s="118">
        <v>1475065</v>
      </c>
      <c r="E36" s="118">
        <v>1475066</v>
      </c>
      <c r="F36" s="118">
        <v>1475066</v>
      </c>
      <c r="G36" s="118">
        <v>1475066</v>
      </c>
      <c r="H36" s="122"/>
      <c r="I36" s="193" t="s">
        <v>19</v>
      </c>
      <c r="J36" s="146" t="s">
        <v>20</v>
      </c>
      <c r="K36" s="119">
        <v>199.12899999999999</v>
      </c>
      <c r="L36" s="119">
        <v>198.721</v>
      </c>
      <c r="M36" s="119">
        <v>198.721</v>
      </c>
      <c r="N36" s="119">
        <v>198.721</v>
      </c>
      <c r="O36" s="119">
        <v>198.721</v>
      </c>
      <c r="P36" s="122"/>
      <c r="Q36" s="122"/>
      <c r="R36" s="122"/>
      <c r="S36" s="122"/>
      <c r="T36" s="122"/>
      <c r="U36" s="122"/>
      <c r="V36" s="122"/>
      <c r="W36" s="122"/>
      <c r="X36" s="122"/>
      <c r="Y36" s="122"/>
    </row>
    <row r="37" spans="1:32" s="122" customFormat="1" x14ac:dyDescent="0.2">
      <c r="A37" s="193"/>
      <c r="B37" s="150" t="s">
        <v>3</v>
      </c>
      <c r="C37" s="118">
        <v>3625262</v>
      </c>
      <c r="D37" s="118">
        <v>3621662</v>
      </c>
      <c r="E37" s="118">
        <v>3620728</v>
      </c>
      <c r="F37" s="118">
        <v>3621580</v>
      </c>
      <c r="G37" s="118">
        <v>3620780</v>
      </c>
      <c r="I37" s="193"/>
      <c r="J37" s="150" t="s">
        <v>3</v>
      </c>
      <c r="K37" s="119">
        <v>532.3424</v>
      </c>
      <c r="L37" s="119">
        <v>531.92470000000003</v>
      </c>
      <c r="M37" s="119">
        <v>531.87779999999998</v>
      </c>
      <c r="N37" s="119">
        <v>531.92859999999996</v>
      </c>
      <c r="O37" s="119">
        <v>531.87070000000006</v>
      </c>
    </row>
    <row r="38" spans="1:32" s="122" customFormat="1" ht="8.25" customHeight="1" x14ac:dyDescent="0.2">
      <c r="A38" s="120"/>
      <c r="B38" s="126"/>
      <c r="G38" s="123"/>
      <c r="J38" s="126"/>
      <c r="O38" s="123"/>
    </row>
    <row r="39" spans="1:32" s="122" customFormat="1" ht="24.75" customHeight="1" x14ac:dyDescent="0.2">
      <c r="A39" s="117" t="s">
        <v>14</v>
      </c>
      <c r="B39" s="151" t="s">
        <v>3</v>
      </c>
      <c r="C39" s="118">
        <v>6498334</v>
      </c>
      <c r="D39" s="118">
        <v>6511592</v>
      </c>
      <c r="E39" s="118">
        <v>6499028</v>
      </c>
      <c r="F39" s="118">
        <v>6499589</v>
      </c>
      <c r="G39" s="118">
        <v>6498353</v>
      </c>
      <c r="I39" s="135"/>
      <c r="J39" s="126"/>
      <c r="K39" s="124"/>
      <c r="L39" s="124"/>
      <c r="M39" s="124"/>
      <c r="N39" s="124"/>
      <c r="O39" s="125"/>
      <c r="AC39" s="127"/>
      <c r="AD39" s="127"/>
      <c r="AE39" s="127"/>
      <c r="AF39" s="127"/>
    </row>
    <row r="40" spans="1:32" s="127" customFormat="1" ht="12" customHeight="1" x14ac:dyDescent="0.2">
      <c r="B40" s="141"/>
      <c r="C40" s="128"/>
      <c r="D40" s="128"/>
      <c r="E40" s="128"/>
      <c r="F40" s="128"/>
      <c r="G40" s="128"/>
      <c r="H40" s="122"/>
      <c r="J40" s="129"/>
      <c r="K40" s="124"/>
      <c r="L40" s="124"/>
      <c r="M40" s="124"/>
      <c r="N40" s="124"/>
      <c r="O40" s="124"/>
      <c r="P40" s="122"/>
      <c r="Q40" s="122"/>
      <c r="R40" s="122"/>
      <c r="S40" s="122"/>
      <c r="T40" s="122"/>
      <c r="U40" s="122"/>
      <c r="V40" s="122"/>
      <c r="W40" s="122"/>
      <c r="X40" s="122"/>
      <c r="Y40" s="122"/>
    </row>
    <row r="41" spans="1:32" s="127" customFormat="1" x14ac:dyDescent="0.2">
      <c r="A41" s="143" t="s">
        <v>16</v>
      </c>
      <c r="D41" s="152"/>
      <c r="E41" s="152"/>
      <c r="I41" s="142" t="s">
        <v>21</v>
      </c>
      <c r="J41" s="147"/>
    </row>
    <row r="42" spans="1:32" s="127" customFormat="1" x14ac:dyDescent="0.2">
      <c r="A42" s="129"/>
      <c r="I42" s="141"/>
    </row>
    <row r="43" spans="1:32" s="127" customFormat="1" ht="25.5" x14ac:dyDescent="0.2">
      <c r="A43" s="193" t="s">
        <v>4</v>
      </c>
      <c r="B43" s="146" t="s">
        <v>20</v>
      </c>
      <c r="C43" s="128"/>
      <c r="D43" s="118">
        <f>C36-D36</f>
        <v>3596</v>
      </c>
      <c r="E43" s="118">
        <f>C36-E36</f>
        <v>3595</v>
      </c>
      <c r="F43" s="118">
        <f>C36-F36</f>
        <v>3595</v>
      </c>
      <c r="G43" s="118">
        <f>C36-G36</f>
        <v>3595</v>
      </c>
      <c r="H43" s="122"/>
      <c r="I43" s="193" t="s">
        <v>23</v>
      </c>
      <c r="J43" s="146" t="s">
        <v>20</v>
      </c>
      <c r="K43" s="124"/>
      <c r="L43" s="119">
        <f>K36-L36</f>
        <v>0.40799999999998704</v>
      </c>
      <c r="M43" s="119">
        <f>K36-M36</f>
        <v>0.40799999999998704</v>
      </c>
      <c r="N43" s="119">
        <f>K36-N36</f>
        <v>0.40799999999998704</v>
      </c>
      <c r="O43" s="119">
        <f>K36-O36</f>
        <v>0.40799999999998704</v>
      </c>
      <c r="P43" s="122"/>
      <c r="Q43" s="122"/>
      <c r="R43" s="122"/>
      <c r="S43" s="122"/>
      <c r="T43" s="122"/>
      <c r="U43" s="122"/>
      <c r="V43" s="122"/>
      <c r="W43" s="122"/>
      <c r="X43" s="122"/>
      <c r="Y43" s="122"/>
    </row>
    <row r="44" spans="1:32" s="127" customFormat="1" ht="21" customHeight="1" x14ac:dyDescent="0.2">
      <c r="A44" s="193"/>
      <c r="B44" s="151" t="s">
        <v>3</v>
      </c>
      <c r="C44" s="128"/>
      <c r="D44" s="118">
        <f>C37-D37</f>
        <v>3600</v>
      </c>
      <c r="E44" s="118">
        <f>C37-E37</f>
        <v>4534</v>
      </c>
      <c r="F44" s="118">
        <f>C37-F37</f>
        <v>3682</v>
      </c>
      <c r="G44" s="118">
        <f>C37-G37</f>
        <v>4482</v>
      </c>
      <c r="I44" s="193"/>
      <c r="J44" s="151" t="s">
        <v>3</v>
      </c>
      <c r="K44" s="124"/>
      <c r="L44" s="119">
        <f>K37-L37</f>
        <v>0.41769999999996799</v>
      </c>
      <c r="M44" s="119">
        <f>K37-M37</f>
        <v>0.46460000000001855</v>
      </c>
      <c r="N44" s="119">
        <f>K37-N37</f>
        <v>0.41380000000003747</v>
      </c>
      <c r="O44" s="119">
        <f>K37-O37</f>
        <v>0.47169999999994161</v>
      </c>
      <c r="P44" s="128"/>
      <c r="Q44" s="128"/>
      <c r="R44" s="128"/>
      <c r="S44" s="128"/>
      <c r="T44" s="128"/>
      <c r="U44" s="128"/>
    </row>
    <row r="45" spans="1:32" s="127" customFormat="1" ht="27.75" customHeight="1" x14ac:dyDescent="0.2">
      <c r="A45" s="117" t="s">
        <v>5</v>
      </c>
      <c r="B45" s="151" t="s">
        <v>3</v>
      </c>
      <c r="C45" s="128"/>
      <c r="D45" s="118">
        <f>(C39-D39)/100</f>
        <v>-132.58000000000001</v>
      </c>
      <c r="E45" s="118">
        <f>(C39-E39)/100</f>
        <v>-6.94</v>
      </c>
      <c r="F45" s="118">
        <f>(C39-F39)/100</f>
        <v>-12.55</v>
      </c>
      <c r="G45" s="118">
        <f>(C39-G39)/100</f>
        <v>-0.19</v>
      </c>
      <c r="H45" s="128"/>
      <c r="I45" s="135"/>
      <c r="J45" s="121"/>
      <c r="K45" s="124"/>
      <c r="L45" s="124"/>
      <c r="M45" s="124"/>
      <c r="N45" s="124"/>
      <c r="O45" s="124"/>
      <c r="P45" s="128"/>
      <c r="Q45" s="128"/>
      <c r="R45" s="128"/>
      <c r="S45" s="128"/>
      <c r="T45" s="128"/>
      <c r="U45" s="128"/>
    </row>
    <row r="46" spans="1:32" s="127" customFormat="1" ht="19.5" customHeight="1" x14ac:dyDescent="0.2">
      <c r="C46" s="128"/>
      <c r="D46" s="128"/>
      <c r="E46" s="128"/>
      <c r="F46" s="128"/>
      <c r="G46" s="128"/>
      <c r="H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</row>
    <row r="47" spans="1:32" s="127" customFormat="1" ht="14.25" customHeight="1" x14ac:dyDescent="0.2">
      <c r="D47" s="117" t="s">
        <v>6</v>
      </c>
      <c r="E47" s="117" t="s">
        <v>7</v>
      </c>
      <c r="F47" s="117" t="s">
        <v>8</v>
      </c>
      <c r="G47" s="117" t="s">
        <v>9</v>
      </c>
      <c r="H47" s="128"/>
      <c r="L47" s="117" t="s">
        <v>6</v>
      </c>
      <c r="M47" s="117" t="s">
        <v>7</v>
      </c>
      <c r="N47" s="117" t="s">
        <v>8</v>
      </c>
      <c r="O47" s="117" t="s">
        <v>9</v>
      </c>
    </row>
    <row r="48" spans="1:32" s="122" customFormat="1" x14ac:dyDescent="0.2">
      <c r="A48" s="141" t="s">
        <v>13</v>
      </c>
      <c r="D48" s="133">
        <v>0.26</v>
      </c>
      <c r="E48" s="133">
        <v>0.42</v>
      </c>
      <c r="F48" s="133">
        <v>0.12</v>
      </c>
      <c r="G48" s="133">
        <v>0.2</v>
      </c>
      <c r="I48" s="141" t="s">
        <v>13</v>
      </c>
      <c r="L48" s="133">
        <v>0.26</v>
      </c>
      <c r="M48" s="133">
        <v>0.42</v>
      </c>
      <c r="N48" s="133">
        <v>0.12</v>
      </c>
      <c r="O48" s="133">
        <v>0.2</v>
      </c>
    </row>
    <row r="49" spans="1:22" s="127" customFormat="1" ht="15" customHeight="1" x14ac:dyDescent="0.2">
      <c r="A49" s="141"/>
      <c r="B49" s="122"/>
      <c r="C49" s="122"/>
      <c r="D49" s="122"/>
      <c r="E49" s="122"/>
      <c r="F49" s="122"/>
      <c r="G49" s="122"/>
      <c r="H49" s="128"/>
      <c r="I49" s="130"/>
      <c r="J49" s="192" t="s">
        <v>99</v>
      </c>
      <c r="K49" s="192"/>
      <c r="L49" s="149">
        <f>L44-L43</f>
        <v>9.6999999999809461E-3</v>
      </c>
      <c r="M49" s="149">
        <f t="shared" ref="M49:O49" si="3">M44-M43</f>
        <v>5.6600000000031514E-2</v>
      </c>
      <c r="N49" s="149">
        <f t="shared" si="3"/>
        <v>5.8000000000504315E-3</v>
      </c>
      <c r="O49" s="149">
        <f t="shared" si="3"/>
        <v>6.3699999999954571E-2</v>
      </c>
    </row>
    <row r="50" spans="1:22" s="127" customFormat="1" ht="15" customHeight="1" x14ac:dyDescent="0.2">
      <c r="A50" s="141"/>
      <c r="B50" s="192" t="s">
        <v>96</v>
      </c>
      <c r="C50" s="192"/>
      <c r="D50" s="105">
        <f>D44-D43</f>
        <v>4</v>
      </c>
      <c r="E50" s="103">
        <f t="shared" ref="E50:G50" si="4">E44-E43</f>
        <v>939</v>
      </c>
      <c r="F50" s="103">
        <f t="shared" si="4"/>
        <v>87</v>
      </c>
      <c r="G50" s="103">
        <f t="shared" si="4"/>
        <v>887</v>
      </c>
      <c r="H50" s="128"/>
      <c r="I50" s="130"/>
      <c r="J50" s="192" t="s">
        <v>100</v>
      </c>
      <c r="K50" s="192"/>
      <c r="L50" s="109"/>
      <c r="M50" s="109"/>
      <c r="N50" s="109"/>
      <c r="O50" s="104">
        <f>L49*L48+M48*M49+N48*N49+O48*O49</f>
        <v>3.9730000000005247E-2</v>
      </c>
      <c r="Q50" s="138"/>
      <c r="R50" s="138"/>
      <c r="S50" s="138"/>
      <c r="T50" s="138"/>
      <c r="U50" s="138"/>
      <c r="V50" s="138" t="e">
        <v>#DIV/0!</v>
      </c>
    </row>
    <row r="51" spans="1:22" s="127" customFormat="1" ht="15" customHeight="1" x14ac:dyDescent="0.2">
      <c r="A51" s="141"/>
      <c r="B51" s="120"/>
      <c r="C51" s="154" t="s">
        <v>97</v>
      </c>
      <c r="G51" s="153">
        <f>D50*D48+E50*E48+F50*F48+G50*G48</f>
        <v>583.26</v>
      </c>
      <c r="H51" s="128"/>
      <c r="I51" s="130"/>
      <c r="L51" s="131"/>
      <c r="M51" s="131"/>
      <c r="N51" s="131"/>
      <c r="O51" s="139"/>
      <c r="P51" s="138"/>
      <c r="Q51" s="138"/>
      <c r="R51" s="138"/>
      <c r="S51" s="138"/>
      <c r="T51" s="138"/>
      <c r="U51" s="138"/>
      <c r="V51" s="138" t="e">
        <v>#REF!</v>
      </c>
    </row>
    <row r="52" spans="1:22" s="127" customFormat="1" ht="15" customHeight="1" x14ac:dyDescent="0.2">
      <c r="A52" s="141"/>
      <c r="H52" s="128"/>
      <c r="L52" s="132"/>
      <c r="M52" s="132"/>
      <c r="N52" s="132"/>
      <c r="O52" s="132"/>
    </row>
    <row r="53" spans="1:22" s="127" customFormat="1" ht="15" customHeight="1" x14ac:dyDescent="0.2">
      <c r="A53" s="141"/>
      <c r="B53" s="192" t="s">
        <v>95</v>
      </c>
      <c r="C53" s="192"/>
      <c r="D53" s="103">
        <f>D45</f>
        <v>-132.58000000000001</v>
      </c>
      <c r="E53" s="103">
        <f t="shared" ref="E53:G53" si="5">E45</f>
        <v>-6.94</v>
      </c>
      <c r="F53" s="103">
        <f t="shared" si="5"/>
        <v>-12.55</v>
      </c>
      <c r="G53" s="103">
        <f t="shared" si="5"/>
        <v>-0.19</v>
      </c>
      <c r="H53" s="128"/>
      <c r="L53" s="132"/>
      <c r="M53" s="132"/>
      <c r="N53" s="132"/>
      <c r="O53" s="132"/>
    </row>
    <row r="54" spans="1:22" s="127" customFormat="1" ht="15" customHeight="1" x14ac:dyDescent="0.2">
      <c r="A54" s="141"/>
      <c r="B54" s="192" t="s">
        <v>98</v>
      </c>
      <c r="C54" s="192"/>
      <c r="D54" s="132"/>
      <c r="E54" s="132"/>
      <c r="F54" s="132"/>
      <c r="G54" s="107">
        <f>D53*D48+E53*E48+F53*F48+G53*G48</f>
        <v>-38.929600000000001</v>
      </c>
      <c r="L54" s="134"/>
      <c r="M54" s="134"/>
      <c r="N54" s="134"/>
      <c r="O54" s="134"/>
    </row>
    <row r="55" spans="1:22" s="127" customFormat="1" x14ac:dyDescent="0.2"/>
    <row r="56" spans="1:22" s="127" customFormat="1" x14ac:dyDescent="0.2"/>
    <row r="57" spans="1:22" s="127" customFormat="1" x14ac:dyDescent="0.2"/>
    <row r="58" spans="1:22" s="127" customFormat="1" x14ac:dyDescent="0.2"/>
    <row r="59" spans="1:22" s="127" customFormat="1" x14ac:dyDescent="0.2"/>
  </sheetData>
  <mergeCells count="18">
    <mergeCell ref="A7:A8"/>
    <mergeCell ref="I7:I8"/>
    <mergeCell ref="A14:A15"/>
    <mergeCell ref="I14:I15"/>
    <mergeCell ref="A36:A37"/>
    <mergeCell ref="I36:I37"/>
    <mergeCell ref="A43:A44"/>
    <mergeCell ref="I43:I44"/>
    <mergeCell ref="J20:K20"/>
    <mergeCell ref="B21:C21"/>
    <mergeCell ref="J21:K21"/>
    <mergeCell ref="B24:C24"/>
    <mergeCell ref="B25:C25"/>
    <mergeCell ref="J49:K49"/>
    <mergeCell ref="B50:C50"/>
    <mergeCell ref="J50:K50"/>
    <mergeCell ref="B53:C53"/>
    <mergeCell ref="B54:C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Savings Summary</vt:lpstr>
      <vt:lpstr>CZ01</vt:lpstr>
      <vt:lpstr>CZ02</vt:lpstr>
      <vt:lpstr>CZ03</vt:lpstr>
      <vt:lpstr>CZ04</vt:lpstr>
      <vt:lpstr>CZ05</vt:lpstr>
      <vt:lpstr>CZ06</vt:lpstr>
      <vt:lpstr>CZ07</vt:lpstr>
      <vt:lpstr>CZ08</vt:lpstr>
      <vt:lpstr>CZ09</vt:lpstr>
      <vt:lpstr>CZ10</vt:lpstr>
      <vt:lpstr>CZ11</vt:lpstr>
      <vt:lpstr>CZ12</vt:lpstr>
      <vt:lpstr>CZ13</vt:lpstr>
      <vt:lpstr>CZ14</vt:lpstr>
      <vt:lpstr>CZ15</vt:lpstr>
      <vt:lpstr>CZ16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 Farmer</dc:creator>
  <cp:lastModifiedBy>Danielle Veronica Dragon</cp:lastModifiedBy>
  <dcterms:created xsi:type="dcterms:W3CDTF">2017-05-01T20:48:11Z</dcterms:created>
  <dcterms:modified xsi:type="dcterms:W3CDTF">2017-07-31T22:20:36Z</dcterms:modified>
</cp:coreProperties>
</file>