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pineda\OneDrive - Sempra Energy\documents\Pipe Insulation\ESPI\"/>
    </mc:Choice>
  </mc:AlternateContent>
  <bookViews>
    <workbookView xWindow="0" yWindow="0" windowWidth="23040" windowHeight="9084"/>
  </bookViews>
  <sheets>
    <sheet name="Sheet1" sheetId="1" r:id="rId1"/>
    <sheet name="Hours" sheetId="2" r:id="rId2"/>
  </sheets>
  <definedNames>
    <definedName name="_xlnm._FilterDatabase" localSheetId="1" hidden="1">Hours!$B$3:$P$56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7" i="1" l="1"/>
  <c r="U11" i="1" l="1"/>
  <c r="U12" i="1"/>
  <c r="U10" i="1"/>
  <c r="T3" i="1" l="1"/>
  <c r="T15" i="1" l="1"/>
  <c r="T14" i="1"/>
  <c r="T13" i="1"/>
  <c r="T12" i="1"/>
  <c r="T11" i="1"/>
  <c r="T10" i="1"/>
  <c r="T9" i="1" l="1"/>
  <c r="T8" i="1"/>
  <c r="T7" i="1"/>
  <c r="T6" i="1"/>
  <c r="T5" i="1"/>
  <c r="J169" i="2"/>
  <c r="Q4" i="2"/>
  <c r="S4" i="2"/>
  <c r="R4" i="2"/>
  <c r="T4" i="1" l="1"/>
  <c r="E17" i="1"/>
  <c r="C17" i="1"/>
  <c r="D17" i="1"/>
</calcChain>
</file>

<file path=xl/sharedStrings.xml><?xml version="1.0" encoding="utf-8"?>
<sst xmlns="http://schemas.openxmlformats.org/spreadsheetml/2006/main" count="560" uniqueCount="91">
  <si>
    <t>PA</t>
  </si>
  <si>
    <t>First Year Gross Therm Savings</t>
  </si>
  <si>
    <t>Ex Ante Savings</t>
  </si>
  <si>
    <t>Ex Post Savings</t>
  </si>
  <si>
    <t>GRR</t>
  </si>
  <si>
    <t>RP</t>
  </si>
  <si>
    <t>SCG</t>
  </si>
  <si>
    <t>Customer Type – Fluid Type</t>
  </si>
  <si>
    <t>Sample Size</t>
  </si>
  <si>
    <t>Ex Ante</t>
  </si>
  <si>
    <t>Agricultural/Industrial - Steam</t>
  </si>
  <si>
    <t>Agricultural/Industrial - Hot Water</t>
  </si>
  <si>
    <t>Large Commercial - Steam</t>
  </si>
  <si>
    <t>Large Commercial - Hot Water</t>
  </si>
  <si>
    <t>Census Site*</t>
  </si>
  <si>
    <t>sum</t>
  </si>
  <si>
    <t>First Year Gross Therms Savings</t>
  </si>
  <si>
    <t>First Year Net Therms Savings</t>
  </si>
  <si>
    <t>Ex ante</t>
  </si>
  <si>
    <t>Ex post</t>
  </si>
  <si>
    <t>NRR</t>
  </si>
  <si>
    <t>PGE</t>
  </si>
  <si>
    <t>SDGE</t>
  </si>
  <si>
    <t>Statewide</t>
  </si>
  <si>
    <t>Relative
Precision</t>
  </si>
  <si>
    <t>Combine 2014_2015</t>
  </si>
  <si>
    <t>Metric</t>
  </si>
  <si>
    <t>Customer Type</t>
  </si>
  <si>
    <t>Sites</t>
  </si>
  <si>
    <t>Observations</t>
  </si>
  <si>
    <r>
      <t>Small Commercial</t>
    </r>
    <r>
      <rPr>
        <vertAlign val="superscript"/>
        <sz val="12.5"/>
        <color theme="1"/>
        <rFont val="Times New Roman"/>
        <family val="1"/>
      </rPr>
      <t>*</t>
    </r>
  </si>
  <si>
    <t>Large Commercial</t>
  </si>
  <si>
    <t>Industrial</t>
  </si>
  <si>
    <t>Ex Ante
Operating
Hours</t>
  </si>
  <si>
    <t>Ex Post Ante
Operating
Hours</t>
  </si>
  <si>
    <r>
      <t>Small Commercial</t>
    </r>
    <r>
      <rPr>
        <vertAlign val="superscript"/>
        <sz val="12.5"/>
        <color theme="1"/>
        <rFont val="Calibri"/>
        <family val="2"/>
        <scheme val="minor"/>
      </rPr>
      <t>*</t>
    </r>
  </si>
  <si>
    <t>Mean Ex Post Ante
Operating
Hours</t>
  </si>
  <si>
    <t>Small 
Commercial
 Hours</t>
  </si>
  <si>
    <t>Large 
Commercial
 Hours</t>
  </si>
  <si>
    <t>Site</t>
  </si>
  <si>
    <t>Sector</t>
  </si>
  <si>
    <t>Fluid Type</t>
  </si>
  <si>
    <t>LGCOM</t>
  </si>
  <si>
    <t>&gt;=1</t>
  </si>
  <si>
    <t>HW</t>
  </si>
  <si>
    <t>&lt;1</t>
  </si>
  <si>
    <t>INDUSTRIAL</t>
  </si>
  <si>
    <t>Pipe Size</t>
  </si>
  <si>
    <t>Pipe Qty(ft)</t>
  </si>
  <si>
    <t>Pipe Size (in)</t>
  </si>
  <si>
    <t>Insulation Thickness(in)</t>
  </si>
  <si>
    <t>Boiler Eff.</t>
  </si>
  <si>
    <t>Proces Temp (F)</t>
  </si>
  <si>
    <t>Ambient Temp (F)</t>
  </si>
  <si>
    <t>Operating Hours</t>
  </si>
  <si>
    <t>Evaluated Savings
(MMBtu/yr)</t>
  </si>
  <si>
    <t>Reported Savings
(MMBtu/yr)</t>
  </si>
  <si>
    <t>-</t>
  </si>
  <si>
    <t>Ex Ante Combustion</t>
  </si>
  <si>
    <t>Mean Ex Post Combustion</t>
  </si>
  <si>
    <t>Hot Water</t>
  </si>
  <si>
    <t>Low-Pressure Steam</t>
  </si>
  <si>
    <t>Medium-Pressure Steam</t>
  </si>
  <si>
    <t>LPS</t>
  </si>
  <si>
    <t>MPS</t>
  </si>
  <si>
    <t>2014-2015 Combined Efficiency
HW</t>
  </si>
  <si>
    <t>2014-2015 Combined Efficiency
LPS</t>
  </si>
  <si>
    <t>2014-2015 Combined Efficiency
MPS</t>
  </si>
  <si>
    <t>2015 Industrial 
Counts</t>
  </si>
  <si>
    <t>2014 Industrial 
mean EFFI</t>
  </si>
  <si>
    <t>Industrial
Hours</t>
  </si>
  <si>
    <t>HW Efficiency</t>
  </si>
  <si>
    <t>LPS Efficiency</t>
  </si>
  <si>
    <t>MPS Efficiency</t>
  </si>
  <si>
    <t>Ex Ante Bare Pipe
Temp</t>
  </si>
  <si>
    <t>Mean Ex Post Bare Pipe
Temp</t>
  </si>
  <si>
    <t>Ex Post Bare Pipe
Temp</t>
  </si>
  <si>
    <t>HW Bare Pipe Temp(F)</t>
  </si>
  <si>
    <t>LPS Bare Pipe Temp(F)</t>
  </si>
  <si>
    <t>MPS Bare Pipe Temp(F)</t>
  </si>
  <si>
    <t>HW Air Temp(F)</t>
  </si>
  <si>
    <t>LowP Steam
Air Temp
(F)</t>
  </si>
  <si>
    <t>Med P Steam 
Air Temp
(F)</t>
  </si>
  <si>
    <t>Ex Ante Surrounding Air 
Temp</t>
  </si>
  <si>
    <t>Mean Ex Post Surrounding
Temp</t>
  </si>
  <si>
    <t>Ex Ante Surrounding Air
Temp</t>
  </si>
  <si>
    <t>Ex Post Surrounding Air
Temp</t>
  </si>
  <si>
    <t>NTG</t>
  </si>
  <si>
    <t>New Pipe Size (inch)</t>
  </si>
  <si>
    <t>Fluid Temp(F)</t>
  </si>
  <si>
    <t>Values to be used in 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</si>
</sst>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Tw Cen MT Condensed"/>
      <family val="2"/>
    </font>
    <font>
      <sz val="11.5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2.5"/>
      <color theme="1"/>
      <name val="Times New Roman"/>
      <family val="1"/>
    </font>
    <font>
      <vertAlign val="superscript"/>
      <sz val="12.5"/>
      <color theme="1"/>
      <name val="Calibri"/>
      <family val="2"/>
      <scheme val="minor"/>
    </font>
    <font>
      <b/>
      <sz val="12"/>
      <color theme="1"/>
      <name val="Tw Cen MT Condensed"/>
      <family val="2"/>
    </font>
    <font>
      <sz val="11"/>
      <color theme="1"/>
      <name val="Times New Roman"/>
      <family val="1"/>
    </font>
    <font>
      <sz val="10.5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2"/>
        <bgColor indexed="64"/>
      </patternFill>
    </fill>
  </fills>
  <borders count="53">
    <border>
      <left/>
      <right/>
      <top/>
      <bottom/>
      <diagonal/>
    </border>
    <border>
      <left/>
      <right style="medium">
        <color rgb="FF7F7F7F"/>
      </right>
      <top/>
      <bottom style="medium">
        <color rgb="FF7F7F7F"/>
      </bottom>
      <diagonal/>
    </border>
    <border>
      <left style="medium">
        <color rgb="FF7F7F7F"/>
      </left>
      <right style="medium">
        <color rgb="FF7F7F7F"/>
      </right>
      <top style="medium">
        <color rgb="FF7F7F7F"/>
      </top>
      <bottom/>
      <diagonal/>
    </border>
    <border>
      <left style="medium">
        <color rgb="FF7F7F7F"/>
      </left>
      <right style="medium">
        <color rgb="FF7F7F7F"/>
      </right>
      <top/>
      <bottom style="medium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7F7F7F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rgb="FF7F7F7F"/>
      </bottom>
      <diagonal/>
    </border>
    <border>
      <left/>
      <right style="thin">
        <color indexed="64"/>
      </right>
      <top style="thin">
        <color indexed="64"/>
      </top>
      <bottom style="medium">
        <color rgb="FF7F7F7F"/>
      </bottom>
      <diagonal/>
    </border>
    <border>
      <left style="thin">
        <color indexed="64"/>
      </left>
      <right style="medium">
        <color rgb="FF7F7F7F"/>
      </right>
      <top/>
      <bottom/>
      <diagonal/>
    </border>
    <border>
      <left style="medium">
        <color rgb="FF7F7F7F"/>
      </left>
      <right style="thin">
        <color indexed="64"/>
      </right>
      <top style="medium">
        <color rgb="FF7F7F7F"/>
      </top>
      <bottom/>
      <diagonal/>
    </border>
    <border>
      <left style="thin">
        <color indexed="64"/>
      </left>
      <right style="medium">
        <color rgb="FF7F7F7F"/>
      </right>
      <top/>
      <bottom style="medium">
        <color rgb="FF7F7F7F"/>
      </bottom>
      <diagonal/>
    </border>
    <border>
      <left style="medium">
        <color rgb="FF7F7F7F"/>
      </left>
      <right style="thin">
        <color indexed="64"/>
      </right>
      <top/>
      <bottom style="medium">
        <color rgb="FF7F7F7F"/>
      </bottom>
      <diagonal/>
    </border>
    <border>
      <left style="thin">
        <color indexed="64"/>
      </left>
      <right style="medium">
        <color rgb="FF7F7F7F"/>
      </right>
      <top/>
      <bottom style="thin">
        <color indexed="64"/>
      </bottom>
      <diagonal/>
    </border>
    <border>
      <left/>
      <right style="medium">
        <color rgb="FF7F7F7F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7F7F7F"/>
      </left>
      <right style="medium">
        <color rgb="FF7F7F7F"/>
      </right>
      <top/>
      <bottom/>
      <diagonal/>
    </border>
    <border>
      <left style="medium">
        <color rgb="FF7F7F7F"/>
      </left>
      <right style="medium">
        <color rgb="FF7F7F7F"/>
      </right>
      <top style="thin">
        <color indexed="64"/>
      </top>
      <bottom/>
      <diagonal/>
    </border>
    <border>
      <left style="medium">
        <color rgb="FF7F7F7F"/>
      </left>
      <right style="thin">
        <color indexed="64"/>
      </right>
      <top style="thin">
        <color indexed="64"/>
      </top>
      <bottom/>
      <diagonal/>
    </border>
    <border>
      <left style="medium">
        <color rgb="FF7F7F7F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rgb="FF7F7F7F"/>
      </bottom>
      <diagonal/>
    </border>
    <border>
      <left style="thin">
        <color indexed="64"/>
      </left>
      <right style="medium">
        <color rgb="FF7F7F7F"/>
      </right>
      <top style="medium">
        <color rgb="FF7F7F7F"/>
      </top>
      <bottom/>
      <diagonal/>
    </border>
    <border>
      <left style="medium">
        <color rgb="FF7F7F7F"/>
      </left>
      <right/>
      <top style="thin">
        <color indexed="64"/>
      </top>
      <bottom style="medium">
        <color rgb="FF7F7F7F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2" fontId="0" fillId="0" borderId="0" xfId="0" applyNumberFormat="1"/>
    <xf numFmtId="3" fontId="0" fillId="0" borderId="0" xfId="0" applyNumberFormat="1"/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9" fontId="1" fillId="0" borderId="13" xfId="0" applyNumberFormat="1" applyFont="1" applyBorder="1" applyAlignment="1">
      <alignment horizontal="center" vertical="center" wrapText="1"/>
    </xf>
    <xf numFmtId="9" fontId="1" fillId="0" borderId="1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9" fontId="1" fillId="0" borderId="19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3" fontId="0" fillId="3" borderId="4" xfId="0" applyNumberFormat="1" applyFill="1" applyBorder="1" applyAlignment="1">
      <alignment horizontal="center" vertical="center"/>
    </xf>
    <xf numFmtId="9" fontId="5" fillId="0" borderId="23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3" fontId="5" fillId="0" borderId="2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3" fontId="6" fillId="0" borderId="29" xfId="0" applyNumberFormat="1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3" fontId="6" fillId="0" borderId="35" xfId="0" applyNumberFormat="1" applyFont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3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9" fillId="6" borderId="38" xfId="0" applyFont="1" applyFill="1" applyBorder="1" applyAlignment="1">
      <alignment horizontal="center" vertical="center" wrapText="1"/>
    </xf>
    <xf numFmtId="0" fontId="9" fillId="6" borderId="38" xfId="0" applyFont="1" applyFill="1" applyBorder="1" applyAlignment="1">
      <alignment horizontal="left" vertical="center" wrapText="1" indent="2"/>
    </xf>
    <xf numFmtId="0" fontId="9" fillId="6" borderId="38" xfId="0" applyFont="1" applyFill="1" applyBorder="1" applyAlignment="1">
      <alignment horizontal="left" vertical="center" wrapText="1" inden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0" fontId="1" fillId="0" borderId="4" xfId="0" applyNumberFormat="1" applyFont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0" fontId="0" fillId="0" borderId="46" xfId="0" applyFont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9" fontId="0" fillId="0" borderId="47" xfId="0" applyNumberFormat="1" applyFont="1" applyBorder="1" applyAlignment="1">
      <alignment horizontal="center" vertical="center" wrapText="1"/>
    </xf>
    <xf numFmtId="3" fontId="0" fillId="0" borderId="47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9" fontId="0" fillId="0" borderId="23" xfId="0" applyNumberFormat="1" applyFont="1" applyBorder="1" applyAlignment="1">
      <alignment horizontal="center" vertical="center" wrapText="1"/>
    </xf>
    <xf numFmtId="3" fontId="0" fillId="0" borderId="23" xfId="0" applyNumberFormat="1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49" xfId="0" applyFont="1" applyBorder="1" applyAlignment="1">
      <alignment horizontal="center" vertical="center" wrapText="1"/>
    </xf>
    <xf numFmtId="9" fontId="0" fillId="0" borderId="49" xfId="0" applyNumberFormat="1" applyFont="1" applyBorder="1" applyAlignment="1">
      <alignment horizontal="center" vertical="center" wrapText="1"/>
    </xf>
    <xf numFmtId="3" fontId="0" fillId="0" borderId="49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9" fontId="0" fillId="0" borderId="4" xfId="0" applyNumberFormat="1" applyFont="1" applyBorder="1" applyAlignment="1">
      <alignment horizontal="center" vertical="center" wrapText="1"/>
    </xf>
    <xf numFmtId="3" fontId="0" fillId="0" borderId="4" xfId="0" applyNumberFormat="1" applyFont="1" applyBorder="1" applyAlignment="1">
      <alignment horizontal="center" vertical="center" wrapText="1"/>
    </xf>
    <xf numFmtId="10" fontId="0" fillId="0" borderId="0" xfId="0" applyNumberFormat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6" fillId="0" borderId="4" xfId="0" applyFont="1" applyBorder="1" applyAlignment="1">
      <alignment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3" fontId="6" fillId="0" borderId="30" xfId="0" applyNumberFormat="1" applyFont="1" applyBorder="1" applyAlignment="1">
      <alignment horizontal="center" vertical="center" wrapText="1"/>
    </xf>
    <xf numFmtId="9" fontId="6" fillId="0" borderId="30" xfId="0" applyNumberFormat="1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9" fontId="6" fillId="0" borderId="2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3" fontId="1" fillId="0" borderId="2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4" fillId="5" borderId="39" xfId="0" applyFont="1" applyFill="1" applyBorder="1" applyAlignment="1">
      <alignment horizontal="center" vertical="center" wrapText="1"/>
    </xf>
    <xf numFmtId="0" fontId="4" fillId="5" borderId="40" xfId="0" applyFont="1" applyFill="1" applyBorder="1" applyAlignment="1">
      <alignment horizontal="center" vertical="center" wrapText="1"/>
    </xf>
    <xf numFmtId="0" fontId="4" fillId="5" borderId="41" xfId="0" applyFont="1" applyFill="1" applyBorder="1" applyAlignment="1">
      <alignment horizontal="center" vertical="center" wrapText="1"/>
    </xf>
    <xf numFmtId="0" fontId="4" fillId="5" borderId="42" xfId="0" applyFont="1" applyFill="1" applyBorder="1" applyAlignment="1">
      <alignment horizontal="center" vertical="center" wrapText="1"/>
    </xf>
    <xf numFmtId="0" fontId="4" fillId="5" borderId="37" xfId="0" applyFont="1" applyFill="1" applyBorder="1" applyAlignment="1">
      <alignment horizontal="center" vertical="center" wrapText="1"/>
    </xf>
    <xf numFmtId="0" fontId="4" fillId="5" borderId="38" xfId="0" applyFont="1" applyFill="1" applyBorder="1" applyAlignment="1">
      <alignment horizontal="center" vertical="center" wrapText="1"/>
    </xf>
    <xf numFmtId="0" fontId="4" fillId="5" borderId="43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 wrapText="1"/>
    </xf>
    <xf numFmtId="0" fontId="4" fillId="5" borderId="45" xfId="0" applyFont="1" applyFill="1" applyBorder="1" applyAlignment="1">
      <alignment horizontal="center" vertical="center" wrapText="1"/>
    </xf>
    <xf numFmtId="3" fontId="6" fillId="0" borderId="24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5" fillId="4" borderId="26" xfId="0" applyFont="1" applyFill="1" applyBorder="1" applyAlignment="1">
      <alignment horizontal="left" vertical="center" wrapText="1" indent="5"/>
    </xf>
    <xf numFmtId="0" fontId="5" fillId="4" borderId="26" xfId="0" applyFont="1" applyFill="1" applyBorder="1" applyAlignment="1">
      <alignment horizontal="left" vertical="center" wrapText="1" indent="3"/>
    </xf>
    <xf numFmtId="0" fontId="5" fillId="4" borderId="27" xfId="0" applyFont="1" applyFill="1" applyBorder="1" applyAlignment="1">
      <alignment horizontal="left" vertical="center" wrapText="1" indent="3"/>
    </xf>
    <xf numFmtId="0" fontId="4" fillId="4" borderId="25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vertical="center" wrapText="1"/>
    </xf>
    <xf numFmtId="0" fontId="5" fillId="5" borderId="36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30" xfId="0" applyFont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6" fillId="0" borderId="36" xfId="0" applyFont="1" applyBorder="1" applyAlignment="1">
      <alignment vertical="center"/>
    </xf>
    <xf numFmtId="0" fontId="0" fillId="0" borderId="38" xfId="0" applyBorder="1" applyAlignment="1">
      <alignment vertical="center"/>
    </xf>
    <xf numFmtId="0" fontId="6" fillId="0" borderId="36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3" fontId="0" fillId="0" borderId="24" xfId="0" applyNumberFormat="1" applyFont="1" applyBorder="1" applyAlignment="1">
      <alignment horizontal="center" vertical="center" wrapText="1"/>
    </xf>
    <xf numFmtId="3" fontId="0" fillId="0" borderId="22" xfId="0" applyNumberFormat="1" applyFont="1" applyBorder="1" applyAlignment="1">
      <alignment horizontal="center" vertical="center" wrapText="1"/>
    </xf>
    <xf numFmtId="9" fontId="0" fillId="0" borderId="24" xfId="0" applyNumberFormat="1" applyFont="1" applyBorder="1" applyAlignment="1">
      <alignment horizontal="center" vertical="center" wrapText="1"/>
    </xf>
    <xf numFmtId="9" fontId="0" fillId="0" borderId="22" xfId="0" applyNumberFormat="1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vertical="center" wrapText="1"/>
    </xf>
    <xf numFmtId="9" fontId="1" fillId="0" borderId="4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2" fillId="0" borderId="25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2" fontId="0" fillId="0" borderId="29" xfId="0" applyNumberForma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 wrapText="1"/>
    </xf>
    <xf numFmtId="3" fontId="0" fillId="0" borderId="29" xfId="0" applyNumberFormat="1" applyFill="1" applyBorder="1" applyAlignment="1">
      <alignment horizontal="center" vertical="center"/>
    </xf>
    <xf numFmtId="0" fontId="0" fillId="0" borderId="28" xfId="0" applyFill="1" applyBorder="1"/>
    <xf numFmtId="10" fontId="0" fillId="0" borderId="29" xfId="0" applyNumberForma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2" fontId="0" fillId="0" borderId="34" xfId="0" applyNumberFormat="1" applyFill="1" applyBorder="1" applyAlignment="1">
      <alignment horizontal="center" vertic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47" xfId="0" applyBorder="1" applyAlignment="1">
      <alignment horizontal="center"/>
    </xf>
    <xf numFmtId="0" fontId="12" fillId="0" borderId="52" xfId="0" applyFont="1" applyFill="1" applyBorder="1" applyAlignment="1">
      <alignment horizontal="center" vertical="center"/>
    </xf>
    <xf numFmtId="2" fontId="0" fillId="0" borderId="52" xfId="0" applyNumberFormat="1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8"/>
  <sheetViews>
    <sheetView tabSelected="1" topLeftCell="A7" zoomScale="90" zoomScaleNormal="90" workbookViewId="0">
      <selection activeCell="O15" sqref="O15"/>
    </sheetView>
  </sheetViews>
  <sheetFormatPr defaultRowHeight="14.4" x14ac:dyDescent="0.3"/>
  <cols>
    <col min="2" max="2" width="13.33203125" customWidth="1"/>
    <col min="3" max="3" width="12" bestFit="1" customWidth="1"/>
    <col min="4" max="4" width="11.77734375" bestFit="1" customWidth="1"/>
    <col min="5" max="5" width="10.5546875" bestFit="1" customWidth="1"/>
    <col min="6" max="6" width="15.21875" customWidth="1"/>
    <col min="7" max="7" width="11.44140625" bestFit="1" customWidth="1"/>
    <col min="9" max="9" width="15.109375" customWidth="1"/>
    <col min="10" max="10" width="11.5546875" customWidth="1"/>
    <col min="11" max="11" width="14.44140625" customWidth="1"/>
    <col min="12" max="12" width="12.6640625" customWidth="1"/>
    <col min="13" max="13" width="12.88671875" customWidth="1"/>
    <col min="14" max="14" width="9.5546875" bestFit="1" customWidth="1"/>
    <col min="19" max="19" width="21.33203125" bestFit="1" customWidth="1"/>
    <col min="20" max="20" width="19.44140625" bestFit="1" customWidth="1"/>
    <col min="21" max="21" width="12.77734375" bestFit="1" customWidth="1"/>
  </cols>
  <sheetData>
    <row r="1" spans="2:21" ht="15" thickBot="1" x14ac:dyDescent="0.35">
      <c r="S1" s="167" t="s">
        <v>90</v>
      </c>
      <c r="T1" s="168"/>
      <c r="U1" s="169"/>
    </row>
    <row r="2" spans="2:21" ht="15" thickBot="1" x14ac:dyDescent="0.35">
      <c r="B2" s="117">
        <v>2015</v>
      </c>
      <c r="C2" s="117"/>
      <c r="D2" s="117"/>
      <c r="E2" s="117"/>
      <c r="F2" s="117"/>
      <c r="I2" s="118">
        <v>2014</v>
      </c>
      <c r="J2" s="118"/>
      <c r="K2" s="118"/>
      <c r="L2" s="118"/>
      <c r="M2" s="118"/>
      <c r="N2" s="118"/>
      <c r="O2" s="118"/>
      <c r="P2" s="118"/>
      <c r="Q2" s="118"/>
      <c r="S2" s="157" t="s">
        <v>26</v>
      </c>
      <c r="T2" s="158" t="s">
        <v>25</v>
      </c>
      <c r="U2" s="170" t="s">
        <v>89</v>
      </c>
    </row>
    <row r="3" spans="2:21" ht="28.8" customHeight="1" thickBot="1" x14ac:dyDescent="0.35">
      <c r="B3" s="76" t="s">
        <v>0</v>
      </c>
      <c r="C3" s="79" t="s">
        <v>1</v>
      </c>
      <c r="D3" s="80"/>
      <c r="E3" s="80"/>
      <c r="F3" s="81"/>
      <c r="G3" s="3"/>
      <c r="I3" s="122" t="s">
        <v>0</v>
      </c>
      <c r="J3" s="119" t="s">
        <v>16</v>
      </c>
      <c r="K3" s="119"/>
      <c r="L3" s="119"/>
      <c r="M3" s="119"/>
      <c r="N3" s="120" t="s">
        <v>17</v>
      </c>
      <c r="O3" s="120"/>
      <c r="P3" s="120"/>
      <c r="Q3" s="121"/>
      <c r="S3" s="159" t="s">
        <v>4</v>
      </c>
      <c r="T3" s="160">
        <f>+SUM(D6,K6:K11)/SUM(C6,J6:J11)</f>
        <v>0.97254700912199954</v>
      </c>
      <c r="U3" s="170"/>
    </row>
    <row r="4" spans="2:21" ht="43.8" thickBot="1" x14ac:dyDescent="0.35">
      <c r="B4" s="77"/>
      <c r="C4" s="89" t="s">
        <v>2</v>
      </c>
      <c r="D4" s="89" t="s">
        <v>3</v>
      </c>
      <c r="E4" s="89" t="s">
        <v>4</v>
      </c>
      <c r="F4" s="91" t="s">
        <v>5</v>
      </c>
      <c r="G4" s="3"/>
      <c r="I4" s="123"/>
      <c r="J4" s="93" t="s">
        <v>18</v>
      </c>
      <c r="K4" s="93" t="s">
        <v>19</v>
      </c>
      <c r="L4" s="93" t="s">
        <v>4</v>
      </c>
      <c r="M4" s="93" t="s">
        <v>24</v>
      </c>
      <c r="N4" s="93" t="s">
        <v>18</v>
      </c>
      <c r="O4" s="93" t="s">
        <v>19</v>
      </c>
      <c r="P4" s="93" t="s">
        <v>20</v>
      </c>
      <c r="Q4" s="93" t="s">
        <v>24</v>
      </c>
      <c r="S4" s="161" t="s">
        <v>37</v>
      </c>
      <c r="T4" s="162">
        <f>+F22</f>
        <v>7003</v>
      </c>
      <c r="U4" s="170"/>
    </row>
    <row r="5" spans="2:21" ht="43.8" thickBot="1" x14ac:dyDescent="0.35">
      <c r="B5" s="78"/>
      <c r="C5" s="90"/>
      <c r="D5" s="90"/>
      <c r="E5" s="90"/>
      <c r="F5" s="92"/>
      <c r="G5" s="3"/>
      <c r="I5" s="123"/>
      <c r="J5" s="94"/>
      <c r="K5" s="94"/>
      <c r="L5" s="94"/>
      <c r="M5" s="94"/>
      <c r="N5" s="94"/>
      <c r="O5" s="94"/>
      <c r="P5" s="94"/>
      <c r="Q5" s="94"/>
      <c r="S5" s="161" t="s">
        <v>38</v>
      </c>
      <c r="T5" s="162">
        <f>+AVERAGE(M18,F23)</f>
        <v>6056</v>
      </c>
      <c r="U5" s="170"/>
    </row>
    <row r="6" spans="2:21" ht="29.4" thickBot="1" x14ac:dyDescent="0.35">
      <c r="B6" s="5" t="s">
        <v>6</v>
      </c>
      <c r="C6" s="6">
        <v>441396</v>
      </c>
      <c r="D6" s="6">
        <v>621752</v>
      </c>
      <c r="E6" s="7">
        <v>1.41</v>
      </c>
      <c r="F6" s="8">
        <v>0.31</v>
      </c>
      <c r="G6" s="3"/>
      <c r="I6" s="72" t="s">
        <v>21</v>
      </c>
      <c r="J6" s="73">
        <v>370701</v>
      </c>
      <c r="K6" s="73">
        <v>341227</v>
      </c>
      <c r="L6" s="74">
        <v>0.92</v>
      </c>
      <c r="M6" s="75"/>
      <c r="N6" s="73">
        <v>247569</v>
      </c>
      <c r="O6" s="73">
        <v>167377</v>
      </c>
      <c r="P6" s="74">
        <v>0.68</v>
      </c>
      <c r="Q6" s="75"/>
      <c r="S6" s="161" t="s">
        <v>70</v>
      </c>
      <c r="T6" s="162">
        <f>AVERAGE(M19,F24)</f>
        <v>6333</v>
      </c>
      <c r="U6" s="170"/>
    </row>
    <row r="7" spans="2:21" ht="15" thickBot="1" x14ac:dyDescent="0.35">
      <c r="I7" s="71"/>
      <c r="J7" s="71"/>
      <c r="K7" s="71"/>
      <c r="L7" s="71"/>
      <c r="M7" s="71"/>
      <c r="N7" s="71"/>
      <c r="O7" s="71"/>
      <c r="P7" s="71"/>
      <c r="Q7" s="71"/>
      <c r="S7" s="163" t="s">
        <v>71</v>
      </c>
      <c r="T7" s="164">
        <f>+AVERAGEIFS(Hours!I4:I165,Hours!D4:D165,"HW")</f>
        <v>0.83492063492063517</v>
      </c>
      <c r="U7" s="170"/>
    </row>
    <row r="8" spans="2:21" ht="28.8" customHeight="1" thickBot="1" x14ac:dyDescent="0.35">
      <c r="B8" s="76" t="s">
        <v>7</v>
      </c>
      <c r="C8" s="82" t="s">
        <v>8</v>
      </c>
      <c r="D8" s="82" t="s">
        <v>9</v>
      </c>
      <c r="E8" s="82" t="s">
        <v>3</v>
      </c>
      <c r="F8" s="86" t="s">
        <v>4</v>
      </c>
      <c r="G8" s="3"/>
      <c r="I8" s="111" t="s">
        <v>6</v>
      </c>
      <c r="J8" s="110">
        <v>905293</v>
      </c>
      <c r="K8" s="110">
        <v>709301</v>
      </c>
      <c r="L8" s="95">
        <v>0.78</v>
      </c>
      <c r="M8" s="70"/>
      <c r="N8" s="110">
        <v>543176</v>
      </c>
      <c r="O8" s="110">
        <v>347923</v>
      </c>
      <c r="P8" s="95">
        <v>0.64</v>
      </c>
      <c r="Q8" s="70"/>
      <c r="S8" s="163" t="s">
        <v>72</v>
      </c>
      <c r="T8" s="164">
        <f>+AVERAGEIFS(Hours!I4:I165,Hours!D4:D165,"LPS")</f>
        <v>0.80714285714285716</v>
      </c>
      <c r="U8" s="170"/>
    </row>
    <row r="9" spans="2:21" ht="15" thickBot="1" x14ac:dyDescent="0.35">
      <c r="B9" s="77"/>
      <c r="C9" s="83"/>
      <c r="D9" s="85"/>
      <c r="E9" s="83"/>
      <c r="F9" s="87"/>
      <c r="G9" s="3"/>
      <c r="I9" s="71"/>
      <c r="J9" s="71"/>
      <c r="K9" s="71"/>
      <c r="L9" s="71"/>
      <c r="M9" s="71"/>
      <c r="N9" s="71"/>
      <c r="O9" s="71"/>
      <c r="P9" s="71"/>
      <c r="Q9" s="71"/>
      <c r="S9" s="163" t="s">
        <v>73</v>
      </c>
      <c r="T9" s="164">
        <f>+AVERAGEIFS(Hours!I4:I165,Hours!D4:D165,"MPS")</f>
        <v>0.82547945205479445</v>
      </c>
      <c r="U9" s="170"/>
    </row>
    <row r="10" spans="2:21" ht="15" thickBot="1" x14ac:dyDescent="0.35">
      <c r="B10" s="78"/>
      <c r="C10" s="84"/>
      <c r="D10" s="84"/>
      <c r="E10" s="84"/>
      <c r="F10" s="88"/>
      <c r="G10" s="3"/>
      <c r="I10" s="111" t="s">
        <v>22</v>
      </c>
      <c r="J10" s="110">
        <v>6903</v>
      </c>
      <c r="K10" s="110">
        <v>4676</v>
      </c>
      <c r="L10" s="95">
        <v>0.68</v>
      </c>
      <c r="M10" s="70"/>
      <c r="N10" s="110">
        <v>4142</v>
      </c>
      <c r="O10" s="110">
        <v>2294</v>
      </c>
      <c r="P10" s="95">
        <v>0.55000000000000004</v>
      </c>
      <c r="Q10" s="70"/>
      <c r="S10" s="163" t="s">
        <v>77</v>
      </c>
      <c r="T10" s="165">
        <f>+AVERAGE(E36,L36)</f>
        <v>135.44999999999999</v>
      </c>
      <c r="U10" s="171">
        <f>+T10+T10*0.01</f>
        <v>136.80449999999999</v>
      </c>
    </row>
    <row r="11" spans="2:21" ht="28.2" thickBot="1" x14ac:dyDescent="0.35">
      <c r="B11" s="11" t="s">
        <v>10</v>
      </c>
      <c r="C11" s="9">
        <v>5</v>
      </c>
      <c r="D11" s="10">
        <v>124637</v>
      </c>
      <c r="E11" s="10">
        <v>108597</v>
      </c>
      <c r="F11" s="12">
        <v>0.87</v>
      </c>
      <c r="G11" s="3"/>
      <c r="I11" s="71"/>
      <c r="J11" s="71"/>
      <c r="K11" s="71"/>
      <c r="L11" s="71"/>
      <c r="M11" s="71"/>
      <c r="N11" s="71"/>
      <c r="O11" s="71"/>
      <c r="P11" s="71"/>
      <c r="Q11" s="71"/>
      <c r="S11" s="163" t="s">
        <v>78</v>
      </c>
      <c r="T11" s="165">
        <f>+AVERAGE(E37,L38)</f>
        <v>239.60000000000002</v>
      </c>
      <c r="U11" s="171">
        <f t="shared" ref="U11:U12" si="0">+T11+T11*0.01</f>
        <v>241.99600000000001</v>
      </c>
    </row>
    <row r="12" spans="2:21" ht="55.8" customHeight="1" thickBot="1" x14ac:dyDescent="0.35">
      <c r="B12" s="11" t="s">
        <v>11</v>
      </c>
      <c r="C12" s="9">
        <v>5</v>
      </c>
      <c r="D12" s="10">
        <v>26648</v>
      </c>
      <c r="E12" s="10">
        <v>23033</v>
      </c>
      <c r="F12" s="12">
        <v>0.86</v>
      </c>
      <c r="G12" s="3"/>
      <c r="I12" s="17" t="s">
        <v>23</v>
      </c>
      <c r="J12" s="18">
        <v>1282898</v>
      </c>
      <c r="K12" s="18">
        <v>1055204</v>
      </c>
      <c r="L12" s="16">
        <v>0.82</v>
      </c>
      <c r="M12" s="16">
        <v>0.03</v>
      </c>
      <c r="N12" s="18">
        <v>794886</v>
      </c>
      <c r="O12" s="18">
        <v>517593</v>
      </c>
      <c r="P12" s="16">
        <v>0.65</v>
      </c>
      <c r="Q12" s="16">
        <v>0.1</v>
      </c>
      <c r="S12" s="159" t="s">
        <v>79</v>
      </c>
      <c r="T12" s="165">
        <f>+AVERAGE(E38,L39)</f>
        <v>291.5</v>
      </c>
      <c r="U12" s="171">
        <f t="shared" si="0"/>
        <v>294.41500000000002</v>
      </c>
    </row>
    <row r="13" spans="2:21" ht="42" thickBot="1" x14ac:dyDescent="0.35">
      <c r="B13" s="11" t="s">
        <v>12</v>
      </c>
      <c r="C13" s="9">
        <v>2</v>
      </c>
      <c r="D13" s="10">
        <v>12344</v>
      </c>
      <c r="E13" s="10">
        <v>17876</v>
      </c>
      <c r="F13" s="12">
        <v>1.45</v>
      </c>
      <c r="G13" s="3"/>
      <c r="J13" s="2"/>
      <c r="S13" s="159" t="s">
        <v>80</v>
      </c>
      <c r="T13" s="165">
        <f>+AVERAGE(E44,L43)</f>
        <v>75.150000000000006</v>
      </c>
      <c r="U13" s="170"/>
    </row>
    <row r="14" spans="2:21" ht="43.8" thickBot="1" x14ac:dyDescent="0.35">
      <c r="B14" s="115" t="s">
        <v>13</v>
      </c>
      <c r="C14" s="96">
        <v>9</v>
      </c>
      <c r="D14" s="98">
        <v>53920</v>
      </c>
      <c r="E14" s="98">
        <v>76385</v>
      </c>
      <c r="F14" s="99">
        <v>1.42</v>
      </c>
      <c r="G14" s="3"/>
      <c r="I14" s="107" t="s">
        <v>27</v>
      </c>
      <c r="J14" s="104" t="s">
        <v>28</v>
      </c>
      <c r="K14" s="104" t="s">
        <v>29</v>
      </c>
      <c r="L14" s="104" t="s">
        <v>33</v>
      </c>
      <c r="M14" s="101" t="s">
        <v>34</v>
      </c>
      <c r="S14" s="161" t="s">
        <v>81</v>
      </c>
      <c r="T14" s="165">
        <f>+AVERAGE(L45,E45)</f>
        <v>97.85</v>
      </c>
      <c r="U14" s="170"/>
    </row>
    <row r="15" spans="2:21" ht="43.8" thickBot="1" x14ac:dyDescent="0.35">
      <c r="B15" s="116"/>
      <c r="C15" s="97"/>
      <c r="D15" s="97"/>
      <c r="E15" s="97"/>
      <c r="F15" s="100"/>
      <c r="G15" s="3"/>
      <c r="I15" s="108"/>
      <c r="J15" s="105"/>
      <c r="K15" s="105"/>
      <c r="L15" s="105"/>
      <c r="M15" s="102"/>
      <c r="S15" s="161" t="s">
        <v>82</v>
      </c>
      <c r="T15" s="165">
        <f>+AVERAGE(L47,E46)</f>
        <v>83.6</v>
      </c>
      <c r="U15" s="170"/>
    </row>
    <row r="16" spans="2:21" ht="34.799999999999997" customHeight="1" thickBot="1" x14ac:dyDescent="0.35">
      <c r="B16" s="4" t="s">
        <v>14</v>
      </c>
      <c r="C16" s="13">
        <v>1</v>
      </c>
      <c r="D16" s="6">
        <v>7646</v>
      </c>
      <c r="E16" s="6">
        <v>165316</v>
      </c>
      <c r="F16" s="8">
        <v>21.62</v>
      </c>
      <c r="G16" s="3"/>
      <c r="I16" s="109"/>
      <c r="J16" s="106"/>
      <c r="K16" s="106"/>
      <c r="L16" s="106"/>
      <c r="M16" s="103"/>
      <c r="S16" s="159" t="s">
        <v>87</v>
      </c>
      <c r="T16" s="165">
        <v>0.45</v>
      </c>
      <c r="U16" s="170"/>
    </row>
    <row r="17" spans="2:21" ht="33" thickBot="1" x14ac:dyDescent="0.35">
      <c r="B17" s="14" t="s">
        <v>15</v>
      </c>
      <c r="C17" s="15">
        <f>+SUM(C11:C16)</f>
        <v>22</v>
      </c>
      <c r="D17" s="15">
        <f>+SUM(D11:D16)</f>
        <v>225195</v>
      </c>
      <c r="E17" s="15">
        <f>+SUM(E11:E16)</f>
        <v>391207</v>
      </c>
      <c r="F17" s="15"/>
      <c r="I17" s="26" t="s">
        <v>30</v>
      </c>
      <c r="J17" s="19">
        <v>0</v>
      </c>
      <c r="K17" s="19">
        <v>0</v>
      </c>
      <c r="L17" s="20">
        <v>2425</v>
      </c>
      <c r="M17" s="21">
        <v>0</v>
      </c>
      <c r="N17" s="35"/>
      <c r="S17" s="173" t="s">
        <v>88</v>
      </c>
      <c r="T17" s="166">
        <f>+ROUNDDOWN(AVERAGEIF(Hours!G6:G165,"&gt;3" ),0)</f>
        <v>4</v>
      </c>
      <c r="U17" s="172"/>
    </row>
    <row r="18" spans="2:21" ht="27" x14ac:dyDescent="0.3">
      <c r="I18" s="26" t="s">
        <v>31</v>
      </c>
      <c r="J18" s="19">
        <v>11</v>
      </c>
      <c r="K18" s="19">
        <v>33</v>
      </c>
      <c r="L18" s="20">
        <v>4380</v>
      </c>
      <c r="M18" s="22">
        <v>5560</v>
      </c>
      <c r="N18" s="35"/>
    </row>
    <row r="19" spans="2:21" ht="29.4" customHeight="1" thickBot="1" x14ac:dyDescent="0.35">
      <c r="B19" s="112" t="s">
        <v>27</v>
      </c>
      <c r="C19" s="112" t="s">
        <v>28</v>
      </c>
      <c r="D19" s="112" t="s">
        <v>29</v>
      </c>
      <c r="E19" s="112" t="s">
        <v>33</v>
      </c>
      <c r="F19" s="112" t="s">
        <v>36</v>
      </c>
      <c r="G19" s="3"/>
      <c r="I19" s="27" t="s">
        <v>32</v>
      </c>
      <c r="J19" s="23">
        <v>20</v>
      </c>
      <c r="K19" s="23">
        <v>60</v>
      </c>
      <c r="L19" s="24">
        <v>7752</v>
      </c>
      <c r="M19" s="25">
        <v>6560</v>
      </c>
      <c r="N19" s="35"/>
    </row>
    <row r="20" spans="2:21" x14ac:dyDescent="0.3">
      <c r="B20" s="113"/>
      <c r="C20" s="113"/>
      <c r="D20" s="113"/>
      <c r="E20" s="113"/>
      <c r="F20" s="113"/>
      <c r="G20" s="3"/>
      <c r="M20" s="34"/>
    </row>
    <row r="21" spans="2:21" x14ac:dyDescent="0.3">
      <c r="B21" s="114"/>
      <c r="C21" s="114"/>
      <c r="D21" s="114"/>
      <c r="E21" s="114"/>
      <c r="F21" s="114"/>
      <c r="G21" s="3"/>
      <c r="M21" s="2"/>
    </row>
    <row r="22" spans="2:21" ht="32.4" x14ac:dyDescent="0.3">
      <c r="B22" s="28" t="s">
        <v>35</v>
      </c>
      <c r="C22" s="29">
        <v>0</v>
      </c>
      <c r="D22" s="29">
        <v>6</v>
      </c>
      <c r="E22" s="30">
        <v>2425</v>
      </c>
      <c r="F22" s="30">
        <v>7003</v>
      </c>
      <c r="G22" s="33"/>
      <c r="I22" s="1"/>
      <c r="J22" s="2"/>
      <c r="M22" s="2"/>
    </row>
    <row r="23" spans="2:21" ht="27.6" x14ac:dyDescent="0.3">
      <c r="B23" s="28" t="s">
        <v>31</v>
      </c>
      <c r="C23" s="29">
        <v>11</v>
      </c>
      <c r="D23" s="29">
        <v>17</v>
      </c>
      <c r="E23" s="30">
        <v>4380</v>
      </c>
      <c r="F23" s="30">
        <v>6552</v>
      </c>
      <c r="G23" s="33"/>
      <c r="J23" s="1"/>
      <c r="K23" s="2"/>
    </row>
    <row r="24" spans="2:21" x14ac:dyDescent="0.3">
      <c r="B24" s="28" t="s">
        <v>32</v>
      </c>
      <c r="C24" s="29">
        <v>8</v>
      </c>
      <c r="D24" s="29">
        <v>27</v>
      </c>
      <c r="E24" s="30">
        <v>7752</v>
      </c>
      <c r="F24" s="30">
        <v>6106</v>
      </c>
      <c r="G24" s="33"/>
      <c r="K24" s="2"/>
      <c r="L24" s="1"/>
    </row>
    <row r="25" spans="2:21" x14ac:dyDescent="0.3">
      <c r="B25" s="31"/>
      <c r="E25" s="32"/>
      <c r="F25" s="32"/>
      <c r="K25" s="2"/>
      <c r="L25" s="1"/>
    </row>
    <row r="26" spans="2:21" x14ac:dyDescent="0.3">
      <c r="K26" s="2"/>
      <c r="L26" s="1"/>
    </row>
    <row r="27" spans="2:21" x14ac:dyDescent="0.3">
      <c r="B27" s="112" t="s">
        <v>41</v>
      </c>
      <c r="C27" s="112" t="s">
        <v>29</v>
      </c>
      <c r="D27" s="112" t="s">
        <v>58</v>
      </c>
      <c r="E27" s="112" t="s">
        <v>59</v>
      </c>
      <c r="I27" s="112" t="s">
        <v>41</v>
      </c>
      <c r="J27" s="112" t="s">
        <v>29</v>
      </c>
      <c r="K27" s="112" t="s">
        <v>58</v>
      </c>
      <c r="L27" s="112" t="s">
        <v>59</v>
      </c>
    </row>
    <row r="28" spans="2:21" x14ac:dyDescent="0.3">
      <c r="B28" s="113"/>
      <c r="C28" s="113"/>
      <c r="D28" s="125"/>
      <c r="E28" s="125"/>
      <c r="I28" s="113"/>
      <c r="J28" s="113"/>
      <c r="K28" s="125"/>
      <c r="L28" s="125"/>
    </row>
    <row r="29" spans="2:21" x14ac:dyDescent="0.3">
      <c r="B29" s="124"/>
      <c r="C29" s="124"/>
      <c r="D29" s="124"/>
      <c r="E29" s="124"/>
      <c r="I29" s="124"/>
      <c r="J29" s="124"/>
      <c r="K29" s="124"/>
      <c r="L29" s="124"/>
    </row>
    <row r="30" spans="2:21" x14ac:dyDescent="0.3">
      <c r="B30" s="28" t="s">
        <v>60</v>
      </c>
      <c r="C30" s="45">
        <v>27</v>
      </c>
      <c r="D30" s="48">
        <v>0.82</v>
      </c>
      <c r="E30" s="48">
        <v>0.88100000000000001</v>
      </c>
      <c r="I30" s="28" t="s">
        <v>60</v>
      </c>
      <c r="J30" s="47">
        <v>36</v>
      </c>
      <c r="K30" s="48">
        <v>0.82</v>
      </c>
      <c r="L30" s="48">
        <v>0.77600000000000002</v>
      </c>
      <c r="M30" s="66"/>
    </row>
    <row r="31" spans="2:21" ht="27.6" x14ac:dyDescent="0.3">
      <c r="B31" s="28" t="s">
        <v>61</v>
      </c>
      <c r="C31" s="45">
        <v>3</v>
      </c>
      <c r="D31" s="48">
        <v>0.83</v>
      </c>
      <c r="E31" s="48">
        <v>0.8</v>
      </c>
      <c r="I31" s="28" t="s">
        <v>61</v>
      </c>
      <c r="J31" s="47">
        <v>4</v>
      </c>
      <c r="K31" s="48">
        <v>0.83</v>
      </c>
      <c r="L31" s="48">
        <v>0.82899999999999996</v>
      </c>
    </row>
    <row r="32" spans="2:21" ht="27.6" x14ac:dyDescent="0.3">
      <c r="B32" s="28" t="s">
        <v>62</v>
      </c>
      <c r="C32" s="45">
        <v>20</v>
      </c>
      <c r="D32" s="48">
        <v>0.83</v>
      </c>
      <c r="E32" s="48">
        <v>0.83399999999999996</v>
      </c>
      <c r="I32" s="28" t="s">
        <v>62</v>
      </c>
      <c r="J32" s="47">
        <v>53</v>
      </c>
      <c r="K32" s="48">
        <v>0.83</v>
      </c>
      <c r="L32" s="48">
        <v>0.83899999999999997</v>
      </c>
    </row>
    <row r="34" spans="2:12" x14ac:dyDescent="0.3">
      <c r="B34" s="126" t="s">
        <v>41</v>
      </c>
      <c r="C34" s="126" t="s">
        <v>29</v>
      </c>
      <c r="D34" s="127" t="s">
        <v>74</v>
      </c>
      <c r="E34" s="127" t="s">
        <v>75</v>
      </c>
      <c r="I34" s="126" t="s">
        <v>41</v>
      </c>
      <c r="J34" s="126" t="s">
        <v>29</v>
      </c>
      <c r="K34" s="127" t="s">
        <v>74</v>
      </c>
      <c r="L34" s="127" t="s">
        <v>76</v>
      </c>
    </row>
    <row r="35" spans="2:12" ht="25.8" customHeight="1" x14ac:dyDescent="0.3">
      <c r="B35" s="124"/>
      <c r="C35" s="124"/>
      <c r="D35" s="124"/>
      <c r="E35" s="124"/>
      <c r="I35" s="124"/>
      <c r="J35" s="124"/>
      <c r="K35" s="124"/>
      <c r="L35" s="124"/>
    </row>
    <row r="36" spans="2:12" x14ac:dyDescent="0.3">
      <c r="B36" s="28" t="s">
        <v>60</v>
      </c>
      <c r="C36" s="47">
        <v>27</v>
      </c>
      <c r="D36" s="47">
        <v>150</v>
      </c>
      <c r="E36" s="47">
        <v>135.6</v>
      </c>
      <c r="I36" s="133" t="s">
        <v>60</v>
      </c>
      <c r="J36" s="135">
        <v>36</v>
      </c>
      <c r="K36" s="135">
        <v>150</v>
      </c>
      <c r="L36" s="135">
        <v>135.30000000000001</v>
      </c>
    </row>
    <row r="37" spans="2:12" ht="27.6" x14ac:dyDescent="0.3">
      <c r="B37" s="28" t="s">
        <v>61</v>
      </c>
      <c r="C37" s="47">
        <v>3</v>
      </c>
      <c r="D37" s="47">
        <v>243</v>
      </c>
      <c r="E37" s="47">
        <v>222.9</v>
      </c>
      <c r="I37" s="134"/>
      <c r="J37" s="134"/>
      <c r="K37" s="134"/>
      <c r="L37" s="134"/>
    </row>
    <row r="38" spans="2:12" ht="27.6" x14ac:dyDescent="0.3">
      <c r="B38" s="28" t="s">
        <v>62</v>
      </c>
      <c r="C38" s="47">
        <v>20</v>
      </c>
      <c r="D38" s="47">
        <v>328</v>
      </c>
      <c r="E38" s="47">
        <v>270.5</v>
      </c>
      <c r="I38" s="69" t="s">
        <v>61</v>
      </c>
      <c r="J38" s="19">
        <v>4</v>
      </c>
      <c r="K38" s="19">
        <v>243</v>
      </c>
      <c r="L38" s="19">
        <v>256.3</v>
      </c>
    </row>
    <row r="39" spans="2:12" ht="26.4" x14ac:dyDescent="0.3">
      <c r="I39" s="69" t="s">
        <v>62</v>
      </c>
      <c r="J39" s="19">
        <v>53</v>
      </c>
      <c r="K39" s="19">
        <v>328</v>
      </c>
      <c r="L39" s="19">
        <v>312.5</v>
      </c>
    </row>
    <row r="41" spans="2:12" x14ac:dyDescent="0.3">
      <c r="B41" s="126" t="s">
        <v>41</v>
      </c>
      <c r="C41" s="126" t="s">
        <v>29</v>
      </c>
      <c r="D41" s="126" t="s">
        <v>83</v>
      </c>
      <c r="E41" s="126" t="s">
        <v>84</v>
      </c>
      <c r="I41" s="128" t="s">
        <v>41</v>
      </c>
      <c r="J41" s="128" t="s">
        <v>29</v>
      </c>
      <c r="K41" s="127" t="s">
        <v>85</v>
      </c>
      <c r="L41" s="127" t="s">
        <v>86</v>
      </c>
    </row>
    <row r="42" spans="2:12" ht="43.8" customHeight="1" x14ac:dyDescent="0.3">
      <c r="B42" s="125"/>
      <c r="C42" s="125"/>
      <c r="D42" s="125"/>
      <c r="E42" s="125"/>
      <c r="I42" s="129"/>
      <c r="J42" s="129"/>
      <c r="K42" s="124"/>
      <c r="L42" s="124"/>
    </row>
    <row r="43" spans="2:12" ht="29.4" customHeight="1" x14ac:dyDescent="0.3">
      <c r="B43" s="124"/>
      <c r="C43" s="124"/>
      <c r="D43" s="124"/>
      <c r="E43" s="124"/>
      <c r="I43" s="130" t="s">
        <v>60</v>
      </c>
      <c r="J43" s="72">
        <v>36</v>
      </c>
      <c r="K43" s="72">
        <v>75</v>
      </c>
      <c r="L43" s="72">
        <v>77.599999999999994</v>
      </c>
    </row>
    <row r="44" spans="2:12" ht="15" thickBot="1" x14ac:dyDescent="0.35">
      <c r="B44" s="28" t="s">
        <v>60</v>
      </c>
      <c r="C44" s="47">
        <v>27</v>
      </c>
      <c r="D44" s="47">
        <v>75</v>
      </c>
      <c r="E44" s="47">
        <v>72.7</v>
      </c>
      <c r="I44" s="131"/>
      <c r="J44" s="131"/>
      <c r="K44" s="131"/>
      <c r="L44" s="131"/>
    </row>
    <row r="45" spans="2:12" ht="27.6" x14ac:dyDescent="0.3">
      <c r="B45" s="28" t="s">
        <v>61</v>
      </c>
      <c r="C45" s="47">
        <v>3</v>
      </c>
      <c r="D45" s="47">
        <v>75</v>
      </c>
      <c r="E45" s="47">
        <v>93.4</v>
      </c>
      <c r="I45" s="132" t="s">
        <v>61</v>
      </c>
      <c r="J45" s="111">
        <v>4</v>
      </c>
      <c r="K45" s="111">
        <v>75</v>
      </c>
      <c r="L45" s="111">
        <v>102.3</v>
      </c>
    </row>
    <row r="46" spans="2:12" ht="28.2" thickBot="1" x14ac:dyDescent="0.35">
      <c r="B46" s="28" t="s">
        <v>62</v>
      </c>
      <c r="C46" s="47">
        <v>20</v>
      </c>
      <c r="D46" s="47">
        <v>75</v>
      </c>
      <c r="E46" s="47">
        <v>81.400000000000006</v>
      </c>
      <c r="I46" s="131"/>
      <c r="J46" s="131"/>
      <c r="K46" s="131"/>
      <c r="L46" s="131"/>
    </row>
    <row r="47" spans="2:12" x14ac:dyDescent="0.3">
      <c r="I47" s="132" t="s">
        <v>62</v>
      </c>
      <c r="J47" s="111">
        <v>53</v>
      </c>
      <c r="K47" s="111">
        <v>75</v>
      </c>
      <c r="L47" s="111">
        <v>85.8</v>
      </c>
    </row>
    <row r="48" spans="2:12" ht="15" thickBot="1" x14ac:dyDescent="0.35">
      <c r="I48" s="131"/>
      <c r="J48" s="131"/>
      <c r="K48" s="131"/>
      <c r="L48" s="131"/>
    </row>
  </sheetData>
  <mergeCells count="107">
    <mergeCell ref="S1:U1"/>
    <mergeCell ref="I45:I46"/>
    <mergeCell ref="J45:J46"/>
    <mergeCell ref="K45:K46"/>
    <mergeCell ref="L45:L46"/>
    <mergeCell ref="I47:I48"/>
    <mergeCell ref="J47:J48"/>
    <mergeCell ref="K47:K48"/>
    <mergeCell ref="L47:L48"/>
    <mergeCell ref="I36:I37"/>
    <mergeCell ref="J36:J37"/>
    <mergeCell ref="K36:K37"/>
    <mergeCell ref="L36:L37"/>
    <mergeCell ref="B41:B43"/>
    <mergeCell ref="C41:C43"/>
    <mergeCell ref="D41:D43"/>
    <mergeCell ref="E41:E43"/>
    <mergeCell ref="I41:I42"/>
    <mergeCell ref="J41:J42"/>
    <mergeCell ref="K41:K42"/>
    <mergeCell ref="L41:L42"/>
    <mergeCell ref="I43:I44"/>
    <mergeCell ref="J43:J44"/>
    <mergeCell ref="K43:K44"/>
    <mergeCell ref="L43:L44"/>
    <mergeCell ref="I27:I29"/>
    <mergeCell ref="J27:J29"/>
    <mergeCell ref="K27:K29"/>
    <mergeCell ref="L27:L29"/>
    <mergeCell ref="B34:B35"/>
    <mergeCell ref="C34:C35"/>
    <mergeCell ref="D34:D35"/>
    <mergeCell ref="E34:E35"/>
    <mergeCell ref="I34:I35"/>
    <mergeCell ref="J34:J35"/>
    <mergeCell ref="K34:K35"/>
    <mergeCell ref="L34:L35"/>
    <mergeCell ref="B27:B29"/>
    <mergeCell ref="C27:C29"/>
    <mergeCell ref="D27:D29"/>
    <mergeCell ref="E27:E29"/>
    <mergeCell ref="B2:F2"/>
    <mergeCell ref="I2:Q2"/>
    <mergeCell ref="O8:O9"/>
    <mergeCell ref="P8:P9"/>
    <mergeCell ref="Q8:Q9"/>
    <mergeCell ref="I8:I9"/>
    <mergeCell ref="J8:J9"/>
    <mergeCell ref="K8:K9"/>
    <mergeCell ref="L8:L9"/>
    <mergeCell ref="M8:M9"/>
    <mergeCell ref="N6:N7"/>
    <mergeCell ref="O6:O7"/>
    <mergeCell ref="P6:P7"/>
    <mergeCell ref="Q6:Q7"/>
    <mergeCell ref="J3:M3"/>
    <mergeCell ref="N3:Q3"/>
    <mergeCell ref="L4:L5"/>
    <mergeCell ref="M4:M5"/>
    <mergeCell ref="N4:N5"/>
    <mergeCell ref="O4:O5"/>
    <mergeCell ref="P4:P5"/>
    <mergeCell ref="Q4:Q5"/>
    <mergeCell ref="I3:I5"/>
    <mergeCell ref="J4:J5"/>
    <mergeCell ref="I10:I11"/>
    <mergeCell ref="J10:J11"/>
    <mergeCell ref="K10:K11"/>
    <mergeCell ref="B19:B21"/>
    <mergeCell ref="C19:C21"/>
    <mergeCell ref="D19:D21"/>
    <mergeCell ref="E19:E21"/>
    <mergeCell ref="F19:F21"/>
    <mergeCell ref="B14:B15"/>
    <mergeCell ref="C14:C15"/>
    <mergeCell ref="D14:D15"/>
    <mergeCell ref="E14:E15"/>
    <mergeCell ref="F14:F15"/>
    <mergeCell ref="M14:M16"/>
    <mergeCell ref="L14:L16"/>
    <mergeCell ref="K14:K16"/>
    <mergeCell ref="J14:J16"/>
    <mergeCell ref="I14:I16"/>
    <mergeCell ref="Q10:Q11"/>
    <mergeCell ref="I6:I7"/>
    <mergeCell ref="J6:J7"/>
    <mergeCell ref="K6:K7"/>
    <mergeCell ref="L6:L7"/>
    <mergeCell ref="M6:M7"/>
    <mergeCell ref="M10:M11"/>
    <mergeCell ref="B3:B5"/>
    <mergeCell ref="C3:F3"/>
    <mergeCell ref="B8:B10"/>
    <mergeCell ref="C8:C10"/>
    <mergeCell ref="D8:D10"/>
    <mergeCell ref="E8:E10"/>
    <mergeCell ref="F8:F10"/>
    <mergeCell ref="C4:C5"/>
    <mergeCell ref="D4:D5"/>
    <mergeCell ref="E4:E5"/>
    <mergeCell ref="F4:F5"/>
    <mergeCell ref="K4:K5"/>
    <mergeCell ref="L10:L11"/>
    <mergeCell ref="N10:N11"/>
    <mergeCell ref="O10:O11"/>
    <mergeCell ref="N8:N9"/>
    <mergeCell ref="P10:P11"/>
  </mergeCells>
  <pageMargins left="0.7" right="0.7" top="0.75" bottom="0.75" header="0.3" footer="0.3"/>
  <pageSetup orientation="portrait" r:id="rId1"/>
  <ignoredErrors>
    <ignoredError sqref="T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69"/>
  <sheetViews>
    <sheetView topLeftCell="B1" workbookViewId="0">
      <selection activeCell="G6" sqref="G6"/>
    </sheetView>
  </sheetViews>
  <sheetFormatPr defaultRowHeight="14.4" x14ac:dyDescent="0.3"/>
  <cols>
    <col min="2" max="2" width="8.88671875" customWidth="1"/>
    <col min="3" max="3" width="11" bestFit="1" customWidth="1"/>
    <col min="4" max="4" width="10.77734375" bestFit="1" customWidth="1"/>
    <col min="6" max="6" width="8.88671875" bestFit="1" customWidth="1"/>
    <col min="7" max="7" width="8.44140625" bestFit="1" customWidth="1"/>
    <col min="8" max="8" width="14" customWidth="1"/>
    <col min="9" max="9" width="9" bestFit="1" customWidth="1"/>
    <col min="10" max="10" width="15.44140625" customWidth="1"/>
    <col min="11" max="11" width="14.44140625" bestFit="1" customWidth="1"/>
    <col min="12" max="12" width="9" bestFit="1" customWidth="1"/>
    <col min="13" max="13" width="10.109375" bestFit="1" customWidth="1"/>
    <col min="14" max="14" width="10" customWidth="1"/>
    <col min="15" max="15" width="9" bestFit="1" customWidth="1"/>
    <col min="17" max="17" width="16.21875" customWidth="1"/>
    <col min="18" max="18" width="12.33203125" customWidth="1"/>
    <col min="19" max="19" width="13" customWidth="1"/>
  </cols>
  <sheetData>
    <row r="2" spans="1:19" x14ac:dyDescent="0.3">
      <c r="B2" s="150">
        <v>2015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39"/>
    </row>
    <row r="3" spans="1:19" ht="62.4" x14ac:dyDescent="0.3">
      <c r="A3">
        <v>2015</v>
      </c>
      <c r="B3" s="42" t="s">
        <v>39</v>
      </c>
      <c r="C3" s="43" t="s">
        <v>40</v>
      </c>
      <c r="D3" s="44" t="s">
        <v>41</v>
      </c>
      <c r="E3" s="42" t="s">
        <v>47</v>
      </c>
      <c r="F3" s="42" t="s">
        <v>48</v>
      </c>
      <c r="G3" s="42" t="s">
        <v>49</v>
      </c>
      <c r="H3" s="42" t="s">
        <v>50</v>
      </c>
      <c r="I3" s="42" t="s">
        <v>51</v>
      </c>
      <c r="J3" s="42" t="s">
        <v>52</v>
      </c>
      <c r="K3" s="42" t="s">
        <v>53</v>
      </c>
      <c r="L3" s="42" t="s">
        <v>54</v>
      </c>
      <c r="M3" s="42" t="s">
        <v>55</v>
      </c>
      <c r="N3" s="42" t="s">
        <v>56</v>
      </c>
      <c r="O3" s="42" t="s">
        <v>4</v>
      </c>
      <c r="Q3" s="49" t="s">
        <v>65</v>
      </c>
      <c r="R3" s="49" t="s">
        <v>66</v>
      </c>
      <c r="S3" s="49" t="s">
        <v>67</v>
      </c>
    </row>
    <row r="4" spans="1:19" x14ac:dyDescent="0.3">
      <c r="B4" s="149">
        <v>1</v>
      </c>
      <c r="C4" s="29" t="s">
        <v>42</v>
      </c>
      <c r="D4" s="29" t="s">
        <v>63</v>
      </c>
      <c r="E4" s="29" t="s">
        <v>43</v>
      </c>
      <c r="F4" s="29">
        <v>50</v>
      </c>
      <c r="G4" s="29">
        <v>10</v>
      </c>
      <c r="H4" s="29">
        <v>1.5</v>
      </c>
      <c r="I4" s="37">
        <v>0.8</v>
      </c>
      <c r="J4" s="36">
        <v>222.9</v>
      </c>
      <c r="K4" s="29">
        <v>93.4</v>
      </c>
      <c r="L4" s="30">
        <v>1923</v>
      </c>
      <c r="M4" s="29">
        <v>92</v>
      </c>
      <c r="N4" s="29">
        <v>43</v>
      </c>
      <c r="O4" s="37">
        <v>2.15</v>
      </c>
      <c r="Q4" s="48">
        <f>+AVERAGEIFS($I$4:$I$165,$D$4:$D$165,"HW")</f>
        <v>0.83492063492063517</v>
      </c>
      <c r="R4" s="48">
        <f>+AVERAGEIFS($I$4:$I$165,$D$4:$D$165,"LPS")</f>
        <v>0.80714285714285716</v>
      </c>
      <c r="S4" s="48">
        <f>+AVERAGEIFS($I$4:$I$165,$D$4:$D$165,"MPS")</f>
        <v>0.82547945205479445</v>
      </c>
    </row>
    <row r="5" spans="1:19" x14ac:dyDescent="0.3">
      <c r="B5" s="125"/>
      <c r="C5" s="29" t="s">
        <v>42</v>
      </c>
      <c r="D5" s="29" t="s">
        <v>63</v>
      </c>
      <c r="E5" s="29" t="s">
        <v>43</v>
      </c>
      <c r="F5" s="29">
        <v>25</v>
      </c>
      <c r="G5" s="29">
        <v>14</v>
      </c>
      <c r="H5" s="29">
        <v>1.5</v>
      </c>
      <c r="I5" s="37">
        <v>0.8</v>
      </c>
      <c r="J5" s="36">
        <v>222.9</v>
      </c>
      <c r="K5" s="29">
        <v>93.4</v>
      </c>
      <c r="L5" s="30">
        <v>1923</v>
      </c>
      <c r="M5" s="29">
        <v>59</v>
      </c>
      <c r="N5" s="29">
        <v>21</v>
      </c>
      <c r="O5" s="37">
        <v>2.76</v>
      </c>
      <c r="Q5" s="3"/>
      <c r="R5" s="50"/>
      <c r="S5" s="50"/>
    </row>
    <row r="6" spans="1:19" x14ac:dyDescent="0.3">
      <c r="B6" s="124"/>
      <c r="C6" s="29" t="s">
        <v>42</v>
      </c>
      <c r="D6" s="29" t="s">
        <v>63</v>
      </c>
      <c r="E6" s="29" t="s">
        <v>43</v>
      </c>
      <c r="F6" s="29">
        <v>847</v>
      </c>
      <c r="G6" s="29">
        <v>3</v>
      </c>
      <c r="H6" s="29">
        <v>1.5</v>
      </c>
      <c r="I6" s="37">
        <v>0.8</v>
      </c>
      <c r="J6" s="36">
        <v>222.9</v>
      </c>
      <c r="K6" s="29">
        <v>93.4</v>
      </c>
      <c r="L6" s="30">
        <v>1923</v>
      </c>
      <c r="M6" s="29">
        <v>387</v>
      </c>
      <c r="N6" s="29">
        <v>723</v>
      </c>
      <c r="O6" s="37">
        <v>0.54</v>
      </c>
      <c r="Q6" s="3"/>
    </row>
    <row r="7" spans="1:19" x14ac:dyDescent="0.3">
      <c r="B7" s="149">
        <v>2</v>
      </c>
      <c r="C7" s="29" t="s">
        <v>42</v>
      </c>
      <c r="D7" s="29" t="s">
        <v>44</v>
      </c>
      <c r="E7" s="29" t="s">
        <v>43</v>
      </c>
      <c r="F7" s="29">
        <v>183</v>
      </c>
      <c r="G7" s="29">
        <v>2.5</v>
      </c>
      <c r="H7" s="29">
        <v>2</v>
      </c>
      <c r="I7" s="37">
        <v>0.97</v>
      </c>
      <c r="J7" s="36">
        <v>125.6</v>
      </c>
      <c r="K7" s="29">
        <v>63.4</v>
      </c>
      <c r="L7" s="30">
        <v>8760</v>
      </c>
      <c r="M7" s="29">
        <v>134</v>
      </c>
      <c r="N7" s="29">
        <v>197</v>
      </c>
      <c r="O7" s="37">
        <v>0.68</v>
      </c>
      <c r="Q7" s="3"/>
    </row>
    <row r="8" spans="1:19" x14ac:dyDescent="0.3">
      <c r="B8" s="125"/>
      <c r="C8" s="29" t="s">
        <v>42</v>
      </c>
      <c r="D8" s="29" t="s">
        <v>44</v>
      </c>
      <c r="E8" s="29" t="s">
        <v>45</v>
      </c>
      <c r="F8" s="29">
        <v>33</v>
      </c>
      <c r="G8" s="29">
        <v>0.75</v>
      </c>
      <c r="H8" s="29">
        <v>2</v>
      </c>
      <c r="I8" s="37">
        <v>0.97</v>
      </c>
      <c r="J8" s="36">
        <v>122.3</v>
      </c>
      <c r="K8" s="29">
        <v>83.2</v>
      </c>
      <c r="L8" s="30">
        <v>8760</v>
      </c>
      <c r="M8" s="29">
        <v>5</v>
      </c>
      <c r="N8" s="29">
        <v>6</v>
      </c>
      <c r="O8" s="37">
        <v>0.85</v>
      </c>
      <c r="Q8" s="3"/>
    </row>
    <row r="9" spans="1:19" x14ac:dyDescent="0.3">
      <c r="B9" s="124"/>
      <c r="C9" s="29" t="s">
        <v>42</v>
      </c>
      <c r="D9" s="29" t="s">
        <v>44</v>
      </c>
      <c r="E9" s="29" t="s">
        <v>45</v>
      </c>
      <c r="F9" s="29">
        <v>549</v>
      </c>
      <c r="G9" s="29">
        <v>0.75</v>
      </c>
      <c r="H9" s="29">
        <v>2</v>
      </c>
      <c r="I9" s="37">
        <v>0.97</v>
      </c>
      <c r="J9" s="36">
        <v>125.6</v>
      </c>
      <c r="K9" s="29">
        <v>63.4</v>
      </c>
      <c r="L9" s="30">
        <v>8760</v>
      </c>
      <c r="M9" s="29">
        <v>155</v>
      </c>
      <c r="N9" s="29">
        <v>325</v>
      </c>
      <c r="O9" s="37">
        <v>0.48</v>
      </c>
      <c r="Q9" s="3"/>
    </row>
    <row r="10" spans="1:19" x14ac:dyDescent="0.3">
      <c r="B10" s="29">
        <v>4</v>
      </c>
      <c r="C10" s="29" t="s">
        <v>42</v>
      </c>
      <c r="D10" s="29" t="s">
        <v>64</v>
      </c>
      <c r="E10" s="29" t="s">
        <v>43</v>
      </c>
      <c r="F10" s="29">
        <v>935</v>
      </c>
      <c r="G10" s="29">
        <v>10</v>
      </c>
      <c r="H10" s="29">
        <v>3</v>
      </c>
      <c r="I10" s="37">
        <v>0.82</v>
      </c>
      <c r="J10" s="36">
        <v>314.2</v>
      </c>
      <c r="K10" s="29">
        <v>86.3</v>
      </c>
      <c r="L10" s="30">
        <v>8760</v>
      </c>
      <c r="M10" s="30">
        <v>16532</v>
      </c>
      <c r="N10" s="29">
        <v>765</v>
      </c>
      <c r="O10" s="37">
        <v>21.62</v>
      </c>
      <c r="Q10" s="3"/>
    </row>
    <row r="11" spans="1:19" x14ac:dyDescent="0.3">
      <c r="B11" s="151">
        <v>5</v>
      </c>
      <c r="C11" s="29" t="s">
        <v>42</v>
      </c>
      <c r="D11" s="29" t="s">
        <v>44</v>
      </c>
      <c r="E11" s="29" t="s">
        <v>43</v>
      </c>
      <c r="F11" s="30">
        <v>1333</v>
      </c>
      <c r="G11" s="29">
        <v>6</v>
      </c>
      <c r="H11" s="29">
        <v>1.5</v>
      </c>
      <c r="I11" s="37">
        <v>0.85</v>
      </c>
      <c r="J11" s="36">
        <v>153.6</v>
      </c>
      <c r="K11" s="29">
        <v>63.4</v>
      </c>
      <c r="L11" s="30">
        <v>2800</v>
      </c>
      <c r="M11" s="30">
        <v>1234</v>
      </c>
      <c r="N11" s="30">
        <v>1432</v>
      </c>
      <c r="O11" s="37">
        <v>0.86</v>
      </c>
      <c r="Q11" s="3"/>
    </row>
    <row r="12" spans="1:19" x14ac:dyDescent="0.3">
      <c r="B12" s="152"/>
      <c r="C12" s="144" t="s">
        <v>42</v>
      </c>
      <c r="D12" s="144" t="s">
        <v>44</v>
      </c>
      <c r="E12" s="144" t="s">
        <v>43</v>
      </c>
      <c r="F12" s="144">
        <v>119</v>
      </c>
      <c r="G12" s="144">
        <v>6</v>
      </c>
      <c r="H12" s="144">
        <v>1.5</v>
      </c>
      <c r="I12" s="154">
        <v>0.85</v>
      </c>
      <c r="J12" s="156">
        <v>153.6</v>
      </c>
      <c r="K12" s="144">
        <v>83.8</v>
      </c>
      <c r="L12" s="155">
        <v>2800</v>
      </c>
      <c r="M12" s="144">
        <v>83</v>
      </c>
      <c r="N12" s="144">
        <v>45</v>
      </c>
      <c r="O12" s="154">
        <v>1.83</v>
      </c>
      <c r="Q12" s="3"/>
    </row>
    <row r="13" spans="1:19" x14ac:dyDescent="0.3">
      <c r="B13" s="153"/>
      <c r="C13" s="144"/>
      <c r="D13" s="144"/>
      <c r="E13" s="144"/>
      <c r="F13" s="144"/>
      <c r="G13" s="144"/>
      <c r="H13" s="144"/>
      <c r="I13" s="154"/>
      <c r="J13" s="156"/>
      <c r="K13" s="144"/>
      <c r="L13" s="155"/>
      <c r="M13" s="144"/>
      <c r="N13" s="144"/>
      <c r="O13" s="154"/>
      <c r="Q13" s="3"/>
    </row>
    <row r="14" spans="1:19" x14ac:dyDescent="0.3">
      <c r="B14" s="29">
        <v>6</v>
      </c>
      <c r="C14" s="29" t="s">
        <v>42</v>
      </c>
      <c r="D14" s="29" t="s">
        <v>44</v>
      </c>
      <c r="E14" s="29" t="s">
        <v>43</v>
      </c>
      <c r="F14" s="29">
        <v>22</v>
      </c>
      <c r="G14" s="29">
        <v>2</v>
      </c>
      <c r="H14" s="29">
        <v>0.5</v>
      </c>
      <c r="I14" s="37">
        <v>0.85</v>
      </c>
      <c r="J14" s="36">
        <v>165.6</v>
      </c>
      <c r="K14" s="29">
        <v>67</v>
      </c>
      <c r="L14" s="30">
        <v>3022</v>
      </c>
      <c r="M14" s="29">
        <v>1</v>
      </c>
      <c r="N14" s="29">
        <v>17</v>
      </c>
      <c r="O14" s="37">
        <v>0.09</v>
      </c>
      <c r="Q14" s="3"/>
    </row>
    <row r="15" spans="1:19" x14ac:dyDescent="0.3">
      <c r="B15" s="144">
        <v>8</v>
      </c>
      <c r="C15" s="29" t="s">
        <v>42</v>
      </c>
      <c r="D15" s="29" t="s">
        <v>44</v>
      </c>
      <c r="E15" s="29" t="s">
        <v>43</v>
      </c>
      <c r="F15" s="29">
        <v>20</v>
      </c>
      <c r="G15" s="29">
        <v>2</v>
      </c>
      <c r="H15" s="29">
        <v>1</v>
      </c>
      <c r="I15" s="37">
        <v>0.82</v>
      </c>
      <c r="J15" s="36">
        <v>111</v>
      </c>
      <c r="K15" s="29">
        <v>82.9</v>
      </c>
      <c r="L15" s="30">
        <v>4333</v>
      </c>
      <c r="M15" s="29">
        <v>2</v>
      </c>
      <c r="N15" s="29">
        <v>8</v>
      </c>
      <c r="O15" s="37">
        <v>0.28999999999999998</v>
      </c>
      <c r="Q15" s="3"/>
    </row>
    <row r="16" spans="1:19" x14ac:dyDescent="0.3">
      <c r="B16" s="144"/>
      <c r="C16" s="29" t="s">
        <v>42</v>
      </c>
      <c r="D16" s="29" t="s">
        <v>44</v>
      </c>
      <c r="E16" s="29" t="s">
        <v>43</v>
      </c>
      <c r="F16" s="29">
        <v>10</v>
      </c>
      <c r="G16" s="29">
        <v>1.5</v>
      </c>
      <c r="H16" s="29">
        <v>1</v>
      </c>
      <c r="I16" s="37">
        <v>0.82</v>
      </c>
      <c r="J16" s="36">
        <v>111</v>
      </c>
      <c r="K16" s="29">
        <v>82.9</v>
      </c>
      <c r="L16" s="30">
        <v>4333</v>
      </c>
      <c r="M16" s="29">
        <v>1</v>
      </c>
      <c r="N16" s="29">
        <v>4</v>
      </c>
      <c r="O16" s="37">
        <v>0.23</v>
      </c>
      <c r="Q16" s="3"/>
    </row>
    <row r="17" spans="2:17" x14ac:dyDescent="0.3">
      <c r="B17" s="145">
        <v>9</v>
      </c>
      <c r="C17" s="38" t="s">
        <v>42</v>
      </c>
      <c r="D17" s="38" t="s">
        <v>44</v>
      </c>
      <c r="E17" s="38" t="s">
        <v>43</v>
      </c>
      <c r="F17" s="38">
        <v>171</v>
      </c>
      <c r="G17" s="38">
        <v>6</v>
      </c>
      <c r="H17" s="38">
        <v>1.5</v>
      </c>
      <c r="I17" s="40">
        <v>0.86</v>
      </c>
      <c r="J17" s="38">
        <v>145.1</v>
      </c>
      <c r="K17" s="38">
        <v>94.5</v>
      </c>
      <c r="L17" s="41">
        <v>8760</v>
      </c>
      <c r="M17" s="38">
        <v>157</v>
      </c>
      <c r="N17" s="38">
        <v>65</v>
      </c>
      <c r="O17" s="40">
        <v>2.41</v>
      </c>
      <c r="Q17" s="3"/>
    </row>
    <row r="18" spans="2:17" x14ac:dyDescent="0.3">
      <c r="B18" s="147"/>
      <c r="C18" s="38" t="s">
        <v>42</v>
      </c>
      <c r="D18" s="38" t="s">
        <v>44</v>
      </c>
      <c r="E18" s="38" t="s">
        <v>43</v>
      </c>
      <c r="F18" s="38">
        <v>786</v>
      </c>
      <c r="G18" s="38">
        <v>6</v>
      </c>
      <c r="H18" s="38">
        <v>1.5</v>
      </c>
      <c r="I18" s="40">
        <v>0.86</v>
      </c>
      <c r="J18" s="38">
        <v>114.9</v>
      </c>
      <c r="K18" s="38">
        <v>88.4</v>
      </c>
      <c r="L18" s="41">
        <v>8760</v>
      </c>
      <c r="M18" s="38">
        <v>351</v>
      </c>
      <c r="N18" s="38">
        <v>300</v>
      </c>
      <c r="O18" s="40">
        <v>1.17</v>
      </c>
      <c r="Q18" s="3"/>
    </row>
    <row r="19" spans="2:17" x14ac:dyDescent="0.3">
      <c r="B19" s="148">
        <v>15</v>
      </c>
      <c r="C19" s="38" t="s">
        <v>42</v>
      </c>
      <c r="D19" s="38" t="s">
        <v>44</v>
      </c>
      <c r="E19" s="38" t="s">
        <v>43</v>
      </c>
      <c r="F19" s="38">
        <v>169</v>
      </c>
      <c r="G19" s="38">
        <v>1.5</v>
      </c>
      <c r="H19" s="38">
        <v>1</v>
      </c>
      <c r="I19" s="40">
        <v>0.94</v>
      </c>
      <c r="J19" s="38">
        <v>111.6</v>
      </c>
      <c r="K19" s="38">
        <v>81.599999999999994</v>
      </c>
      <c r="L19" s="41">
        <v>3149</v>
      </c>
      <c r="M19" s="38">
        <v>11</v>
      </c>
      <c r="N19" s="38">
        <v>65</v>
      </c>
      <c r="O19" s="40">
        <v>0.16</v>
      </c>
      <c r="Q19" s="3"/>
    </row>
    <row r="20" spans="2:17" x14ac:dyDescent="0.3">
      <c r="B20" s="124"/>
      <c r="C20" s="38" t="s">
        <v>42</v>
      </c>
      <c r="D20" s="38" t="s">
        <v>44</v>
      </c>
      <c r="E20" s="38" t="s">
        <v>43</v>
      </c>
      <c r="F20" s="38">
        <v>42</v>
      </c>
      <c r="G20" s="38">
        <v>2</v>
      </c>
      <c r="H20" s="38">
        <v>1</v>
      </c>
      <c r="I20" s="40">
        <v>0.94</v>
      </c>
      <c r="J20" s="38">
        <v>111.6</v>
      </c>
      <c r="K20" s="38">
        <v>81.599999999999994</v>
      </c>
      <c r="L20" s="41">
        <v>3149</v>
      </c>
      <c r="M20" s="38">
        <v>3</v>
      </c>
      <c r="N20" s="38">
        <v>16</v>
      </c>
      <c r="O20" s="40">
        <v>0.2</v>
      </c>
      <c r="Q20" s="3"/>
    </row>
    <row r="21" spans="2:17" x14ac:dyDescent="0.3">
      <c r="B21" s="148">
        <v>17</v>
      </c>
      <c r="C21" s="38" t="s">
        <v>42</v>
      </c>
      <c r="D21" s="38" t="s">
        <v>44</v>
      </c>
      <c r="E21" s="38" t="s">
        <v>45</v>
      </c>
      <c r="F21" s="38">
        <v>257</v>
      </c>
      <c r="G21" s="38">
        <v>0.75</v>
      </c>
      <c r="H21" s="38">
        <v>0.5</v>
      </c>
      <c r="I21" s="40">
        <v>0.96</v>
      </c>
      <c r="J21" s="38">
        <v>156.19999999999999</v>
      </c>
      <c r="K21" s="38">
        <v>72.8</v>
      </c>
      <c r="L21" s="41">
        <v>3873</v>
      </c>
      <c r="M21" s="38">
        <v>34</v>
      </c>
      <c r="N21" s="38">
        <v>31</v>
      </c>
      <c r="O21" s="40">
        <v>1.1100000000000001</v>
      </c>
      <c r="Q21" s="3"/>
    </row>
    <row r="22" spans="2:17" x14ac:dyDescent="0.3">
      <c r="B22" s="125"/>
      <c r="C22" s="38" t="s">
        <v>42</v>
      </c>
      <c r="D22" s="38" t="s">
        <v>44</v>
      </c>
      <c r="E22" s="38" t="s">
        <v>45</v>
      </c>
      <c r="F22" s="38">
        <v>257</v>
      </c>
      <c r="G22" s="38">
        <v>0.75</v>
      </c>
      <c r="H22" s="38">
        <v>0.5</v>
      </c>
      <c r="I22" s="40">
        <v>0.96</v>
      </c>
      <c r="J22" s="38">
        <v>145.19999999999999</v>
      </c>
      <c r="K22" s="38">
        <v>72.8</v>
      </c>
      <c r="L22" s="41">
        <v>3873</v>
      </c>
      <c r="M22" s="38">
        <v>29</v>
      </c>
      <c r="N22" s="38">
        <v>31</v>
      </c>
      <c r="O22" s="40">
        <v>0.92</v>
      </c>
      <c r="Q22" s="3"/>
    </row>
    <row r="23" spans="2:17" x14ac:dyDescent="0.3">
      <c r="B23" s="125"/>
      <c r="C23" s="38" t="s">
        <v>42</v>
      </c>
      <c r="D23" s="38" t="s">
        <v>44</v>
      </c>
      <c r="E23" s="38" t="s">
        <v>43</v>
      </c>
      <c r="F23" s="38">
        <v>36</v>
      </c>
      <c r="G23" s="38">
        <v>1.25</v>
      </c>
      <c r="H23" s="38">
        <v>1</v>
      </c>
      <c r="I23" s="40">
        <v>0.96</v>
      </c>
      <c r="J23" s="38">
        <v>165.2</v>
      </c>
      <c r="K23" s="38">
        <v>71</v>
      </c>
      <c r="L23" s="41">
        <v>7699</v>
      </c>
      <c r="M23" s="38">
        <v>19</v>
      </c>
      <c r="N23" s="38">
        <v>4</v>
      </c>
      <c r="O23" s="40">
        <v>4.34</v>
      </c>
      <c r="Q23" s="3"/>
    </row>
    <row r="24" spans="2:17" x14ac:dyDescent="0.3">
      <c r="B24" s="124"/>
      <c r="C24" s="38" t="s">
        <v>42</v>
      </c>
      <c r="D24" s="38" t="s">
        <v>44</v>
      </c>
      <c r="E24" s="38" t="s">
        <v>43</v>
      </c>
      <c r="F24" s="38">
        <v>36</v>
      </c>
      <c r="G24" s="38">
        <v>1.25</v>
      </c>
      <c r="H24" s="38">
        <v>1</v>
      </c>
      <c r="I24" s="40">
        <v>0.96</v>
      </c>
      <c r="J24" s="38">
        <v>160.19999999999999</v>
      </c>
      <c r="K24" s="38">
        <v>71</v>
      </c>
      <c r="L24" s="41">
        <v>7699</v>
      </c>
      <c r="M24" s="38">
        <v>18</v>
      </c>
      <c r="N24" s="38">
        <v>4</v>
      </c>
      <c r="O24" s="40">
        <v>4.05</v>
      </c>
      <c r="Q24" s="3"/>
    </row>
    <row r="25" spans="2:17" x14ac:dyDescent="0.3">
      <c r="B25" s="144">
        <v>18</v>
      </c>
      <c r="C25" s="29" t="s">
        <v>42</v>
      </c>
      <c r="D25" s="29" t="s">
        <v>44</v>
      </c>
      <c r="E25" s="29" t="s">
        <v>43</v>
      </c>
      <c r="F25" s="29">
        <v>233</v>
      </c>
      <c r="G25" s="29">
        <v>4</v>
      </c>
      <c r="H25" s="29">
        <v>1</v>
      </c>
      <c r="I25" s="37">
        <v>0.8</v>
      </c>
      <c r="J25" s="29">
        <v>146.69999999999999</v>
      </c>
      <c r="K25" s="29">
        <v>96.9</v>
      </c>
      <c r="L25" s="30">
        <v>8368</v>
      </c>
      <c r="M25" s="29">
        <v>187</v>
      </c>
      <c r="N25" s="29">
        <v>89</v>
      </c>
      <c r="O25" s="37">
        <v>2.11</v>
      </c>
      <c r="Q25" s="3"/>
    </row>
    <row r="26" spans="2:17" x14ac:dyDescent="0.3">
      <c r="B26" s="144"/>
      <c r="C26" s="144" t="s">
        <v>42</v>
      </c>
      <c r="D26" s="144" t="s">
        <v>44</v>
      </c>
      <c r="E26" s="144" t="s">
        <v>43</v>
      </c>
      <c r="F26" s="144">
        <v>233</v>
      </c>
      <c r="G26" s="144">
        <v>4</v>
      </c>
      <c r="H26" s="144">
        <v>1</v>
      </c>
      <c r="I26" s="154">
        <v>0.8</v>
      </c>
      <c r="J26" s="144">
        <v>140.4</v>
      </c>
      <c r="K26" s="144">
        <v>96</v>
      </c>
      <c r="L26" s="155">
        <v>8013</v>
      </c>
      <c r="M26" s="144">
        <v>156</v>
      </c>
      <c r="N26" s="144">
        <v>89</v>
      </c>
      <c r="O26" s="154">
        <v>1.75</v>
      </c>
      <c r="Q26" s="3"/>
    </row>
    <row r="27" spans="2:17" x14ac:dyDescent="0.3">
      <c r="B27" s="94"/>
      <c r="C27" s="144"/>
      <c r="D27" s="144"/>
      <c r="E27" s="144"/>
      <c r="F27" s="144"/>
      <c r="G27" s="144"/>
      <c r="H27" s="144"/>
      <c r="I27" s="154"/>
      <c r="J27" s="144"/>
      <c r="K27" s="144"/>
      <c r="L27" s="155"/>
      <c r="M27" s="144"/>
      <c r="N27" s="144"/>
      <c r="O27" s="154"/>
      <c r="Q27" s="3"/>
    </row>
    <row r="28" spans="2:17" x14ac:dyDescent="0.3">
      <c r="B28" s="144">
        <v>19</v>
      </c>
      <c r="C28" s="29" t="s">
        <v>42</v>
      </c>
      <c r="D28" s="29" t="s">
        <v>64</v>
      </c>
      <c r="E28" s="29" t="s">
        <v>43</v>
      </c>
      <c r="F28" s="29">
        <v>152</v>
      </c>
      <c r="G28" s="29">
        <v>3</v>
      </c>
      <c r="H28" s="29">
        <v>2</v>
      </c>
      <c r="I28" s="37">
        <v>0.85</v>
      </c>
      <c r="J28" s="29">
        <v>337.2</v>
      </c>
      <c r="K28" s="29">
        <v>89.1</v>
      </c>
      <c r="L28" s="30">
        <v>8753</v>
      </c>
      <c r="M28" s="29">
        <v>983</v>
      </c>
      <c r="N28" s="29">
        <v>224</v>
      </c>
      <c r="O28" s="37">
        <v>4.3899999999999997</v>
      </c>
      <c r="Q28" s="3"/>
    </row>
    <row r="29" spans="2:17" x14ac:dyDescent="0.3">
      <c r="B29" s="144"/>
      <c r="C29" s="29" t="s">
        <v>42</v>
      </c>
      <c r="D29" s="45" t="s">
        <v>64</v>
      </c>
      <c r="E29" s="29" t="s">
        <v>43</v>
      </c>
      <c r="F29" s="29">
        <v>152</v>
      </c>
      <c r="G29" s="29">
        <v>2</v>
      </c>
      <c r="H29" s="29">
        <v>2</v>
      </c>
      <c r="I29" s="37">
        <v>0.85</v>
      </c>
      <c r="J29" s="29">
        <v>214</v>
      </c>
      <c r="K29" s="29">
        <v>89.5</v>
      </c>
      <c r="L29" s="30">
        <v>8753</v>
      </c>
      <c r="M29" s="29">
        <v>267</v>
      </c>
      <c r="N29" s="29">
        <v>224</v>
      </c>
      <c r="O29" s="37">
        <v>1.19</v>
      </c>
      <c r="Q29" s="3"/>
    </row>
    <row r="30" spans="2:17" x14ac:dyDescent="0.3">
      <c r="B30" s="149">
        <v>3</v>
      </c>
      <c r="C30" s="29" t="s">
        <v>46</v>
      </c>
      <c r="D30" s="45" t="s">
        <v>64</v>
      </c>
      <c r="E30" s="29" t="s">
        <v>43</v>
      </c>
      <c r="F30" s="29">
        <v>288</v>
      </c>
      <c r="G30" s="29">
        <v>1.25</v>
      </c>
      <c r="H30" s="29">
        <v>1</v>
      </c>
      <c r="I30" s="37">
        <v>0.85</v>
      </c>
      <c r="J30" s="36">
        <v>258</v>
      </c>
      <c r="K30" s="29">
        <v>92.1</v>
      </c>
      <c r="L30" s="30">
        <v>2914</v>
      </c>
      <c r="M30" s="29">
        <v>148</v>
      </c>
      <c r="N30" s="29">
        <v>753</v>
      </c>
      <c r="O30" s="37">
        <v>0.2</v>
      </c>
      <c r="Q30" s="3"/>
    </row>
    <row r="31" spans="2:17" x14ac:dyDescent="0.3">
      <c r="B31" s="125"/>
      <c r="C31" s="29" t="s">
        <v>46</v>
      </c>
      <c r="D31" s="45" t="s">
        <v>64</v>
      </c>
      <c r="E31" s="29" t="s">
        <v>43</v>
      </c>
      <c r="F31" s="29">
        <v>30</v>
      </c>
      <c r="G31" s="29">
        <v>1.25</v>
      </c>
      <c r="H31" s="29">
        <v>1</v>
      </c>
      <c r="I31" s="37">
        <v>0.85</v>
      </c>
      <c r="J31" s="36">
        <v>258</v>
      </c>
      <c r="K31" s="29">
        <v>92.1</v>
      </c>
      <c r="L31" s="30">
        <v>2914</v>
      </c>
      <c r="M31" s="29">
        <v>15</v>
      </c>
      <c r="N31" s="29">
        <v>78</v>
      </c>
      <c r="O31" s="37">
        <v>0.2</v>
      </c>
      <c r="Q31" s="3"/>
    </row>
    <row r="32" spans="2:17" x14ac:dyDescent="0.3">
      <c r="B32" s="125"/>
      <c r="C32" s="29" t="s">
        <v>46</v>
      </c>
      <c r="D32" s="45" t="s">
        <v>64</v>
      </c>
      <c r="E32" s="29" t="s">
        <v>43</v>
      </c>
      <c r="F32" s="29">
        <v>60</v>
      </c>
      <c r="G32" s="29">
        <v>1.25</v>
      </c>
      <c r="H32" s="29">
        <v>1</v>
      </c>
      <c r="I32" s="37">
        <v>0.85</v>
      </c>
      <c r="J32" s="36">
        <v>258</v>
      </c>
      <c r="K32" s="29">
        <v>92.1</v>
      </c>
      <c r="L32" s="30">
        <v>2914</v>
      </c>
      <c r="M32" s="29">
        <v>31</v>
      </c>
      <c r="N32" s="29">
        <v>157</v>
      </c>
      <c r="O32" s="37">
        <v>0.2</v>
      </c>
      <c r="Q32" s="3"/>
    </row>
    <row r="33" spans="2:17" x14ac:dyDescent="0.3">
      <c r="B33" s="125"/>
      <c r="C33" s="29" t="s">
        <v>46</v>
      </c>
      <c r="D33" s="45" t="s">
        <v>64</v>
      </c>
      <c r="E33" s="29" t="s">
        <v>43</v>
      </c>
      <c r="F33" s="29">
        <v>60</v>
      </c>
      <c r="G33" s="29">
        <v>1.25</v>
      </c>
      <c r="H33" s="29">
        <v>1</v>
      </c>
      <c r="I33" s="37">
        <v>0.85</v>
      </c>
      <c r="J33" s="36">
        <v>258</v>
      </c>
      <c r="K33" s="29">
        <v>92.1</v>
      </c>
      <c r="L33" s="30">
        <v>2914</v>
      </c>
      <c r="M33" s="29">
        <v>31</v>
      </c>
      <c r="N33" s="29">
        <v>157</v>
      </c>
      <c r="O33" s="37">
        <v>0.2</v>
      </c>
      <c r="Q33" s="3"/>
    </row>
    <row r="34" spans="2:17" x14ac:dyDescent="0.3">
      <c r="B34" s="124"/>
      <c r="C34" s="29" t="s">
        <v>46</v>
      </c>
      <c r="D34" s="45" t="s">
        <v>64</v>
      </c>
      <c r="E34" s="29" t="s">
        <v>45</v>
      </c>
      <c r="F34" s="29">
        <v>186</v>
      </c>
      <c r="G34" s="29">
        <v>1.25</v>
      </c>
      <c r="H34" s="29">
        <v>1</v>
      </c>
      <c r="I34" s="37">
        <v>0.85</v>
      </c>
      <c r="J34" s="36">
        <v>146.80000000000001</v>
      </c>
      <c r="K34" s="29">
        <v>91.3</v>
      </c>
      <c r="L34" s="30">
        <v>2914</v>
      </c>
      <c r="M34" s="29">
        <v>24</v>
      </c>
      <c r="N34" s="29">
        <v>251</v>
      </c>
      <c r="O34" s="37">
        <v>0.1</v>
      </c>
      <c r="Q34" s="3"/>
    </row>
    <row r="35" spans="2:17" x14ac:dyDescent="0.3">
      <c r="B35" s="149">
        <v>7</v>
      </c>
      <c r="C35" s="29" t="s">
        <v>46</v>
      </c>
      <c r="D35" s="45" t="s">
        <v>64</v>
      </c>
      <c r="E35" s="29" t="s">
        <v>43</v>
      </c>
      <c r="F35" s="29">
        <v>833</v>
      </c>
      <c r="G35" s="29">
        <v>6</v>
      </c>
      <c r="H35" s="29">
        <v>2</v>
      </c>
      <c r="I35" s="37">
        <v>0.85</v>
      </c>
      <c r="J35" s="36">
        <v>341.7</v>
      </c>
      <c r="K35" s="29">
        <v>63</v>
      </c>
      <c r="L35" s="30">
        <v>8760</v>
      </c>
      <c r="M35" s="30">
        <v>10931</v>
      </c>
      <c r="N35" s="30">
        <v>4024</v>
      </c>
      <c r="O35" s="37">
        <v>2.72</v>
      </c>
      <c r="Q35" s="3"/>
    </row>
    <row r="36" spans="2:17" x14ac:dyDescent="0.3">
      <c r="B36" s="125"/>
      <c r="C36" s="29" t="s">
        <v>46</v>
      </c>
      <c r="D36" s="45" t="s">
        <v>64</v>
      </c>
      <c r="E36" s="29" t="s">
        <v>45</v>
      </c>
      <c r="F36" s="29">
        <v>111</v>
      </c>
      <c r="G36" s="29">
        <v>0.75</v>
      </c>
      <c r="H36" s="29">
        <v>1</v>
      </c>
      <c r="I36" s="37">
        <v>0.85</v>
      </c>
      <c r="J36" s="36">
        <v>341.7</v>
      </c>
      <c r="K36" s="29">
        <v>75</v>
      </c>
      <c r="L36" s="30">
        <v>8760</v>
      </c>
      <c r="M36" s="29">
        <v>230</v>
      </c>
      <c r="N36" s="29">
        <v>150</v>
      </c>
      <c r="O36" s="37">
        <v>1.53</v>
      </c>
      <c r="Q36" s="3"/>
    </row>
    <row r="37" spans="2:17" x14ac:dyDescent="0.3">
      <c r="B37" s="125"/>
      <c r="C37" s="29" t="s">
        <v>46</v>
      </c>
      <c r="D37" s="45" t="s">
        <v>64</v>
      </c>
      <c r="E37" s="29" t="s">
        <v>43</v>
      </c>
      <c r="F37" s="29">
        <v>226</v>
      </c>
      <c r="G37" s="29">
        <v>2</v>
      </c>
      <c r="H37" s="29">
        <v>2</v>
      </c>
      <c r="I37" s="37">
        <v>0.85</v>
      </c>
      <c r="J37" s="36">
        <v>341.7</v>
      </c>
      <c r="K37" s="29">
        <v>75</v>
      </c>
      <c r="L37" s="30">
        <v>8760</v>
      </c>
      <c r="M37" s="30">
        <v>1092</v>
      </c>
      <c r="N37" s="29">
        <v>591</v>
      </c>
      <c r="O37" s="37">
        <v>1.85</v>
      </c>
      <c r="Q37" s="3"/>
    </row>
    <row r="38" spans="2:17" x14ac:dyDescent="0.3">
      <c r="B38" s="125"/>
      <c r="C38" s="144" t="s">
        <v>46</v>
      </c>
      <c r="D38" s="144" t="s">
        <v>44</v>
      </c>
      <c r="E38" s="144" t="s">
        <v>45</v>
      </c>
      <c r="F38" s="144">
        <v>265</v>
      </c>
      <c r="G38" s="144">
        <v>0.75</v>
      </c>
      <c r="H38" s="144">
        <v>1</v>
      </c>
      <c r="I38" s="154">
        <v>0.85</v>
      </c>
      <c r="J38" s="156">
        <v>138.5</v>
      </c>
      <c r="K38" s="144">
        <v>63</v>
      </c>
      <c r="L38" s="155">
        <v>8651</v>
      </c>
      <c r="M38" s="144">
        <v>72</v>
      </c>
      <c r="N38" s="144">
        <v>269</v>
      </c>
      <c r="O38" s="154">
        <v>0.27</v>
      </c>
      <c r="Q38" s="3"/>
    </row>
    <row r="39" spans="2:17" ht="15" customHeight="1" x14ac:dyDescent="0.3">
      <c r="B39" s="125"/>
      <c r="C39" s="144"/>
      <c r="D39" s="144"/>
      <c r="E39" s="144"/>
      <c r="F39" s="144"/>
      <c r="G39" s="144"/>
      <c r="H39" s="144"/>
      <c r="I39" s="154"/>
      <c r="J39" s="156"/>
      <c r="K39" s="144"/>
      <c r="L39" s="155"/>
      <c r="M39" s="144"/>
      <c r="N39" s="144"/>
      <c r="O39" s="154"/>
      <c r="Q39" s="3"/>
    </row>
    <row r="40" spans="2:17" x14ac:dyDescent="0.3">
      <c r="B40" s="125"/>
      <c r="C40" s="29" t="s">
        <v>46</v>
      </c>
      <c r="D40" s="29" t="s">
        <v>44</v>
      </c>
      <c r="E40" s="29" t="s">
        <v>43</v>
      </c>
      <c r="F40" s="29">
        <v>184</v>
      </c>
      <c r="G40" s="29">
        <v>2</v>
      </c>
      <c r="H40" s="29">
        <v>1.5</v>
      </c>
      <c r="I40" s="37">
        <v>0.85</v>
      </c>
      <c r="J40" s="36">
        <v>138.5</v>
      </c>
      <c r="K40" s="29">
        <v>75</v>
      </c>
      <c r="L40" s="30">
        <v>8651</v>
      </c>
      <c r="M40" s="29">
        <v>112</v>
      </c>
      <c r="N40" s="29">
        <v>124</v>
      </c>
      <c r="O40" s="37">
        <v>0.9</v>
      </c>
      <c r="Q40" s="3"/>
    </row>
    <row r="41" spans="2:17" x14ac:dyDescent="0.3">
      <c r="B41" s="124"/>
      <c r="C41" s="29" t="s">
        <v>46</v>
      </c>
      <c r="D41" s="29" t="s">
        <v>44</v>
      </c>
      <c r="E41" s="29" t="s">
        <v>43</v>
      </c>
      <c r="F41" s="30">
        <v>2480</v>
      </c>
      <c r="G41" s="29">
        <v>3</v>
      </c>
      <c r="H41" s="29">
        <v>1.5</v>
      </c>
      <c r="I41" s="37">
        <v>0.85</v>
      </c>
      <c r="J41" s="36">
        <v>138.5</v>
      </c>
      <c r="K41" s="29">
        <v>63</v>
      </c>
      <c r="L41" s="30">
        <v>8651</v>
      </c>
      <c r="M41" s="30">
        <v>2416</v>
      </c>
      <c r="N41" s="30">
        <v>2664</v>
      </c>
      <c r="O41" s="37">
        <v>0.91</v>
      </c>
      <c r="Q41" s="3"/>
    </row>
    <row r="42" spans="2:17" x14ac:dyDescent="0.3">
      <c r="B42" s="38">
        <v>10</v>
      </c>
      <c r="C42" s="38" t="s">
        <v>46</v>
      </c>
      <c r="D42" s="38" t="s">
        <v>64</v>
      </c>
      <c r="E42" s="38" t="s">
        <v>43</v>
      </c>
      <c r="F42" s="38">
        <v>731</v>
      </c>
      <c r="G42" s="38">
        <v>4</v>
      </c>
      <c r="H42" s="38">
        <v>2</v>
      </c>
      <c r="I42" s="40">
        <v>0.83</v>
      </c>
      <c r="J42" s="38">
        <v>251.6</v>
      </c>
      <c r="K42" s="38">
        <v>88.8</v>
      </c>
      <c r="L42" s="41">
        <v>1413</v>
      </c>
      <c r="M42" s="38">
        <v>560</v>
      </c>
      <c r="N42" s="41">
        <v>3855</v>
      </c>
      <c r="O42" s="40">
        <v>0.15</v>
      </c>
      <c r="Q42" s="3"/>
    </row>
    <row r="43" spans="2:17" x14ac:dyDescent="0.3">
      <c r="B43" s="145">
        <v>11</v>
      </c>
      <c r="C43" s="38" t="s">
        <v>46</v>
      </c>
      <c r="D43" s="38" t="s">
        <v>44</v>
      </c>
      <c r="E43" s="38" t="s">
        <v>43</v>
      </c>
      <c r="F43" s="38">
        <v>459</v>
      </c>
      <c r="G43" s="38">
        <v>3</v>
      </c>
      <c r="H43" s="38">
        <v>4</v>
      </c>
      <c r="I43" s="40">
        <v>0.82</v>
      </c>
      <c r="J43" s="38">
        <v>111.2</v>
      </c>
      <c r="K43" s="38">
        <v>60</v>
      </c>
      <c r="L43" s="41">
        <v>4463</v>
      </c>
      <c r="M43" s="38">
        <v>197</v>
      </c>
      <c r="N43" s="38">
        <v>548</v>
      </c>
      <c r="O43" s="40">
        <v>0.36</v>
      </c>
      <c r="Q43" s="3"/>
    </row>
    <row r="44" spans="2:17" x14ac:dyDescent="0.3">
      <c r="B44" s="147"/>
      <c r="C44" s="38" t="s">
        <v>46</v>
      </c>
      <c r="D44" s="38" t="s">
        <v>44</v>
      </c>
      <c r="E44" s="38" t="s">
        <v>45</v>
      </c>
      <c r="F44" s="38">
        <v>40</v>
      </c>
      <c r="G44" s="38">
        <v>4</v>
      </c>
      <c r="H44" s="38">
        <v>4</v>
      </c>
      <c r="I44" s="40">
        <v>0.82</v>
      </c>
      <c r="J44" s="38">
        <v>156.4</v>
      </c>
      <c r="K44" s="38">
        <v>87.3</v>
      </c>
      <c r="L44" s="41">
        <v>4463</v>
      </c>
      <c r="M44" s="38">
        <v>34</v>
      </c>
      <c r="N44" s="38">
        <v>27</v>
      </c>
      <c r="O44" s="40">
        <v>1.24</v>
      </c>
      <c r="Q44" s="3"/>
    </row>
    <row r="45" spans="2:17" x14ac:dyDescent="0.3">
      <c r="B45" s="148">
        <v>12</v>
      </c>
      <c r="C45" s="38" t="s">
        <v>46</v>
      </c>
      <c r="D45" s="38" t="s">
        <v>44</v>
      </c>
      <c r="E45" s="38" t="s">
        <v>43</v>
      </c>
      <c r="F45" s="38">
        <v>233</v>
      </c>
      <c r="G45" s="38">
        <v>4</v>
      </c>
      <c r="H45" s="38">
        <v>1</v>
      </c>
      <c r="I45" s="40">
        <v>0.84</v>
      </c>
      <c r="J45" s="38">
        <v>195.2</v>
      </c>
      <c r="K45" s="38">
        <v>88.9</v>
      </c>
      <c r="L45" s="41">
        <v>8376</v>
      </c>
      <c r="M45" s="38">
        <v>574</v>
      </c>
      <c r="N45" s="38">
        <v>157</v>
      </c>
      <c r="O45" s="40">
        <v>3.65</v>
      </c>
      <c r="Q45" s="3"/>
    </row>
    <row r="46" spans="2:17" x14ac:dyDescent="0.3">
      <c r="B46" s="124"/>
      <c r="C46" s="38" t="s">
        <v>46</v>
      </c>
      <c r="D46" s="38" t="s">
        <v>44</v>
      </c>
      <c r="E46" s="38" t="s">
        <v>43</v>
      </c>
      <c r="F46" s="38">
        <v>233</v>
      </c>
      <c r="G46" s="38">
        <v>4</v>
      </c>
      <c r="H46" s="38">
        <v>1</v>
      </c>
      <c r="I46" s="40">
        <v>0.84</v>
      </c>
      <c r="J46" s="38">
        <v>173.6</v>
      </c>
      <c r="K46" s="38">
        <v>88.9</v>
      </c>
      <c r="L46" s="41">
        <v>8376</v>
      </c>
      <c r="M46" s="38">
        <v>431</v>
      </c>
      <c r="N46" s="38">
        <v>157</v>
      </c>
      <c r="O46" s="40">
        <v>2.74</v>
      </c>
      <c r="Q46" s="3"/>
    </row>
    <row r="47" spans="2:17" x14ac:dyDescent="0.3">
      <c r="B47" s="145">
        <v>13</v>
      </c>
      <c r="C47" s="38" t="s">
        <v>46</v>
      </c>
      <c r="D47" s="38" t="s">
        <v>64</v>
      </c>
      <c r="E47" s="38" t="s">
        <v>43</v>
      </c>
      <c r="F47" s="38">
        <v>9</v>
      </c>
      <c r="G47" s="38">
        <v>6</v>
      </c>
      <c r="H47" s="38">
        <v>2</v>
      </c>
      <c r="I47" s="40">
        <v>0.8</v>
      </c>
      <c r="J47" s="38">
        <v>292.8</v>
      </c>
      <c r="K47" s="38">
        <v>82.1</v>
      </c>
      <c r="L47" s="41">
        <v>4457</v>
      </c>
      <c r="M47" s="38">
        <v>46</v>
      </c>
      <c r="N47" s="38">
        <v>23</v>
      </c>
      <c r="O47" s="40">
        <v>1.96</v>
      </c>
      <c r="Q47" s="3"/>
    </row>
    <row r="48" spans="2:17" x14ac:dyDescent="0.3">
      <c r="B48" s="146"/>
      <c r="C48" s="38" t="s">
        <v>46</v>
      </c>
      <c r="D48" s="46" t="s">
        <v>64</v>
      </c>
      <c r="E48" s="38" t="s">
        <v>43</v>
      </c>
      <c r="F48" s="38">
        <v>9</v>
      </c>
      <c r="G48" s="38">
        <v>4</v>
      </c>
      <c r="H48" s="38">
        <v>2</v>
      </c>
      <c r="I48" s="40">
        <v>0.8</v>
      </c>
      <c r="J48" s="38">
        <v>292.8</v>
      </c>
      <c r="K48" s="38">
        <v>82.1</v>
      </c>
      <c r="L48" s="41">
        <v>4457</v>
      </c>
      <c r="M48" s="38">
        <v>32</v>
      </c>
      <c r="N48" s="38">
        <v>23</v>
      </c>
      <c r="O48" s="40">
        <v>1.35</v>
      </c>
      <c r="Q48" s="3"/>
    </row>
    <row r="49" spans="1:17" x14ac:dyDescent="0.3">
      <c r="B49" s="146"/>
      <c r="C49" s="38" t="s">
        <v>46</v>
      </c>
      <c r="D49" s="46" t="s">
        <v>64</v>
      </c>
      <c r="E49" s="38" t="s">
        <v>43</v>
      </c>
      <c r="F49" s="38">
        <v>51</v>
      </c>
      <c r="G49" s="38">
        <v>3</v>
      </c>
      <c r="H49" s="38">
        <v>2</v>
      </c>
      <c r="I49" s="40">
        <v>0.8</v>
      </c>
      <c r="J49" s="38">
        <v>292.8</v>
      </c>
      <c r="K49" s="38">
        <v>82.1</v>
      </c>
      <c r="L49" s="41">
        <v>4457</v>
      </c>
      <c r="M49" s="38">
        <v>141</v>
      </c>
      <c r="N49" s="38">
        <v>132</v>
      </c>
      <c r="O49" s="40">
        <v>1.06</v>
      </c>
      <c r="Q49" s="3"/>
    </row>
    <row r="50" spans="1:17" x14ac:dyDescent="0.3">
      <c r="B50" s="146"/>
      <c r="C50" s="38" t="s">
        <v>46</v>
      </c>
      <c r="D50" s="46" t="s">
        <v>64</v>
      </c>
      <c r="E50" s="38" t="s">
        <v>43</v>
      </c>
      <c r="F50" s="38">
        <v>12</v>
      </c>
      <c r="G50" s="38">
        <v>2</v>
      </c>
      <c r="H50" s="38">
        <v>2</v>
      </c>
      <c r="I50" s="40">
        <v>0.8</v>
      </c>
      <c r="J50" s="38">
        <v>292.8</v>
      </c>
      <c r="K50" s="38">
        <v>82.1</v>
      </c>
      <c r="L50" s="41">
        <v>4457</v>
      </c>
      <c r="M50" s="38">
        <v>23</v>
      </c>
      <c r="N50" s="38">
        <v>31</v>
      </c>
      <c r="O50" s="40">
        <v>0.73</v>
      </c>
      <c r="Q50" s="3"/>
    </row>
    <row r="51" spans="1:17" x14ac:dyDescent="0.3">
      <c r="B51" s="146"/>
      <c r="C51" s="38" t="s">
        <v>46</v>
      </c>
      <c r="D51" s="46" t="s">
        <v>64</v>
      </c>
      <c r="E51" s="38" t="s">
        <v>43</v>
      </c>
      <c r="F51" s="38">
        <v>190</v>
      </c>
      <c r="G51" s="38">
        <v>1.5</v>
      </c>
      <c r="H51" s="38">
        <v>2</v>
      </c>
      <c r="I51" s="40">
        <v>0.8</v>
      </c>
      <c r="J51" s="38">
        <v>292.8</v>
      </c>
      <c r="K51" s="38">
        <v>82.1</v>
      </c>
      <c r="L51" s="41">
        <v>4457</v>
      </c>
      <c r="M51" s="38">
        <v>294</v>
      </c>
      <c r="N51" s="38">
        <v>494</v>
      </c>
      <c r="O51" s="40">
        <v>0.6</v>
      </c>
      <c r="Q51" s="3"/>
    </row>
    <row r="52" spans="1:17" x14ac:dyDescent="0.3">
      <c r="B52" s="146"/>
      <c r="C52" s="38" t="s">
        <v>46</v>
      </c>
      <c r="D52" s="46" t="s">
        <v>64</v>
      </c>
      <c r="E52" s="38" t="s">
        <v>43</v>
      </c>
      <c r="F52" s="38">
        <v>180</v>
      </c>
      <c r="G52" s="38">
        <v>1</v>
      </c>
      <c r="H52" s="38">
        <v>2</v>
      </c>
      <c r="I52" s="40">
        <v>0.8</v>
      </c>
      <c r="J52" s="38">
        <v>292.8</v>
      </c>
      <c r="K52" s="38">
        <v>82.1</v>
      </c>
      <c r="L52" s="41">
        <v>4457</v>
      </c>
      <c r="M52" s="38">
        <v>195</v>
      </c>
      <c r="N52" s="38">
        <v>468</v>
      </c>
      <c r="O52" s="40">
        <v>0.42</v>
      </c>
      <c r="Q52" s="3"/>
    </row>
    <row r="53" spans="1:17" x14ac:dyDescent="0.3">
      <c r="B53" s="147"/>
      <c r="C53" s="38" t="s">
        <v>46</v>
      </c>
      <c r="D53" s="46" t="s">
        <v>64</v>
      </c>
      <c r="E53" s="38" t="s">
        <v>45</v>
      </c>
      <c r="F53" s="38">
        <v>6</v>
      </c>
      <c r="G53" s="38">
        <v>0.75</v>
      </c>
      <c r="H53" s="38">
        <v>2</v>
      </c>
      <c r="I53" s="40">
        <v>0.8</v>
      </c>
      <c r="J53" s="38">
        <v>185</v>
      </c>
      <c r="K53" s="38">
        <v>84.4</v>
      </c>
      <c r="L53" s="41">
        <v>2470</v>
      </c>
      <c r="M53" s="38">
        <v>1</v>
      </c>
      <c r="N53" s="38">
        <v>8</v>
      </c>
      <c r="O53" s="40">
        <v>0.14000000000000001</v>
      </c>
      <c r="Q53" s="3"/>
    </row>
    <row r="54" spans="1:17" x14ac:dyDescent="0.3">
      <c r="B54" s="38">
        <v>14</v>
      </c>
      <c r="C54" s="38" t="s">
        <v>46</v>
      </c>
      <c r="D54" s="38" t="s">
        <v>44</v>
      </c>
      <c r="E54" s="38" t="s">
        <v>43</v>
      </c>
      <c r="F54" s="38">
        <v>150</v>
      </c>
      <c r="G54" s="38">
        <v>2</v>
      </c>
      <c r="H54" s="38">
        <v>1</v>
      </c>
      <c r="I54" s="40">
        <v>0.85</v>
      </c>
      <c r="J54" s="38">
        <v>138.80000000000001</v>
      </c>
      <c r="K54" s="38">
        <v>92.7</v>
      </c>
      <c r="L54" s="41">
        <v>8219</v>
      </c>
      <c r="M54" s="38">
        <v>44</v>
      </c>
      <c r="N54" s="38">
        <v>101</v>
      </c>
      <c r="O54" s="40">
        <v>0.44</v>
      </c>
      <c r="Q54" s="3"/>
    </row>
    <row r="55" spans="1:17" x14ac:dyDescent="0.3">
      <c r="B55" s="148">
        <v>16</v>
      </c>
      <c r="C55" s="38" t="s">
        <v>46</v>
      </c>
      <c r="D55" s="38" t="s">
        <v>64</v>
      </c>
      <c r="E55" s="38" t="s">
        <v>43</v>
      </c>
      <c r="F55" s="38">
        <v>482</v>
      </c>
      <c r="G55" s="38">
        <v>2</v>
      </c>
      <c r="H55" s="38">
        <v>2</v>
      </c>
      <c r="I55" s="40">
        <v>0.83</v>
      </c>
      <c r="J55" s="38">
        <v>77.8</v>
      </c>
      <c r="K55" s="38">
        <v>77.8</v>
      </c>
      <c r="L55" s="38" t="s">
        <v>57</v>
      </c>
      <c r="M55" s="38" t="s">
        <v>57</v>
      </c>
      <c r="N55" s="41">
        <v>1260</v>
      </c>
      <c r="O55" s="40">
        <v>0</v>
      </c>
      <c r="Q55" s="3"/>
    </row>
    <row r="56" spans="1:17" ht="15" thickBot="1" x14ac:dyDescent="0.35">
      <c r="B56" s="124"/>
      <c r="C56" s="38" t="s">
        <v>46</v>
      </c>
      <c r="D56" s="38" t="s">
        <v>44</v>
      </c>
      <c r="E56" s="38" t="s">
        <v>43</v>
      </c>
      <c r="F56" s="41">
        <v>1895</v>
      </c>
      <c r="G56" s="38">
        <v>2</v>
      </c>
      <c r="H56" s="38">
        <v>1.5</v>
      </c>
      <c r="I56" s="40">
        <v>0.95</v>
      </c>
      <c r="J56" s="38">
        <v>117.9</v>
      </c>
      <c r="K56" s="38">
        <v>77.8</v>
      </c>
      <c r="L56" s="41">
        <v>8423</v>
      </c>
      <c r="M56" s="38">
        <v>548</v>
      </c>
      <c r="N56" s="41">
        <v>1280</v>
      </c>
      <c r="O56" s="40">
        <v>0.43</v>
      </c>
      <c r="Q56" s="3"/>
    </row>
    <row r="57" spans="1:17" ht="15" thickBot="1" x14ac:dyDescent="0.35">
      <c r="A57">
        <v>2014</v>
      </c>
      <c r="B57" s="51">
        <v>1</v>
      </c>
      <c r="C57" s="52" t="s">
        <v>42</v>
      </c>
      <c r="D57" s="52" t="s">
        <v>64</v>
      </c>
      <c r="E57" s="52" t="s">
        <v>43</v>
      </c>
      <c r="F57" s="52">
        <v>270</v>
      </c>
      <c r="G57" s="52">
        <v>2</v>
      </c>
      <c r="H57" s="52">
        <v>1.5</v>
      </c>
      <c r="I57" s="53">
        <v>0.82</v>
      </c>
      <c r="J57" s="52">
        <v>273.39999999999998</v>
      </c>
      <c r="K57" s="52">
        <v>99.9</v>
      </c>
      <c r="L57" s="54">
        <v>2576</v>
      </c>
      <c r="M57" s="52">
        <v>252</v>
      </c>
      <c r="N57" s="52">
        <v>794</v>
      </c>
      <c r="O57" s="53">
        <v>0.32</v>
      </c>
      <c r="Q57" s="3"/>
    </row>
    <row r="58" spans="1:17" ht="15" thickBot="1" x14ac:dyDescent="0.35">
      <c r="B58" s="141">
        <v>2</v>
      </c>
      <c r="C58" s="55" t="s">
        <v>42</v>
      </c>
      <c r="D58" s="52" t="s">
        <v>64</v>
      </c>
      <c r="E58" s="55" t="s">
        <v>43</v>
      </c>
      <c r="F58" s="55">
        <v>300</v>
      </c>
      <c r="G58" s="55">
        <v>3</v>
      </c>
      <c r="H58" s="55">
        <v>1.5</v>
      </c>
      <c r="I58" s="56">
        <v>0.81</v>
      </c>
      <c r="J58" s="55">
        <v>317</v>
      </c>
      <c r="K58" s="55">
        <v>84.6</v>
      </c>
      <c r="L58" s="57">
        <v>2668</v>
      </c>
      <c r="M58" s="55">
        <v>555</v>
      </c>
      <c r="N58" s="55">
        <v>882</v>
      </c>
      <c r="O58" s="56">
        <v>0.63</v>
      </c>
      <c r="Q58" s="3"/>
    </row>
    <row r="59" spans="1:17" x14ac:dyDescent="0.3">
      <c r="B59" s="142"/>
      <c r="C59" s="141" t="s">
        <v>42</v>
      </c>
      <c r="D59" s="141" t="s">
        <v>64</v>
      </c>
      <c r="E59" s="141" t="s">
        <v>43</v>
      </c>
      <c r="F59" s="141">
        <v>102</v>
      </c>
      <c r="G59" s="141">
        <v>3</v>
      </c>
      <c r="H59" s="141">
        <v>1.5</v>
      </c>
      <c r="I59" s="139">
        <v>0.81</v>
      </c>
      <c r="J59" s="141">
        <v>317</v>
      </c>
      <c r="K59" s="141">
        <v>84.6</v>
      </c>
      <c r="L59" s="137">
        <v>2668</v>
      </c>
      <c r="M59" s="141">
        <v>189</v>
      </c>
      <c r="N59" s="141">
        <v>300</v>
      </c>
      <c r="O59" s="139">
        <v>0.63</v>
      </c>
      <c r="Q59" s="3"/>
    </row>
    <row r="60" spans="1:17" ht="55.8" customHeight="1" thickBot="1" x14ac:dyDescent="0.35">
      <c r="B60" s="143"/>
      <c r="C60" s="143"/>
      <c r="D60" s="143"/>
      <c r="E60" s="143"/>
      <c r="F60" s="143"/>
      <c r="G60" s="143"/>
      <c r="H60" s="143"/>
      <c r="I60" s="140"/>
      <c r="J60" s="143"/>
      <c r="K60" s="143"/>
      <c r="L60" s="138"/>
      <c r="M60" s="143"/>
      <c r="N60" s="143"/>
      <c r="O60" s="140"/>
      <c r="Q60" s="3"/>
    </row>
    <row r="61" spans="1:17" ht="15" thickBot="1" x14ac:dyDescent="0.35">
      <c r="B61" s="141">
        <v>3</v>
      </c>
      <c r="C61" s="55" t="s">
        <v>46</v>
      </c>
      <c r="D61" s="55" t="s">
        <v>64</v>
      </c>
      <c r="E61" s="55" t="s">
        <v>43</v>
      </c>
      <c r="F61" s="55">
        <v>153</v>
      </c>
      <c r="G61" s="55">
        <v>3</v>
      </c>
      <c r="H61" s="55">
        <v>2</v>
      </c>
      <c r="I61" s="56">
        <v>0.81</v>
      </c>
      <c r="J61" s="55">
        <v>352.5</v>
      </c>
      <c r="K61" s="55">
        <v>77.900000000000006</v>
      </c>
      <c r="L61" s="57">
        <v>6461</v>
      </c>
      <c r="M61" s="55">
        <v>843</v>
      </c>
      <c r="N61" s="55">
        <v>796</v>
      </c>
      <c r="O61" s="56">
        <v>1.06</v>
      </c>
      <c r="Q61" s="3"/>
    </row>
    <row r="62" spans="1:17" ht="15" thickBot="1" x14ac:dyDescent="0.35">
      <c r="B62" s="142"/>
      <c r="C62" s="55" t="s">
        <v>46</v>
      </c>
      <c r="D62" s="55" t="s">
        <v>64</v>
      </c>
      <c r="E62" s="55" t="s">
        <v>43</v>
      </c>
      <c r="F62" s="55">
        <v>153</v>
      </c>
      <c r="G62" s="55">
        <v>2</v>
      </c>
      <c r="H62" s="55">
        <v>2</v>
      </c>
      <c r="I62" s="56">
        <v>0.81</v>
      </c>
      <c r="J62" s="55">
        <v>352.5</v>
      </c>
      <c r="K62" s="55">
        <v>77.900000000000006</v>
      </c>
      <c r="L62" s="57">
        <v>6461</v>
      </c>
      <c r="M62" s="55">
        <v>580</v>
      </c>
      <c r="N62" s="55">
        <v>796</v>
      </c>
      <c r="O62" s="56">
        <v>0.73</v>
      </c>
      <c r="Q62" s="3"/>
    </row>
    <row r="63" spans="1:17" ht="15" thickBot="1" x14ac:dyDescent="0.35">
      <c r="B63" s="143"/>
      <c r="C63" s="55" t="s">
        <v>46</v>
      </c>
      <c r="D63" s="55" t="s">
        <v>64</v>
      </c>
      <c r="E63" s="55" t="s">
        <v>43</v>
      </c>
      <c r="F63" s="55">
        <v>153</v>
      </c>
      <c r="G63" s="55">
        <v>1</v>
      </c>
      <c r="H63" s="55">
        <v>2</v>
      </c>
      <c r="I63" s="56">
        <v>0.81</v>
      </c>
      <c r="J63" s="55">
        <v>352.5</v>
      </c>
      <c r="K63" s="55">
        <v>77.900000000000006</v>
      </c>
      <c r="L63" s="57">
        <v>6461</v>
      </c>
      <c r="M63" s="55">
        <v>341</v>
      </c>
      <c r="N63" s="55">
        <v>796</v>
      </c>
      <c r="O63" s="56">
        <v>0.43</v>
      </c>
      <c r="Q63" s="3"/>
    </row>
    <row r="64" spans="1:17" ht="15" thickBot="1" x14ac:dyDescent="0.35">
      <c r="B64" s="141">
        <v>4</v>
      </c>
      <c r="C64" s="55" t="s">
        <v>46</v>
      </c>
      <c r="D64" s="55" t="s">
        <v>44</v>
      </c>
      <c r="E64" s="55" t="s">
        <v>43</v>
      </c>
      <c r="F64" s="57">
        <v>1660</v>
      </c>
      <c r="G64" s="55">
        <v>2</v>
      </c>
      <c r="H64" s="55">
        <v>1</v>
      </c>
      <c r="I64" s="56">
        <v>0.96</v>
      </c>
      <c r="J64" s="55">
        <v>134.30000000000001</v>
      </c>
      <c r="K64" s="55">
        <v>89.8</v>
      </c>
      <c r="L64" s="57">
        <v>8696</v>
      </c>
      <c r="M64" s="55">
        <v>550</v>
      </c>
      <c r="N64" s="57">
        <v>1122</v>
      </c>
      <c r="O64" s="56">
        <v>0.49</v>
      </c>
      <c r="Q64" s="3"/>
    </row>
    <row r="65" spans="2:17" x14ac:dyDescent="0.3">
      <c r="B65" s="142"/>
      <c r="C65" s="141" t="s">
        <v>46</v>
      </c>
      <c r="D65" s="141" t="s">
        <v>63</v>
      </c>
      <c r="E65" s="141" t="s">
        <v>43</v>
      </c>
      <c r="F65" s="137">
        <v>1455</v>
      </c>
      <c r="G65" s="141">
        <v>4</v>
      </c>
      <c r="H65" s="141">
        <v>2</v>
      </c>
      <c r="I65" s="139">
        <v>0.85</v>
      </c>
      <c r="J65" s="141">
        <v>231.8</v>
      </c>
      <c r="K65" s="141">
        <v>106</v>
      </c>
      <c r="L65" s="137">
        <v>8728</v>
      </c>
      <c r="M65" s="137">
        <v>4948</v>
      </c>
      <c r="N65" s="137">
        <v>2198</v>
      </c>
      <c r="O65" s="139">
        <v>2.25</v>
      </c>
      <c r="Q65" s="3"/>
    </row>
    <row r="66" spans="2:17" ht="15" thickBot="1" x14ac:dyDescent="0.35">
      <c r="B66" s="143"/>
      <c r="C66" s="143"/>
      <c r="D66" s="143"/>
      <c r="E66" s="143"/>
      <c r="F66" s="138"/>
      <c r="G66" s="143"/>
      <c r="H66" s="143"/>
      <c r="I66" s="140"/>
      <c r="J66" s="143"/>
      <c r="K66" s="143"/>
      <c r="L66" s="138"/>
      <c r="M66" s="138"/>
      <c r="N66" s="138"/>
      <c r="O66" s="140"/>
      <c r="Q66" s="3"/>
    </row>
    <row r="67" spans="2:17" ht="15" thickBot="1" x14ac:dyDescent="0.35">
      <c r="B67" s="141">
        <v>5</v>
      </c>
      <c r="C67" s="55" t="s">
        <v>46</v>
      </c>
      <c r="D67" s="55" t="s">
        <v>64</v>
      </c>
      <c r="E67" s="55" t="s">
        <v>43</v>
      </c>
      <c r="F67" s="55">
        <v>500</v>
      </c>
      <c r="G67" s="55">
        <v>0.75</v>
      </c>
      <c r="H67" s="55">
        <v>1</v>
      </c>
      <c r="I67" s="56">
        <v>0.82</v>
      </c>
      <c r="J67" s="55">
        <v>283.89999999999998</v>
      </c>
      <c r="K67" s="55">
        <v>86.8</v>
      </c>
      <c r="L67" s="57">
        <v>8241</v>
      </c>
      <c r="M67" s="55">
        <v>677</v>
      </c>
      <c r="N67" s="57">
        <v>1420</v>
      </c>
      <c r="O67" s="56">
        <v>0.48</v>
      </c>
      <c r="Q67" s="3"/>
    </row>
    <row r="68" spans="2:17" x14ac:dyDescent="0.3">
      <c r="B68" s="142"/>
      <c r="C68" s="141" t="s">
        <v>46</v>
      </c>
      <c r="D68" s="141" t="s">
        <v>64</v>
      </c>
      <c r="E68" s="141" t="s">
        <v>43</v>
      </c>
      <c r="F68" s="141">
        <v>100</v>
      </c>
      <c r="G68" s="141">
        <v>0.5</v>
      </c>
      <c r="H68" s="141">
        <v>1</v>
      </c>
      <c r="I68" s="139">
        <v>0.82</v>
      </c>
      <c r="J68" s="141">
        <v>283.89999999999998</v>
      </c>
      <c r="K68" s="141">
        <v>86.8</v>
      </c>
      <c r="L68" s="137">
        <v>8241</v>
      </c>
      <c r="M68" s="141">
        <v>111</v>
      </c>
      <c r="N68" s="141">
        <v>284</v>
      </c>
      <c r="O68" s="139">
        <v>0.39</v>
      </c>
      <c r="Q68" s="3"/>
    </row>
    <row r="69" spans="2:17" ht="15" thickBot="1" x14ac:dyDescent="0.35">
      <c r="B69" s="143"/>
      <c r="C69" s="143"/>
      <c r="D69" s="143"/>
      <c r="E69" s="143"/>
      <c r="F69" s="143"/>
      <c r="G69" s="143"/>
      <c r="H69" s="143"/>
      <c r="I69" s="140"/>
      <c r="J69" s="143"/>
      <c r="K69" s="143"/>
      <c r="L69" s="138"/>
      <c r="M69" s="143"/>
      <c r="N69" s="143"/>
      <c r="O69" s="140"/>
      <c r="Q69" s="3"/>
    </row>
    <row r="70" spans="2:17" ht="15" thickBot="1" x14ac:dyDescent="0.35">
      <c r="B70" s="141">
        <v>6</v>
      </c>
      <c r="C70" s="55" t="s">
        <v>46</v>
      </c>
      <c r="D70" s="55" t="s">
        <v>64</v>
      </c>
      <c r="E70" s="55" t="s">
        <v>43</v>
      </c>
      <c r="F70" s="55">
        <v>280</v>
      </c>
      <c r="G70" s="55">
        <v>3</v>
      </c>
      <c r="H70" s="55">
        <v>2</v>
      </c>
      <c r="I70" s="56">
        <v>0.8</v>
      </c>
      <c r="J70" s="55">
        <v>340.2</v>
      </c>
      <c r="K70" s="55">
        <v>100</v>
      </c>
      <c r="L70" s="57">
        <v>7373</v>
      </c>
      <c r="M70" s="57">
        <v>1599</v>
      </c>
      <c r="N70" s="55">
        <v>732</v>
      </c>
      <c r="O70" s="56">
        <v>2.1800000000000002</v>
      </c>
      <c r="Q70" s="3"/>
    </row>
    <row r="71" spans="2:17" x14ac:dyDescent="0.3">
      <c r="B71" s="142"/>
      <c r="C71" s="141" t="s">
        <v>46</v>
      </c>
      <c r="D71" s="141" t="s">
        <v>64</v>
      </c>
      <c r="E71" s="141" t="s">
        <v>45</v>
      </c>
      <c r="F71" s="141">
        <v>610</v>
      </c>
      <c r="G71" s="141">
        <v>1</v>
      </c>
      <c r="H71" s="141">
        <v>1</v>
      </c>
      <c r="I71" s="139">
        <v>0.8</v>
      </c>
      <c r="J71" s="141">
        <v>335.4</v>
      </c>
      <c r="K71" s="141">
        <v>88</v>
      </c>
      <c r="L71" s="137">
        <v>7206</v>
      </c>
      <c r="M71" s="137">
        <v>1292</v>
      </c>
      <c r="N71" s="141">
        <v>824</v>
      </c>
      <c r="O71" s="139">
        <v>1.57</v>
      </c>
      <c r="Q71" s="3"/>
    </row>
    <row r="72" spans="2:17" ht="15" thickBot="1" x14ac:dyDescent="0.35">
      <c r="B72" s="143"/>
      <c r="C72" s="143"/>
      <c r="D72" s="143"/>
      <c r="E72" s="143"/>
      <c r="F72" s="143"/>
      <c r="G72" s="143"/>
      <c r="H72" s="143"/>
      <c r="I72" s="140"/>
      <c r="J72" s="143"/>
      <c r="K72" s="143"/>
      <c r="L72" s="138"/>
      <c r="M72" s="138"/>
      <c r="N72" s="143"/>
      <c r="O72" s="140"/>
      <c r="Q72" s="3"/>
    </row>
    <row r="73" spans="2:17" ht="15" thickBot="1" x14ac:dyDescent="0.35">
      <c r="B73" s="141">
        <v>7</v>
      </c>
      <c r="C73" s="55" t="s">
        <v>46</v>
      </c>
      <c r="D73" s="55" t="s">
        <v>64</v>
      </c>
      <c r="E73" s="55" t="s">
        <v>43</v>
      </c>
      <c r="F73" s="55">
        <v>99</v>
      </c>
      <c r="G73" s="55">
        <v>3</v>
      </c>
      <c r="H73" s="55">
        <v>1</v>
      </c>
      <c r="I73" s="56">
        <v>0.89</v>
      </c>
      <c r="J73" s="55">
        <v>314.60000000000002</v>
      </c>
      <c r="K73" s="55">
        <v>92</v>
      </c>
      <c r="L73" s="57">
        <v>5679</v>
      </c>
      <c r="M73" s="55">
        <v>325</v>
      </c>
      <c r="N73" s="55">
        <v>515</v>
      </c>
      <c r="O73" s="56">
        <v>0.63</v>
      </c>
      <c r="Q73" s="3"/>
    </row>
    <row r="74" spans="2:17" ht="15" thickBot="1" x14ac:dyDescent="0.35">
      <c r="B74" s="142"/>
      <c r="C74" s="55" t="s">
        <v>46</v>
      </c>
      <c r="D74" s="55" t="s">
        <v>64</v>
      </c>
      <c r="E74" s="55" t="s">
        <v>43</v>
      </c>
      <c r="F74" s="55">
        <v>60</v>
      </c>
      <c r="G74" s="55">
        <v>1.5</v>
      </c>
      <c r="H74" s="55">
        <v>1</v>
      </c>
      <c r="I74" s="56">
        <v>0.89</v>
      </c>
      <c r="J74" s="55">
        <v>314.60000000000002</v>
      </c>
      <c r="K74" s="55">
        <v>92</v>
      </c>
      <c r="L74" s="57">
        <v>5679</v>
      </c>
      <c r="M74" s="55">
        <v>110</v>
      </c>
      <c r="N74" s="55">
        <v>312</v>
      </c>
      <c r="O74" s="56">
        <v>0.35</v>
      </c>
      <c r="Q74" s="3"/>
    </row>
    <row r="75" spans="2:17" ht="15" thickBot="1" x14ac:dyDescent="0.35">
      <c r="B75" s="142"/>
      <c r="C75" s="55" t="s">
        <v>46</v>
      </c>
      <c r="D75" s="55" t="s">
        <v>64</v>
      </c>
      <c r="E75" s="55" t="s">
        <v>43</v>
      </c>
      <c r="F75" s="55">
        <v>498</v>
      </c>
      <c r="G75" s="55">
        <v>4</v>
      </c>
      <c r="H75" s="55">
        <v>1</v>
      </c>
      <c r="I75" s="56">
        <v>0.89</v>
      </c>
      <c r="J75" s="55">
        <v>314.60000000000002</v>
      </c>
      <c r="K75" s="55">
        <v>92</v>
      </c>
      <c r="L75" s="57">
        <v>5679</v>
      </c>
      <c r="M75" s="57">
        <v>2089</v>
      </c>
      <c r="N75" s="57">
        <v>2590</v>
      </c>
      <c r="O75" s="56">
        <v>0.81</v>
      </c>
      <c r="Q75" s="3"/>
    </row>
    <row r="76" spans="2:17" ht="15" thickBot="1" x14ac:dyDescent="0.35">
      <c r="B76" s="142"/>
      <c r="C76" s="55" t="s">
        <v>46</v>
      </c>
      <c r="D76" s="55" t="s">
        <v>64</v>
      </c>
      <c r="E76" s="55" t="s">
        <v>43</v>
      </c>
      <c r="F76" s="57">
        <v>1998</v>
      </c>
      <c r="G76" s="55">
        <v>2</v>
      </c>
      <c r="H76" s="55">
        <v>1</v>
      </c>
      <c r="I76" s="56">
        <v>0.89</v>
      </c>
      <c r="J76" s="55">
        <v>309.5</v>
      </c>
      <c r="K76" s="55">
        <v>83.8</v>
      </c>
      <c r="L76" s="57">
        <v>5550</v>
      </c>
      <c r="M76" s="57">
        <v>4424</v>
      </c>
      <c r="N76" s="57">
        <v>10390</v>
      </c>
      <c r="O76" s="56">
        <v>0.43</v>
      </c>
      <c r="Q76" s="3"/>
    </row>
    <row r="77" spans="2:17" x14ac:dyDescent="0.3">
      <c r="B77" s="142"/>
      <c r="C77" s="141" t="s">
        <v>46</v>
      </c>
      <c r="D77" s="141" t="s">
        <v>64</v>
      </c>
      <c r="E77" s="141" t="s">
        <v>43</v>
      </c>
      <c r="F77" s="141">
        <v>399</v>
      </c>
      <c r="G77" s="141">
        <v>1</v>
      </c>
      <c r="H77" s="141">
        <v>1</v>
      </c>
      <c r="I77" s="139">
        <v>0.89</v>
      </c>
      <c r="J77" s="141">
        <v>314.60000000000002</v>
      </c>
      <c r="K77" s="141">
        <v>92</v>
      </c>
      <c r="L77" s="137">
        <v>5679</v>
      </c>
      <c r="M77" s="141">
        <v>515</v>
      </c>
      <c r="N77" s="137">
        <v>2075</v>
      </c>
      <c r="O77" s="139">
        <v>0.25</v>
      </c>
      <c r="Q77" s="3"/>
    </row>
    <row r="78" spans="2:17" ht="15" thickBot="1" x14ac:dyDescent="0.35">
      <c r="B78" s="142"/>
      <c r="C78" s="143"/>
      <c r="D78" s="143"/>
      <c r="E78" s="143"/>
      <c r="F78" s="143"/>
      <c r="G78" s="143"/>
      <c r="H78" s="143"/>
      <c r="I78" s="140"/>
      <c r="J78" s="143"/>
      <c r="K78" s="143"/>
      <c r="L78" s="138"/>
      <c r="M78" s="143"/>
      <c r="N78" s="138"/>
      <c r="O78" s="140"/>
      <c r="Q78" s="3"/>
    </row>
    <row r="79" spans="2:17" ht="15" thickBot="1" x14ac:dyDescent="0.35">
      <c r="B79" s="142"/>
      <c r="C79" s="55" t="s">
        <v>46</v>
      </c>
      <c r="D79" s="55" t="s">
        <v>64</v>
      </c>
      <c r="E79" s="55" t="s">
        <v>45</v>
      </c>
      <c r="F79" s="55">
        <v>300</v>
      </c>
      <c r="G79" s="55">
        <v>0.75</v>
      </c>
      <c r="H79" s="55">
        <v>1</v>
      </c>
      <c r="I79" s="56">
        <v>0.89</v>
      </c>
      <c r="J79" s="55">
        <v>314.60000000000002</v>
      </c>
      <c r="K79" s="55">
        <v>92</v>
      </c>
      <c r="L79" s="57">
        <v>5679</v>
      </c>
      <c r="M79" s="55">
        <v>307</v>
      </c>
      <c r="N79" s="57">
        <v>1560</v>
      </c>
      <c r="O79" s="56">
        <v>0.2</v>
      </c>
      <c r="Q79" s="3"/>
    </row>
    <row r="80" spans="2:17" ht="15" thickBot="1" x14ac:dyDescent="0.35">
      <c r="B80" s="142"/>
      <c r="C80" s="55" t="s">
        <v>46</v>
      </c>
      <c r="D80" s="55" t="s">
        <v>64</v>
      </c>
      <c r="E80" s="55" t="s">
        <v>45</v>
      </c>
      <c r="F80" s="55">
        <v>498</v>
      </c>
      <c r="G80" s="55">
        <v>0.5</v>
      </c>
      <c r="H80" s="55">
        <v>1</v>
      </c>
      <c r="I80" s="56">
        <v>0.89</v>
      </c>
      <c r="J80" s="55">
        <v>314.60000000000002</v>
      </c>
      <c r="K80" s="55">
        <v>92</v>
      </c>
      <c r="L80" s="57">
        <v>5679</v>
      </c>
      <c r="M80" s="55">
        <v>417</v>
      </c>
      <c r="N80" s="57">
        <v>2590</v>
      </c>
      <c r="O80" s="56">
        <v>0.16</v>
      </c>
      <c r="Q80" s="3"/>
    </row>
    <row r="81" spans="2:17" ht="15" thickBot="1" x14ac:dyDescent="0.35">
      <c r="B81" s="143"/>
      <c r="C81" s="55" t="s">
        <v>46</v>
      </c>
      <c r="D81" s="55" t="s">
        <v>64</v>
      </c>
      <c r="E81" s="55" t="s">
        <v>43</v>
      </c>
      <c r="F81" s="55">
        <v>300</v>
      </c>
      <c r="G81" s="55">
        <v>6</v>
      </c>
      <c r="H81" s="55">
        <v>1</v>
      </c>
      <c r="I81" s="56">
        <v>0.89</v>
      </c>
      <c r="J81" s="55">
        <v>314.60000000000002</v>
      </c>
      <c r="K81" s="55">
        <v>92</v>
      </c>
      <c r="L81" s="57">
        <v>5679</v>
      </c>
      <c r="M81" s="57">
        <v>1812</v>
      </c>
      <c r="N81" s="57">
        <v>1560</v>
      </c>
      <c r="O81" s="56">
        <v>1.1599999999999999</v>
      </c>
      <c r="Q81" s="3"/>
    </row>
    <row r="82" spans="2:17" ht="15" thickBot="1" x14ac:dyDescent="0.35">
      <c r="B82" s="141">
        <v>8</v>
      </c>
      <c r="C82" s="55" t="s">
        <v>46</v>
      </c>
      <c r="D82" s="55" t="s">
        <v>44</v>
      </c>
      <c r="E82" s="55" t="s">
        <v>43</v>
      </c>
      <c r="F82" s="55">
        <v>501</v>
      </c>
      <c r="G82" s="55">
        <v>4</v>
      </c>
      <c r="H82" s="55">
        <v>1</v>
      </c>
      <c r="I82" s="56">
        <v>0.91</v>
      </c>
      <c r="J82" s="55">
        <v>140.30000000000001</v>
      </c>
      <c r="K82" s="55">
        <v>81.599999999999994</v>
      </c>
      <c r="L82" s="57">
        <v>4553</v>
      </c>
      <c r="M82" s="55">
        <v>286</v>
      </c>
      <c r="N82" s="55">
        <v>947</v>
      </c>
      <c r="O82" s="56">
        <v>0.3</v>
      </c>
      <c r="Q82" s="3"/>
    </row>
    <row r="83" spans="2:17" ht="15" thickBot="1" x14ac:dyDescent="0.35">
      <c r="B83" s="142"/>
      <c r="C83" s="55" t="s">
        <v>46</v>
      </c>
      <c r="D83" s="55" t="s">
        <v>64</v>
      </c>
      <c r="E83" s="55" t="s">
        <v>45</v>
      </c>
      <c r="F83" s="55">
        <v>252</v>
      </c>
      <c r="G83" s="55">
        <v>0.5</v>
      </c>
      <c r="H83" s="55">
        <v>0.5</v>
      </c>
      <c r="I83" s="56">
        <v>0.84</v>
      </c>
      <c r="J83" s="55">
        <v>299.89999999999998</v>
      </c>
      <c r="K83" s="55">
        <v>81.599999999999994</v>
      </c>
      <c r="L83" s="57">
        <v>3988</v>
      </c>
      <c r="M83" s="55">
        <v>136</v>
      </c>
      <c r="N83" s="55">
        <v>716</v>
      </c>
      <c r="O83" s="56">
        <v>0.19</v>
      </c>
      <c r="Q83" s="3"/>
    </row>
    <row r="84" spans="2:17" ht="15" thickBot="1" x14ac:dyDescent="0.35">
      <c r="B84" s="142"/>
      <c r="C84" s="55" t="s">
        <v>46</v>
      </c>
      <c r="D84" s="55" t="s">
        <v>64</v>
      </c>
      <c r="E84" s="55" t="s">
        <v>43</v>
      </c>
      <c r="F84" s="55">
        <v>300</v>
      </c>
      <c r="G84" s="55">
        <v>1.25</v>
      </c>
      <c r="H84" s="55">
        <v>1.25</v>
      </c>
      <c r="I84" s="56">
        <v>0.84</v>
      </c>
      <c r="J84" s="55">
        <v>299.89999999999998</v>
      </c>
      <c r="K84" s="55">
        <v>81.599999999999994</v>
      </c>
      <c r="L84" s="57">
        <v>3988</v>
      </c>
      <c r="M84" s="55">
        <v>348</v>
      </c>
      <c r="N84" s="57">
        <v>1560</v>
      </c>
      <c r="O84" s="56">
        <v>0.22</v>
      </c>
      <c r="Q84" s="3"/>
    </row>
    <row r="85" spans="2:17" ht="15" thickBot="1" x14ac:dyDescent="0.35">
      <c r="B85" s="142"/>
      <c r="C85" s="55" t="s">
        <v>46</v>
      </c>
      <c r="D85" s="55" t="s">
        <v>64</v>
      </c>
      <c r="E85" s="55" t="s">
        <v>43</v>
      </c>
      <c r="F85" s="57">
        <v>1002</v>
      </c>
      <c r="G85" s="55">
        <v>2</v>
      </c>
      <c r="H85" s="55">
        <v>2</v>
      </c>
      <c r="I85" s="56">
        <v>0.84</v>
      </c>
      <c r="J85" s="55">
        <v>299.89999999999998</v>
      </c>
      <c r="K85" s="55">
        <v>81.599999999999994</v>
      </c>
      <c r="L85" s="57">
        <v>3988</v>
      </c>
      <c r="M85" s="57">
        <v>1696</v>
      </c>
      <c r="N85" s="57">
        <v>5210</v>
      </c>
      <c r="O85" s="56">
        <v>0.33</v>
      </c>
      <c r="Q85" s="3"/>
    </row>
    <row r="86" spans="2:17" ht="15" thickBot="1" x14ac:dyDescent="0.35">
      <c r="B86" s="143"/>
      <c r="C86" s="55" t="s">
        <v>46</v>
      </c>
      <c r="D86" s="55" t="s">
        <v>44</v>
      </c>
      <c r="E86" s="55" t="s">
        <v>45</v>
      </c>
      <c r="F86" s="55">
        <v>249</v>
      </c>
      <c r="G86" s="55">
        <v>0.5</v>
      </c>
      <c r="H86" s="55">
        <v>0.5</v>
      </c>
      <c r="I86" s="56">
        <v>0.91</v>
      </c>
      <c r="J86" s="55">
        <v>140.30000000000001</v>
      </c>
      <c r="K86" s="55">
        <v>81.599999999999994</v>
      </c>
      <c r="L86" s="57">
        <v>4553</v>
      </c>
      <c r="M86" s="55">
        <v>26</v>
      </c>
      <c r="N86" s="55">
        <v>261</v>
      </c>
      <c r="O86" s="56">
        <v>0.1</v>
      </c>
      <c r="Q86" s="3"/>
    </row>
    <row r="87" spans="2:17" ht="15" thickBot="1" x14ac:dyDescent="0.35">
      <c r="B87" s="141">
        <v>9</v>
      </c>
      <c r="C87" s="55" t="s">
        <v>46</v>
      </c>
      <c r="D87" s="55" t="s">
        <v>64</v>
      </c>
      <c r="E87" s="55" t="s">
        <v>43</v>
      </c>
      <c r="F87" s="55">
        <v>21</v>
      </c>
      <c r="G87" s="55">
        <v>2</v>
      </c>
      <c r="H87" s="55">
        <v>1</v>
      </c>
      <c r="I87" s="56">
        <v>0.74</v>
      </c>
      <c r="J87" s="55">
        <v>328.5</v>
      </c>
      <c r="K87" s="55">
        <v>95.9</v>
      </c>
      <c r="L87" s="57">
        <v>4193</v>
      </c>
      <c r="M87" s="55">
        <v>45</v>
      </c>
      <c r="N87" s="55">
        <v>55</v>
      </c>
      <c r="O87" s="56">
        <v>0.82</v>
      </c>
      <c r="Q87" s="3"/>
    </row>
    <row r="88" spans="2:17" ht="15" thickBot="1" x14ac:dyDescent="0.35">
      <c r="B88" s="142"/>
      <c r="C88" s="55" t="s">
        <v>46</v>
      </c>
      <c r="D88" s="55" t="s">
        <v>64</v>
      </c>
      <c r="E88" s="55" t="s">
        <v>45</v>
      </c>
      <c r="F88" s="55">
        <v>51</v>
      </c>
      <c r="G88" s="55">
        <v>1</v>
      </c>
      <c r="H88" s="55">
        <v>0.75</v>
      </c>
      <c r="I88" s="56">
        <v>0.74</v>
      </c>
      <c r="J88" s="55">
        <v>328.5</v>
      </c>
      <c r="K88" s="55">
        <v>95.9</v>
      </c>
      <c r="L88" s="57">
        <v>4193</v>
      </c>
      <c r="M88" s="55">
        <v>60</v>
      </c>
      <c r="N88" s="55">
        <v>69</v>
      </c>
      <c r="O88" s="56">
        <v>0.87</v>
      </c>
      <c r="Q88" s="3"/>
    </row>
    <row r="89" spans="2:17" x14ac:dyDescent="0.3">
      <c r="B89" s="142"/>
      <c r="C89" s="141" t="s">
        <v>46</v>
      </c>
      <c r="D89" s="141" t="s">
        <v>64</v>
      </c>
      <c r="E89" s="141" t="s">
        <v>45</v>
      </c>
      <c r="F89" s="141">
        <v>102</v>
      </c>
      <c r="G89" s="141">
        <v>1</v>
      </c>
      <c r="H89" s="141">
        <v>0.75</v>
      </c>
      <c r="I89" s="139">
        <v>0.74</v>
      </c>
      <c r="J89" s="141">
        <v>328.5</v>
      </c>
      <c r="K89" s="141">
        <v>95.9</v>
      </c>
      <c r="L89" s="137">
        <v>4193</v>
      </c>
      <c r="M89" s="141">
        <v>120</v>
      </c>
      <c r="N89" s="141">
        <v>138</v>
      </c>
      <c r="O89" s="139">
        <v>0.87</v>
      </c>
      <c r="Q89" s="3"/>
    </row>
    <row r="90" spans="2:17" ht="15" thickBot="1" x14ac:dyDescent="0.35">
      <c r="B90" s="142"/>
      <c r="C90" s="143"/>
      <c r="D90" s="143"/>
      <c r="E90" s="143"/>
      <c r="F90" s="143"/>
      <c r="G90" s="143"/>
      <c r="H90" s="143"/>
      <c r="I90" s="140"/>
      <c r="J90" s="143"/>
      <c r="K90" s="143"/>
      <c r="L90" s="138"/>
      <c r="M90" s="143"/>
      <c r="N90" s="143"/>
      <c r="O90" s="140"/>
      <c r="Q90" s="3"/>
    </row>
    <row r="91" spans="2:17" ht="15" thickBot="1" x14ac:dyDescent="0.35">
      <c r="B91" s="143"/>
      <c r="C91" s="55" t="s">
        <v>46</v>
      </c>
      <c r="D91" s="55" t="s">
        <v>64</v>
      </c>
      <c r="E91" s="55" t="s">
        <v>43</v>
      </c>
      <c r="F91" s="55">
        <v>30</v>
      </c>
      <c r="G91" s="55">
        <v>2</v>
      </c>
      <c r="H91" s="55">
        <v>1</v>
      </c>
      <c r="I91" s="56">
        <v>0.74</v>
      </c>
      <c r="J91" s="55">
        <v>328.5</v>
      </c>
      <c r="K91" s="55">
        <v>95.9</v>
      </c>
      <c r="L91" s="57">
        <v>4193</v>
      </c>
      <c r="M91" s="55">
        <v>65</v>
      </c>
      <c r="N91" s="55">
        <v>78</v>
      </c>
      <c r="O91" s="56">
        <v>0.82</v>
      </c>
      <c r="Q91" s="3"/>
    </row>
    <row r="92" spans="2:17" ht="15" thickBot="1" x14ac:dyDescent="0.35">
      <c r="B92" s="58"/>
      <c r="C92" s="55" t="s">
        <v>42</v>
      </c>
      <c r="D92" s="55" t="s">
        <v>44</v>
      </c>
      <c r="E92" s="55" t="s">
        <v>43</v>
      </c>
      <c r="F92" s="55">
        <v>180</v>
      </c>
      <c r="G92" s="55">
        <v>2.5</v>
      </c>
      <c r="H92" s="55">
        <v>1</v>
      </c>
      <c r="I92" s="56">
        <v>0.87</v>
      </c>
      <c r="J92" s="55">
        <v>113.6</v>
      </c>
      <c r="K92" s="55">
        <v>89.1</v>
      </c>
      <c r="L92" s="57">
        <v>8577</v>
      </c>
      <c r="M92" s="55">
        <v>46</v>
      </c>
      <c r="N92" s="55">
        <v>69</v>
      </c>
      <c r="O92" s="56">
        <v>0.67</v>
      </c>
      <c r="Q92" s="3"/>
    </row>
    <row r="93" spans="2:17" ht="15" thickBot="1" x14ac:dyDescent="0.35">
      <c r="B93" s="142">
        <v>10</v>
      </c>
      <c r="C93" s="55" t="s">
        <v>42</v>
      </c>
      <c r="D93" s="55" t="s">
        <v>44</v>
      </c>
      <c r="E93" s="55" t="s">
        <v>43</v>
      </c>
      <c r="F93" s="55">
        <v>168</v>
      </c>
      <c r="G93" s="55">
        <v>2.5</v>
      </c>
      <c r="H93" s="55">
        <v>1</v>
      </c>
      <c r="I93" s="56">
        <v>0.87</v>
      </c>
      <c r="J93" s="55">
        <v>113.6</v>
      </c>
      <c r="K93" s="55">
        <v>89.1</v>
      </c>
      <c r="L93" s="57">
        <v>8577</v>
      </c>
      <c r="M93" s="55">
        <v>43</v>
      </c>
      <c r="N93" s="55">
        <v>64</v>
      </c>
      <c r="O93" s="56">
        <v>0.67</v>
      </c>
      <c r="Q93" s="3"/>
    </row>
    <row r="94" spans="2:17" ht="15" thickBot="1" x14ac:dyDescent="0.35">
      <c r="B94" s="142"/>
      <c r="C94" s="55" t="s">
        <v>42</v>
      </c>
      <c r="D94" s="55" t="s">
        <v>44</v>
      </c>
      <c r="E94" s="55" t="s">
        <v>43</v>
      </c>
      <c r="F94" s="55">
        <v>180</v>
      </c>
      <c r="G94" s="55">
        <v>2.5</v>
      </c>
      <c r="H94" s="55">
        <v>1</v>
      </c>
      <c r="I94" s="56">
        <v>0.87</v>
      </c>
      <c r="J94" s="55">
        <v>113.6</v>
      </c>
      <c r="K94" s="55">
        <v>89.1</v>
      </c>
      <c r="L94" s="57">
        <v>8577</v>
      </c>
      <c r="M94" s="55">
        <v>46</v>
      </c>
      <c r="N94" s="55">
        <v>69</v>
      </c>
      <c r="O94" s="56">
        <v>0.67</v>
      </c>
      <c r="Q94" s="3"/>
    </row>
    <row r="95" spans="2:17" ht="15" thickBot="1" x14ac:dyDescent="0.35">
      <c r="B95" s="142"/>
      <c r="C95" s="55" t="s">
        <v>42</v>
      </c>
      <c r="D95" s="55" t="s">
        <v>44</v>
      </c>
      <c r="E95" s="55" t="s">
        <v>43</v>
      </c>
      <c r="F95" s="55">
        <v>300</v>
      </c>
      <c r="G95" s="55">
        <v>4</v>
      </c>
      <c r="H95" s="55">
        <v>1</v>
      </c>
      <c r="I95" s="56">
        <v>0.87</v>
      </c>
      <c r="J95" s="55">
        <v>113.6</v>
      </c>
      <c r="K95" s="55">
        <v>89.1</v>
      </c>
      <c r="L95" s="57">
        <v>8577</v>
      </c>
      <c r="M95" s="55">
        <v>118</v>
      </c>
      <c r="N95" s="55">
        <v>115</v>
      </c>
      <c r="O95" s="56">
        <v>1.03</v>
      </c>
      <c r="Q95" s="3"/>
    </row>
    <row r="96" spans="2:17" ht="15" thickBot="1" x14ac:dyDescent="0.35">
      <c r="B96" s="142"/>
      <c r="C96" s="55" t="s">
        <v>42</v>
      </c>
      <c r="D96" s="55" t="s">
        <v>44</v>
      </c>
      <c r="E96" s="55" t="s">
        <v>43</v>
      </c>
      <c r="F96" s="55">
        <v>168</v>
      </c>
      <c r="G96" s="55">
        <v>2.5</v>
      </c>
      <c r="H96" s="55">
        <v>1</v>
      </c>
      <c r="I96" s="56">
        <v>0.87</v>
      </c>
      <c r="J96" s="55">
        <v>113.6</v>
      </c>
      <c r="K96" s="55">
        <v>89.1</v>
      </c>
      <c r="L96" s="57">
        <v>8577</v>
      </c>
      <c r="M96" s="55">
        <v>43</v>
      </c>
      <c r="N96" s="55">
        <v>64</v>
      </c>
      <c r="O96" s="56">
        <v>0.67</v>
      </c>
      <c r="Q96" s="3"/>
    </row>
    <row r="97" spans="2:17" ht="15" thickBot="1" x14ac:dyDescent="0.35">
      <c r="B97" s="142"/>
      <c r="C97" s="55" t="s">
        <v>42</v>
      </c>
      <c r="D97" s="55" t="s">
        <v>44</v>
      </c>
      <c r="E97" s="55" t="s">
        <v>45</v>
      </c>
      <c r="F97" s="55">
        <v>120</v>
      </c>
      <c r="G97" s="55">
        <v>0.5</v>
      </c>
      <c r="H97" s="55">
        <v>0.75</v>
      </c>
      <c r="I97" s="56">
        <v>0.87</v>
      </c>
      <c r="J97" s="55">
        <v>113.6</v>
      </c>
      <c r="K97" s="55">
        <v>89.1</v>
      </c>
      <c r="L97" s="57">
        <v>8577</v>
      </c>
      <c r="M97" s="55">
        <v>9</v>
      </c>
      <c r="N97" s="55">
        <v>23</v>
      </c>
      <c r="O97" s="56">
        <v>0.37</v>
      </c>
      <c r="Q97" s="3"/>
    </row>
    <row r="98" spans="2:17" ht="15" thickBot="1" x14ac:dyDescent="0.35">
      <c r="B98" s="143"/>
      <c r="C98" s="55" t="s">
        <v>42</v>
      </c>
      <c r="D98" s="55" t="s">
        <v>44</v>
      </c>
      <c r="E98" s="55" t="s">
        <v>45</v>
      </c>
      <c r="F98" s="55">
        <v>192</v>
      </c>
      <c r="G98" s="55">
        <v>0.5</v>
      </c>
      <c r="H98" s="55">
        <v>0.75</v>
      </c>
      <c r="I98" s="56">
        <v>0.87</v>
      </c>
      <c r="J98" s="55">
        <v>113.6</v>
      </c>
      <c r="K98" s="55">
        <v>89.1</v>
      </c>
      <c r="L98" s="57">
        <v>8577</v>
      </c>
      <c r="M98" s="55">
        <v>14</v>
      </c>
      <c r="N98" s="55">
        <v>37</v>
      </c>
      <c r="O98" s="56">
        <v>0.37</v>
      </c>
      <c r="Q98" s="3"/>
    </row>
    <row r="99" spans="2:17" ht="15" thickBot="1" x14ac:dyDescent="0.35">
      <c r="B99" s="141">
        <v>11</v>
      </c>
      <c r="C99" s="55" t="s">
        <v>46</v>
      </c>
      <c r="D99" s="55" t="s">
        <v>64</v>
      </c>
      <c r="E99" s="55" t="s">
        <v>43</v>
      </c>
      <c r="F99" s="55">
        <v>200</v>
      </c>
      <c r="G99" s="55">
        <v>2</v>
      </c>
      <c r="H99" s="55">
        <v>1.5</v>
      </c>
      <c r="I99" s="56">
        <v>0.83</v>
      </c>
      <c r="J99" s="55">
        <v>233.2</v>
      </c>
      <c r="K99" s="55">
        <v>97.7</v>
      </c>
      <c r="L99" s="57">
        <v>8760</v>
      </c>
      <c r="M99" s="55">
        <v>402</v>
      </c>
      <c r="N99" s="55">
        <v>523</v>
      </c>
      <c r="O99" s="56">
        <v>0.77</v>
      </c>
      <c r="Q99" s="3"/>
    </row>
    <row r="100" spans="2:17" x14ac:dyDescent="0.3">
      <c r="B100" s="142"/>
      <c r="C100" s="141" t="s">
        <v>46</v>
      </c>
      <c r="D100" s="141" t="s">
        <v>64</v>
      </c>
      <c r="E100" s="141" t="s">
        <v>43</v>
      </c>
      <c r="F100" s="141">
        <v>60</v>
      </c>
      <c r="G100" s="141">
        <v>2</v>
      </c>
      <c r="H100" s="141">
        <v>1.5</v>
      </c>
      <c r="I100" s="139">
        <v>0.83</v>
      </c>
      <c r="J100" s="141">
        <v>227.7</v>
      </c>
      <c r="K100" s="141">
        <v>92.5</v>
      </c>
      <c r="L100" s="137">
        <v>4923</v>
      </c>
      <c r="M100" s="141">
        <v>67</v>
      </c>
      <c r="N100" s="141">
        <v>157</v>
      </c>
      <c r="O100" s="139">
        <v>0.43</v>
      </c>
      <c r="Q100" s="3"/>
    </row>
    <row r="101" spans="2:17" ht="15" thickBot="1" x14ac:dyDescent="0.35">
      <c r="B101" s="143"/>
      <c r="C101" s="143"/>
      <c r="D101" s="143"/>
      <c r="E101" s="143"/>
      <c r="F101" s="143"/>
      <c r="G101" s="143"/>
      <c r="H101" s="143"/>
      <c r="I101" s="140"/>
      <c r="J101" s="143"/>
      <c r="K101" s="143"/>
      <c r="L101" s="138"/>
      <c r="M101" s="143"/>
      <c r="N101" s="143"/>
      <c r="O101" s="140"/>
      <c r="Q101" s="3"/>
    </row>
    <row r="102" spans="2:17" ht="15" thickBot="1" x14ac:dyDescent="0.35">
      <c r="B102" s="141">
        <v>12</v>
      </c>
      <c r="C102" s="55" t="s">
        <v>42</v>
      </c>
      <c r="D102" s="55" t="s">
        <v>44</v>
      </c>
      <c r="E102" s="55" t="s">
        <v>43</v>
      </c>
      <c r="F102" s="55">
        <v>65</v>
      </c>
      <c r="G102" s="55">
        <v>4</v>
      </c>
      <c r="H102" s="55">
        <v>2</v>
      </c>
      <c r="I102" s="56">
        <v>0.84</v>
      </c>
      <c r="J102" s="55">
        <v>159.9</v>
      </c>
      <c r="K102" s="55">
        <v>74.8</v>
      </c>
      <c r="L102" s="57">
        <v>1099</v>
      </c>
      <c r="M102" s="55">
        <v>16</v>
      </c>
      <c r="N102" s="55">
        <v>25</v>
      </c>
      <c r="O102" s="56">
        <v>0.64</v>
      </c>
      <c r="Q102" s="3"/>
    </row>
    <row r="103" spans="2:17" x14ac:dyDescent="0.3">
      <c r="B103" s="142"/>
      <c r="C103" s="141" t="s">
        <v>42</v>
      </c>
      <c r="D103" s="141" t="s">
        <v>44</v>
      </c>
      <c r="E103" s="141" t="s">
        <v>43</v>
      </c>
      <c r="F103" s="141">
        <v>65</v>
      </c>
      <c r="G103" s="141">
        <v>4</v>
      </c>
      <c r="H103" s="141">
        <v>2</v>
      </c>
      <c r="I103" s="139">
        <v>0.84</v>
      </c>
      <c r="J103" s="141">
        <v>159.9</v>
      </c>
      <c r="K103" s="141">
        <v>74.8</v>
      </c>
      <c r="L103" s="137">
        <v>1099</v>
      </c>
      <c r="M103" s="141">
        <v>16</v>
      </c>
      <c r="N103" s="141">
        <v>25</v>
      </c>
      <c r="O103" s="139">
        <v>0.64</v>
      </c>
      <c r="Q103" s="3"/>
    </row>
    <row r="104" spans="2:17" ht="15" thickBot="1" x14ac:dyDescent="0.35">
      <c r="B104" s="143"/>
      <c r="C104" s="143"/>
      <c r="D104" s="143"/>
      <c r="E104" s="143"/>
      <c r="F104" s="143"/>
      <c r="G104" s="143"/>
      <c r="H104" s="143"/>
      <c r="I104" s="140"/>
      <c r="J104" s="143"/>
      <c r="K104" s="143"/>
      <c r="L104" s="138"/>
      <c r="M104" s="143"/>
      <c r="N104" s="143"/>
      <c r="O104" s="140"/>
      <c r="Q104" s="3"/>
    </row>
    <row r="105" spans="2:17" ht="15" thickBot="1" x14ac:dyDescent="0.35">
      <c r="B105" s="59">
        <v>13</v>
      </c>
      <c r="C105" s="55" t="s">
        <v>46</v>
      </c>
      <c r="D105" s="55" t="s">
        <v>64</v>
      </c>
      <c r="E105" s="55" t="s">
        <v>43</v>
      </c>
      <c r="F105" s="55">
        <v>300</v>
      </c>
      <c r="G105" s="55">
        <v>2</v>
      </c>
      <c r="H105" s="55">
        <v>1.5</v>
      </c>
      <c r="I105" s="56">
        <v>0.79</v>
      </c>
      <c r="J105" s="55">
        <v>323</v>
      </c>
      <c r="K105" s="55">
        <v>84.2</v>
      </c>
      <c r="L105" s="57">
        <v>6557</v>
      </c>
      <c r="M105" s="57">
        <v>1009</v>
      </c>
      <c r="N105" s="55">
        <v>784</v>
      </c>
      <c r="O105" s="56">
        <v>1.29</v>
      </c>
      <c r="Q105" s="3"/>
    </row>
    <row r="106" spans="2:17" ht="15" thickBot="1" x14ac:dyDescent="0.35">
      <c r="B106" s="141">
        <v>14</v>
      </c>
      <c r="C106" s="55" t="s">
        <v>46</v>
      </c>
      <c r="D106" s="55" t="s">
        <v>44</v>
      </c>
      <c r="E106" s="55" t="s">
        <v>43</v>
      </c>
      <c r="F106" s="55">
        <v>103</v>
      </c>
      <c r="G106" s="55">
        <v>2.5</v>
      </c>
      <c r="H106" s="55">
        <v>1</v>
      </c>
      <c r="I106" s="56">
        <v>0.85</v>
      </c>
      <c r="J106" s="55">
        <v>185.3</v>
      </c>
      <c r="K106" s="55">
        <v>80.7</v>
      </c>
      <c r="L106" s="57">
        <v>6574</v>
      </c>
      <c r="M106" s="55">
        <v>121</v>
      </c>
      <c r="N106" s="55">
        <v>36</v>
      </c>
      <c r="O106" s="56">
        <v>3.41</v>
      </c>
      <c r="Q106" s="3"/>
    </row>
    <row r="107" spans="2:17" x14ac:dyDescent="0.3">
      <c r="B107" s="142"/>
      <c r="C107" s="141" t="s">
        <v>46</v>
      </c>
      <c r="D107" s="141" t="s">
        <v>44</v>
      </c>
      <c r="E107" s="141" t="s">
        <v>45</v>
      </c>
      <c r="F107" s="141">
        <v>27</v>
      </c>
      <c r="G107" s="141">
        <v>1</v>
      </c>
      <c r="H107" s="141">
        <v>1</v>
      </c>
      <c r="I107" s="139">
        <v>0.85</v>
      </c>
      <c r="J107" s="141">
        <v>185.3</v>
      </c>
      <c r="K107" s="141">
        <v>80.7</v>
      </c>
      <c r="L107" s="137">
        <v>6574</v>
      </c>
      <c r="M107" s="141">
        <v>15</v>
      </c>
      <c r="N107" s="141">
        <v>9</v>
      </c>
      <c r="O107" s="139">
        <v>1.63</v>
      </c>
      <c r="Q107" s="3"/>
    </row>
    <row r="108" spans="2:17" ht="15" thickBot="1" x14ac:dyDescent="0.35">
      <c r="B108" s="143"/>
      <c r="C108" s="143"/>
      <c r="D108" s="143"/>
      <c r="E108" s="143"/>
      <c r="F108" s="143"/>
      <c r="G108" s="143"/>
      <c r="H108" s="143"/>
      <c r="I108" s="140"/>
      <c r="J108" s="143"/>
      <c r="K108" s="143"/>
      <c r="L108" s="138"/>
      <c r="M108" s="143"/>
      <c r="N108" s="143"/>
      <c r="O108" s="140"/>
      <c r="Q108" s="3"/>
    </row>
    <row r="109" spans="2:17" ht="15" thickBot="1" x14ac:dyDescent="0.35">
      <c r="B109" s="59">
        <v>15</v>
      </c>
      <c r="C109" s="55" t="s">
        <v>42</v>
      </c>
      <c r="D109" s="55" t="s">
        <v>64</v>
      </c>
      <c r="E109" s="55" t="s">
        <v>43</v>
      </c>
      <c r="F109" s="55">
        <v>315</v>
      </c>
      <c r="G109" s="55">
        <v>1.5</v>
      </c>
      <c r="H109" s="55">
        <v>1</v>
      </c>
      <c r="I109" s="56">
        <v>0.9</v>
      </c>
      <c r="J109" s="55">
        <v>317.60000000000002</v>
      </c>
      <c r="K109" s="55">
        <v>87.2</v>
      </c>
      <c r="L109" s="57">
        <v>2825</v>
      </c>
      <c r="M109" s="55">
        <v>297</v>
      </c>
      <c r="N109" s="55">
        <v>139</v>
      </c>
      <c r="O109" s="56">
        <v>2.14</v>
      </c>
      <c r="Q109" s="3"/>
    </row>
    <row r="110" spans="2:17" ht="15" thickBot="1" x14ac:dyDescent="0.35">
      <c r="B110" s="141">
        <v>16</v>
      </c>
      <c r="C110" s="55" t="s">
        <v>46</v>
      </c>
      <c r="D110" s="55" t="s">
        <v>64</v>
      </c>
      <c r="E110" s="55" t="s">
        <v>43</v>
      </c>
      <c r="F110" s="55">
        <v>15</v>
      </c>
      <c r="G110" s="55">
        <v>3</v>
      </c>
      <c r="H110" s="55">
        <v>2</v>
      </c>
      <c r="I110" s="56">
        <v>0.82</v>
      </c>
      <c r="J110" s="55">
        <v>348.5</v>
      </c>
      <c r="K110" s="55">
        <v>94.1</v>
      </c>
      <c r="L110" s="57">
        <v>4656</v>
      </c>
      <c r="M110" s="55">
        <v>60</v>
      </c>
      <c r="N110" s="55">
        <v>78</v>
      </c>
      <c r="O110" s="56">
        <v>0.77</v>
      </c>
      <c r="Q110" s="3"/>
    </row>
    <row r="111" spans="2:17" ht="15" thickBot="1" x14ac:dyDescent="0.35">
      <c r="B111" s="142"/>
      <c r="C111" s="55" t="s">
        <v>46</v>
      </c>
      <c r="D111" s="55" t="s">
        <v>64</v>
      </c>
      <c r="E111" s="55" t="s">
        <v>43</v>
      </c>
      <c r="F111" s="55">
        <v>72</v>
      </c>
      <c r="G111" s="55">
        <v>1.5</v>
      </c>
      <c r="H111" s="55">
        <v>2</v>
      </c>
      <c r="I111" s="56">
        <v>0.82</v>
      </c>
      <c r="J111" s="55">
        <v>348.5</v>
      </c>
      <c r="K111" s="55">
        <v>94.1</v>
      </c>
      <c r="L111" s="57">
        <v>4656</v>
      </c>
      <c r="M111" s="55">
        <v>161</v>
      </c>
      <c r="N111" s="55">
        <v>374</v>
      </c>
      <c r="O111" s="56">
        <v>0.43</v>
      </c>
      <c r="Q111" s="3"/>
    </row>
    <row r="112" spans="2:17" ht="15" thickBot="1" x14ac:dyDescent="0.35">
      <c r="B112" s="142"/>
      <c r="C112" s="55" t="s">
        <v>46</v>
      </c>
      <c r="D112" s="55" t="s">
        <v>64</v>
      </c>
      <c r="E112" s="55" t="s">
        <v>43</v>
      </c>
      <c r="F112" s="55">
        <v>12</v>
      </c>
      <c r="G112" s="55">
        <v>6</v>
      </c>
      <c r="H112" s="55">
        <v>2</v>
      </c>
      <c r="I112" s="56">
        <v>0.82</v>
      </c>
      <c r="J112" s="55">
        <v>348.5</v>
      </c>
      <c r="K112" s="55">
        <v>94.1</v>
      </c>
      <c r="L112" s="57">
        <v>4656</v>
      </c>
      <c r="M112" s="55">
        <v>89</v>
      </c>
      <c r="N112" s="55">
        <v>62</v>
      </c>
      <c r="O112" s="56">
        <v>1.43</v>
      </c>
      <c r="Q112" s="3"/>
    </row>
    <row r="113" spans="2:15" ht="15" thickBot="1" x14ac:dyDescent="0.35">
      <c r="B113" s="142"/>
      <c r="C113" s="55" t="s">
        <v>46</v>
      </c>
      <c r="D113" s="55" t="s">
        <v>64</v>
      </c>
      <c r="E113" s="55" t="s">
        <v>43</v>
      </c>
      <c r="F113" s="55">
        <v>130</v>
      </c>
      <c r="G113" s="55">
        <v>4</v>
      </c>
      <c r="H113" s="55">
        <v>2</v>
      </c>
      <c r="I113" s="56">
        <v>0.82</v>
      </c>
      <c r="J113" s="55">
        <v>348.5</v>
      </c>
      <c r="K113" s="55">
        <v>94.1</v>
      </c>
      <c r="L113" s="57">
        <v>4656</v>
      </c>
      <c r="M113" s="55">
        <v>663</v>
      </c>
      <c r="N113" s="55">
        <v>676</v>
      </c>
      <c r="O113" s="56">
        <v>0.98</v>
      </c>
    </row>
    <row r="114" spans="2:15" ht="15" thickBot="1" x14ac:dyDescent="0.35">
      <c r="B114" s="142"/>
      <c r="C114" s="55" t="s">
        <v>46</v>
      </c>
      <c r="D114" s="55" t="s">
        <v>64</v>
      </c>
      <c r="E114" s="55" t="s">
        <v>43</v>
      </c>
      <c r="F114" s="55">
        <v>21</v>
      </c>
      <c r="G114" s="55">
        <v>8</v>
      </c>
      <c r="H114" s="55">
        <v>2</v>
      </c>
      <c r="I114" s="56">
        <v>0.82</v>
      </c>
      <c r="J114" s="55">
        <v>348.5</v>
      </c>
      <c r="K114" s="55">
        <v>94.1</v>
      </c>
      <c r="L114" s="57">
        <v>4656</v>
      </c>
      <c r="M114" s="55">
        <v>201</v>
      </c>
      <c r="N114" s="55">
        <v>109</v>
      </c>
      <c r="O114" s="56">
        <v>1.84</v>
      </c>
    </row>
    <row r="115" spans="2:15" ht="15" thickBot="1" x14ac:dyDescent="0.35">
      <c r="B115" s="142"/>
      <c r="C115" s="55" t="s">
        <v>46</v>
      </c>
      <c r="D115" s="55" t="s">
        <v>64</v>
      </c>
      <c r="E115" s="55" t="s">
        <v>43</v>
      </c>
      <c r="F115" s="55">
        <v>60</v>
      </c>
      <c r="G115" s="55">
        <v>2</v>
      </c>
      <c r="H115" s="55">
        <v>2</v>
      </c>
      <c r="I115" s="56">
        <v>0.82</v>
      </c>
      <c r="J115" s="55">
        <v>348.5</v>
      </c>
      <c r="K115" s="55">
        <v>94.1</v>
      </c>
      <c r="L115" s="57">
        <v>4656</v>
      </c>
      <c r="M115" s="55">
        <v>166</v>
      </c>
      <c r="N115" s="55">
        <v>312</v>
      </c>
      <c r="O115" s="56">
        <v>0.53</v>
      </c>
    </row>
    <row r="116" spans="2:15" x14ac:dyDescent="0.3">
      <c r="B116" s="142"/>
      <c r="C116" s="60" t="s">
        <v>46</v>
      </c>
      <c r="D116" s="60" t="s">
        <v>64</v>
      </c>
      <c r="E116" s="60" t="s">
        <v>43</v>
      </c>
      <c r="F116" s="60">
        <v>102</v>
      </c>
      <c r="G116" s="60">
        <v>2.5</v>
      </c>
      <c r="H116" s="60">
        <v>2</v>
      </c>
      <c r="I116" s="61">
        <v>0.82</v>
      </c>
      <c r="J116" s="60">
        <v>348.5</v>
      </c>
      <c r="K116" s="60">
        <v>94.1</v>
      </c>
      <c r="L116" s="62">
        <v>4656</v>
      </c>
      <c r="M116" s="60">
        <v>340</v>
      </c>
      <c r="N116" s="60">
        <v>530</v>
      </c>
      <c r="O116" s="61">
        <v>0.64</v>
      </c>
    </row>
    <row r="117" spans="2:15" x14ac:dyDescent="0.3">
      <c r="B117" s="136">
        <v>17</v>
      </c>
      <c r="C117" s="63" t="s">
        <v>42</v>
      </c>
      <c r="D117" s="63" t="s">
        <v>44</v>
      </c>
      <c r="E117" s="63" t="s">
        <v>43</v>
      </c>
      <c r="F117" s="63">
        <v>10</v>
      </c>
      <c r="G117" s="63">
        <v>1.5</v>
      </c>
      <c r="H117" s="63">
        <v>1</v>
      </c>
      <c r="I117" s="64">
        <v>0.8</v>
      </c>
      <c r="J117" s="63">
        <v>193.6</v>
      </c>
      <c r="K117" s="63">
        <v>74</v>
      </c>
      <c r="L117" s="65">
        <v>4106</v>
      </c>
      <c r="M117" s="63">
        <v>6</v>
      </c>
      <c r="N117" s="63">
        <v>56</v>
      </c>
      <c r="O117" s="64">
        <v>0.11</v>
      </c>
    </row>
    <row r="118" spans="2:15" ht="15" thickBot="1" x14ac:dyDescent="0.35">
      <c r="B118" s="136"/>
      <c r="C118" s="63" t="s">
        <v>42</v>
      </c>
      <c r="D118" s="63" t="s">
        <v>64</v>
      </c>
      <c r="E118" s="63" t="s">
        <v>43</v>
      </c>
      <c r="F118" s="63">
        <v>20</v>
      </c>
      <c r="G118" s="63">
        <v>1.5</v>
      </c>
      <c r="H118" s="63">
        <v>1</v>
      </c>
      <c r="I118" s="64">
        <v>0.8</v>
      </c>
      <c r="J118" s="63">
        <v>331.1</v>
      </c>
      <c r="K118" s="63">
        <v>74</v>
      </c>
      <c r="L118" s="65">
        <v>4106</v>
      </c>
      <c r="M118" s="63">
        <v>35</v>
      </c>
      <c r="N118" s="63">
        <v>111</v>
      </c>
      <c r="O118" s="64">
        <v>0.32</v>
      </c>
    </row>
    <row r="119" spans="2:15" ht="15" thickBot="1" x14ac:dyDescent="0.35">
      <c r="B119" s="59">
        <v>18</v>
      </c>
      <c r="C119" s="52" t="s">
        <v>46</v>
      </c>
      <c r="D119" s="52" t="s">
        <v>64</v>
      </c>
      <c r="E119" s="52" t="s">
        <v>43</v>
      </c>
      <c r="F119" s="52">
        <v>498</v>
      </c>
      <c r="G119" s="52">
        <v>6</v>
      </c>
      <c r="H119" s="52">
        <v>3</v>
      </c>
      <c r="I119" s="53">
        <v>0.85</v>
      </c>
      <c r="J119" s="52">
        <v>318</v>
      </c>
      <c r="K119" s="52">
        <v>98.5</v>
      </c>
      <c r="L119" s="54">
        <v>8738</v>
      </c>
      <c r="M119" s="54">
        <v>5219</v>
      </c>
      <c r="N119" s="54">
        <v>2590</v>
      </c>
      <c r="O119" s="53">
        <v>2.02</v>
      </c>
    </row>
    <row r="120" spans="2:15" ht="15" thickBot="1" x14ac:dyDescent="0.35">
      <c r="B120" s="59">
        <v>19</v>
      </c>
      <c r="C120" s="55" t="s">
        <v>46</v>
      </c>
      <c r="D120" s="55" t="s">
        <v>63</v>
      </c>
      <c r="E120" s="55" t="s">
        <v>43</v>
      </c>
      <c r="F120" s="55">
        <v>790</v>
      </c>
      <c r="G120" s="55">
        <v>3</v>
      </c>
      <c r="H120" s="55">
        <v>1</v>
      </c>
      <c r="I120" s="56">
        <v>0.8</v>
      </c>
      <c r="J120" s="55">
        <v>272.7</v>
      </c>
      <c r="K120" s="55">
        <v>96.7</v>
      </c>
      <c r="L120" s="57">
        <v>1582</v>
      </c>
      <c r="M120" s="55">
        <v>588</v>
      </c>
      <c r="N120" s="57">
        <v>1193</v>
      </c>
      <c r="O120" s="56">
        <v>0.49</v>
      </c>
    </row>
    <row r="121" spans="2:15" ht="15" thickBot="1" x14ac:dyDescent="0.35">
      <c r="B121" s="141">
        <v>20</v>
      </c>
      <c r="C121" s="55" t="s">
        <v>46</v>
      </c>
      <c r="D121" s="55" t="s">
        <v>44</v>
      </c>
      <c r="E121" s="55" t="s">
        <v>43</v>
      </c>
      <c r="F121" s="57">
        <v>1040</v>
      </c>
      <c r="G121" s="55">
        <v>1.769231</v>
      </c>
      <c r="H121" s="55">
        <v>1</v>
      </c>
      <c r="I121" s="56">
        <v>0.68</v>
      </c>
      <c r="J121" s="55">
        <v>141.80000000000001</v>
      </c>
      <c r="K121" s="55">
        <v>88.1</v>
      </c>
      <c r="L121" s="57">
        <v>4539</v>
      </c>
      <c r="M121" s="55">
        <v>323</v>
      </c>
      <c r="N121" s="55">
        <v>703</v>
      </c>
      <c r="O121" s="56">
        <v>0.46</v>
      </c>
    </row>
    <row r="122" spans="2:15" x14ac:dyDescent="0.3">
      <c r="B122" s="142"/>
      <c r="C122" s="141" t="s">
        <v>46</v>
      </c>
      <c r="D122" s="141" t="s">
        <v>44</v>
      </c>
      <c r="E122" s="141" t="s">
        <v>45</v>
      </c>
      <c r="F122" s="141">
        <v>800</v>
      </c>
      <c r="G122" s="141">
        <v>0.65625</v>
      </c>
      <c r="H122" s="141">
        <v>1</v>
      </c>
      <c r="I122" s="139">
        <v>0.68</v>
      </c>
      <c r="J122" s="141">
        <v>141.80000000000001</v>
      </c>
      <c r="K122" s="141">
        <v>88.1</v>
      </c>
      <c r="L122" s="137">
        <v>4539</v>
      </c>
      <c r="M122" s="141">
        <v>113</v>
      </c>
      <c r="N122" s="141">
        <v>276</v>
      </c>
      <c r="O122" s="139">
        <v>0.41</v>
      </c>
    </row>
    <row r="123" spans="2:15" ht="15" thickBot="1" x14ac:dyDescent="0.35">
      <c r="B123" s="143"/>
      <c r="C123" s="143"/>
      <c r="D123" s="143"/>
      <c r="E123" s="143"/>
      <c r="F123" s="143"/>
      <c r="G123" s="143"/>
      <c r="H123" s="143"/>
      <c r="I123" s="140"/>
      <c r="J123" s="143"/>
      <c r="K123" s="143"/>
      <c r="L123" s="138"/>
      <c r="M123" s="143"/>
      <c r="N123" s="143"/>
      <c r="O123" s="140"/>
    </row>
    <row r="124" spans="2:15" ht="15" thickBot="1" x14ac:dyDescent="0.35">
      <c r="B124" s="141">
        <v>21</v>
      </c>
      <c r="C124" s="55" t="s">
        <v>46</v>
      </c>
      <c r="D124" s="55" t="s">
        <v>44</v>
      </c>
      <c r="E124" s="55" t="s">
        <v>43</v>
      </c>
      <c r="F124" s="57">
        <v>2167</v>
      </c>
      <c r="G124" s="55">
        <v>2</v>
      </c>
      <c r="H124" s="55">
        <v>1</v>
      </c>
      <c r="I124" s="56">
        <v>0.68</v>
      </c>
      <c r="J124" s="55">
        <v>129.69999999999999</v>
      </c>
      <c r="K124" s="55">
        <v>69.5</v>
      </c>
      <c r="L124" s="57">
        <v>8760</v>
      </c>
      <c r="M124" s="57">
        <v>1725</v>
      </c>
      <c r="N124" s="57">
        <v>1560</v>
      </c>
      <c r="O124" s="56">
        <v>1.1100000000000001</v>
      </c>
    </row>
    <row r="125" spans="2:15" ht="15" thickBot="1" x14ac:dyDescent="0.35">
      <c r="B125" s="142"/>
      <c r="C125" s="55" t="s">
        <v>46</v>
      </c>
      <c r="D125" s="55" t="s">
        <v>44</v>
      </c>
      <c r="E125" s="55" t="s">
        <v>43</v>
      </c>
      <c r="F125" s="57">
        <v>2167</v>
      </c>
      <c r="G125" s="55">
        <v>1.5</v>
      </c>
      <c r="H125" s="55">
        <v>1</v>
      </c>
      <c r="I125" s="56">
        <v>0.68</v>
      </c>
      <c r="J125" s="55">
        <v>148.30000000000001</v>
      </c>
      <c r="K125" s="55">
        <v>69.5</v>
      </c>
      <c r="L125" s="57">
        <v>8760</v>
      </c>
      <c r="M125" s="57">
        <v>1952</v>
      </c>
      <c r="N125" s="57">
        <v>1560</v>
      </c>
      <c r="O125" s="56">
        <v>1.25</v>
      </c>
    </row>
    <row r="126" spans="2:15" ht="15" thickBot="1" x14ac:dyDescent="0.35">
      <c r="B126" s="143"/>
      <c r="C126" s="55" t="s">
        <v>46</v>
      </c>
      <c r="D126" s="55" t="s">
        <v>44</v>
      </c>
      <c r="E126" s="55" t="s">
        <v>43</v>
      </c>
      <c r="F126" s="57">
        <v>2167</v>
      </c>
      <c r="G126" s="55">
        <v>3</v>
      </c>
      <c r="H126" s="55">
        <v>1</v>
      </c>
      <c r="I126" s="56">
        <v>0.68</v>
      </c>
      <c r="J126" s="55">
        <v>96.8</v>
      </c>
      <c r="K126" s="55">
        <v>66.5</v>
      </c>
      <c r="L126" s="57">
        <v>8760</v>
      </c>
      <c r="M126" s="57">
        <v>1072</v>
      </c>
      <c r="N126" s="57">
        <v>1560</v>
      </c>
      <c r="O126" s="56">
        <v>0.69</v>
      </c>
    </row>
    <row r="127" spans="2:15" ht="15" thickBot="1" x14ac:dyDescent="0.35">
      <c r="B127" s="141">
        <v>22</v>
      </c>
      <c r="C127" s="55" t="s">
        <v>46</v>
      </c>
      <c r="D127" s="55" t="s">
        <v>44</v>
      </c>
      <c r="E127" s="55" t="s">
        <v>43</v>
      </c>
      <c r="F127" s="55">
        <v>153</v>
      </c>
      <c r="G127" s="55">
        <v>2</v>
      </c>
      <c r="H127" s="55">
        <v>1</v>
      </c>
      <c r="I127" s="56">
        <v>0.76</v>
      </c>
      <c r="J127" s="55">
        <v>166.3</v>
      </c>
      <c r="K127" s="55">
        <v>92.2</v>
      </c>
      <c r="L127" s="57">
        <v>6892</v>
      </c>
      <c r="M127" s="55">
        <v>117</v>
      </c>
      <c r="N127" s="55">
        <v>103</v>
      </c>
      <c r="O127" s="56">
        <v>1.1299999999999999</v>
      </c>
    </row>
    <row r="128" spans="2:15" x14ac:dyDescent="0.3">
      <c r="B128" s="142"/>
      <c r="C128" s="141" t="s">
        <v>46</v>
      </c>
      <c r="D128" s="141" t="s">
        <v>64</v>
      </c>
      <c r="E128" s="141" t="s">
        <v>43</v>
      </c>
      <c r="F128" s="141">
        <v>12</v>
      </c>
      <c r="G128" s="141">
        <v>2</v>
      </c>
      <c r="H128" s="141">
        <v>1</v>
      </c>
      <c r="I128" s="139">
        <v>0.89</v>
      </c>
      <c r="J128" s="141">
        <v>325.7</v>
      </c>
      <c r="K128" s="141">
        <v>110</v>
      </c>
      <c r="L128" s="137">
        <v>7014</v>
      </c>
      <c r="M128" s="141">
        <v>33</v>
      </c>
      <c r="N128" s="141">
        <v>31</v>
      </c>
      <c r="O128" s="139">
        <v>1.07</v>
      </c>
    </row>
    <row r="129" spans="2:15" ht="15" thickBot="1" x14ac:dyDescent="0.35">
      <c r="B129" s="143"/>
      <c r="C129" s="143"/>
      <c r="D129" s="143"/>
      <c r="E129" s="143"/>
      <c r="F129" s="143"/>
      <c r="G129" s="143"/>
      <c r="H129" s="143"/>
      <c r="I129" s="140"/>
      <c r="J129" s="143"/>
      <c r="K129" s="143"/>
      <c r="L129" s="138"/>
      <c r="M129" s="143"/>
      <c r="N129" s="143"/>
      <c r="O129" s="140"/>
    </row>
    <row r="130" spans="2:15" ht="15" thickBot="1" x14ac:dyDescent="0.35">
      <c r="B130" s="141">
        <v>23</v>
      </c>
      <c r="C130" s="55" t="s">
        <v>42</v>
      </c>
      <c r="D130" s="55" t="s">
        <v>64</v>
      </c>
      <c r="E130" s="55" t="s">
        <v>45</v>
      </c>
      <c r="F130" s="55">
        <v>201</v>
      </c>
      <c r="G130" s="55">
        <v>1</v>
      </c>
      <c r="H130" s="55">
        <v>1.5</v>
      </c>
      <c r="I130" s="56">
        <v>0.8</v>
      </c>
      <c r="J130" s="55">
        <v>287.8</v>
      </c>
      <c r="K130" s="55">
        <v>87.1</v>
      </c>
      <c r="L130" s="57">
        <v>8760</v>
      </c>
      <c r="M130" s="55">
        <v>399</v>
      </c>
      <c r="N130" s="55">
        <v>153</v>
      </c>
      <c r="O130" s="56">
        <v>2.6</v>
      </c>
    </row>
    <row r="131" spans="2:15" x14ac:dyDescent="0.3">
      <c r="B131" s="142"/>
      <c r="C131" s="141" t="s">
        <v>42</v>
      </c>
      <c r="D131" s="141" t="s">
        <v>64</v>
      </c>
      <c r="E131" s="141" t="s">
        <v>43</v>
      </c>
      <c r="F131" s="141">
        <v>206</v>
      </c>
      <c r="G131" s="141">
        <v>3</v>
      </c>
      <c r="H131" s="141">
        <v>1.5</v>
      </c>
      <c r="I131" s="139">
        <v>0.8</v>
      </c>
      <c r="J131" s="141">
        <v>288.8</v>
      </c>
      <c r="K131" s="141">
        <v>97.2</v>
      </c>
      <c r="L131" s="137">
        <v>8760</v>
      </c>
      <c r="M131" s="141">
        <v>997</v>
      </c>
      <c r="N131" s="141">
        <v>304</v>
      </c>
      <c r="O131" s="139">
        <v>3.28</v>
      </c>
    </row>
    <row r="132" spans="2:15" ht="15" thickBot="1" x14ac:dyDescent="0.35">
      <c r="B132" s="143"/>
      <c r="C132" s="143"/>
      <c r="D132" s="143"/>
      <c r="E132" s="143"/>
      <c r="F132" s="143"/>
      <c r="G132" s="143"/>
      <c r="H132" s="143"/>
      <c r="I132" s="140"/>
      <c r="J132" s="143"/>
      <c r="K132" s="143"/>
      <c r="L132" s="138"/>
      <c r="M132" s="143"/>
      <c r="N132" s="143"/>
      <c r="O132" s="140"/>
    </row>
    <row r="133" spans="2:15" ht="15" thickBot="1" x14ac:dyDescent="0.35">
      <c r="B133" s="141">
        <v>24</v>
      </c>
      <c r="C133" s="55" t="s">
        <v>46</v>
      </c>
      <c r="D133" s="55" t="s">
        <v>64</v>
      </c>
      <c r="E133" s="55" t="s">
        <v>45</v>
      </c>
      <c r="F133" s="55">
        <v>93</v>
      </c>
      <c r="G133" s="55">
        <v>1</v>
      </c>
      <c r="H133" s="55">
        <v>1.5</v>
      </c>
      <c r="I133" s="56">
        <v>0.8</v>
      </c>
      <c r="J133" s="55">
        <v>279.2</v>
      </c>
      <c r="K133" s="55">
        <v>96.6</v>
      </c>
      <c r="L133" s="57">
        <v>8552</v>
      </c>
      <c r="M133" s="55">
        <v>160</v>
      </c>
      <c r="N133" s="55">
        <v>282</v>
      </c>
      <c r="O133" s="56">
        <v>0.56999999999999995</v>
      </c>
    </row>
    <row r="134" spans="2:15" ht="15" thickBot="1" x14ac:dyDescent="0.35">
      <c r="B134" s="142"/>
      <c r="C134" s="55" t="s">
        <v>46</v>
      </c>
      <c r="D134" s="55" t="s">
        <v>64</v>
      </c>
      <c r="E134" s="55" t="s">
        <v>43</v>
      </c>
      <c r="F134" s="55">
        <v>100</v>
      </c>
      <c r="G134" s="55">
        <v>2</v>
      </c>
      <c r="H134" s="55">
        <v>1.5</v>
      </c>
      <c r="I134" s="56">
        <v>0.8</v>
      </c>
      <c r="J134" s="55">
        <v>347.7</v>
      </c>
      <c r="K134" s="55">
        <v>79.3</v>
      </c>
      <c r="L134" s="57">
        <v>8687</v>
      </c>
      <c r="M134" s="55">
        <v>509</v>
      </c>
      <c r="N134" s="55">
        <v>556</v>
      </c>
      <c r="O134" s="56">
        <v>0.92</v>
      </c>
    </row>
    <row r="135" spans="2:15" ht="15" thickBot="1" x14ac:dyDescent="0.35">
      <c r="B135" s="142"/>
      <c r="C135" s="55" t="s">
        <v>46</v>
      </c>
      <c r="D135" s="55" t="s">
        <v>64</v>
      </c>
      <c r="E135" s="55" t="s">
        <v>43</v>
      </c>
      <c r="F135" s="55">
        <v>150</v>
      </c>
      <c r="G135" s="55">
        <v>2</v>
      </c>
      <c r="H135" s="55">
        <v>1.5</v>
      </c>
      <c r="I135" s="56">
        <v>0.8</v>
      </c>
      <c r="J135" s="55">
        <v>347.7</v>
      </c>
      <c r="K135" s="55">
        <v>79.3</v>
      </c>
      <c r="L135" s="57">
        <v>8687</v>
      </c>
      <c r="M135" s="55">
        <v>764</v>
      </c>
      <c r="N135" s="55">
        <v>834</v>
      </c>
      <c r="O135" s="56">
        <v>0.92</v>
      </c>
    </row>
    <row r="136" spans="2:15" ht="15" thickBot="1" x14ac:dyDescent="0.35">
      <c r="B136" s="142"/>
      <c r="C136" s="55" t="s">
        <v>46</v>
      </c>
      <c r="D136" s="55" t="s">
        <v>64</v>
      </c>
      <c r="E136" s="55" t="s">
        <v>43</v>
      </c>
      <c r="F136" s="55">
        <v>626</v>
      </c>
      <c r="G136" s="55">
        <v>2</v>
      </c>
      <c r="H136" s="55">
        <v>1.5</v>
      </c>
      <c r="I136" s="56">
        <v>0.8</v>
      </c>
      <c r="J136" s="55">
        <v>347.7</v>
      </c>
      <c r="K136" s="55">
        <v>79.3</v>
      </c>
      <c r="L136" s="57">
        <v>8687</v>
      </c>
      <c r="M136" s="57">
        <v>3188</v>
      </c>
      <c r="N136" s="57">
        <v>3479</v>
      </c>
      <c r="O136" s="56">
        <v>0.92</v>
      </c>
    </row>
    <row r="137" spans="2:15" x14ac:dyDescent="0.3">
      <c r="B137" s="142"/>
      <c r="C137" s="141" t="s">
        <v>46</v>
      </c>
      <c r="D137" s="141" t="s">
        <v>64</v>
      </c>
      <c r="E137" s="141" t="s">
        <v>43</v>
      </c>
      <c r="F137" s="141">
        <v>581</v>
      </c>
      <c r="G137" s="141">
        <v>2</v>
      </c>
      <c r="H137" s="141">
        <v>1.5</v>
      </c>
      <c r="I137" s="139">
        <v>0.8</v>
      </c>
      <c r="J137" s="141">
        <v>347.7</v>
      </c>
      <c r="K137" s="141">
        <v>79.3</v>
      </c>
      <c r="L137" s="137">
        <v>8687</v>
      </c>
      <c r="M137" s="137">
        <v>2959</v>
      </c>
      <c r="N137" s="137">
        <v>3229</v>
      </c>
      <c r="O137" s="139">
        <v>0.92</v>
      </c>
    </row>
    <row r="138" spans="2:15" ht="15" thickBot="1" x14ac:dyDescent="0.35">
      <c r="B138" s="142"/>
      <c r="C138" s="143"/>
      <c r="D138" s="143"/>
      <c r="E138" s="143"/>
      <c r="F138" s="143"/>
      <c r="G138" s="143"/>
      <c r="H138" s="143"/>
      <c r="I138" s="140"/>
      <c r="J138" s="143"/>
      <c r="K138" s="143"/>
      <c r="L138" s="138"/>
      <c r="M138" s="138"/>
      <c r="N138" s="138"/>
      <c r="O138" s="140"/>
    </row>
    <row r="139" spans="2:15" ht="15" thickBot="1" x14ac:dyDescent="0.35">
      <c r="B139" s="142"/>
      <c r="C139" s="55" t="s">
        <v>46</v>
      </c>
      <c r="D139" s="55" t="s">
        <v>64</v>
      </c>
      <c r="E139" s="55" t="s">
        <v>45</v>
      </c>
      <c r="F139" s="55">
        <v>305</v>
      </c>
      <c r="G139" s="55">
        <v>1</v>
      </c>
      <c r="H139" s="55">
        <v>1.5</v>
      </c>
      <c r="I139" s="56">
        <v>0.8</v>
      </c>
      <c r="J139" s="55">
        <v>279.2</v>
      </c>
      <c r="K139" s="55">
        <v>96.6</v>
      </c>
      <c r="L139" s="57">
        <v>8552</v>
      </c>
      <c r="M139" s="55">
        <v>525</v>
      </c>
      <c r="N139" s="55">
        <v>923</v>
      </c>
      <c r="O139" s="56">
        <v>0.56999999999999995</v>
      </c>
    </row>
    <row r="140" spans="2:15" ht="15" thickBot="1" x14ac:dyDescent="0.35">
      <c r="B140" s="142"/>
      <c r="C140" s="55" t="s">
        <v>46</v>
      </c>
      <c r="D140" s="55" t="s">
        <v>64</v>
      </c>
      <c r="E140" s="55" t="s">
        <v>43</v>
      </c>
      <c r="F140" s="55">
        <v>24</v>
      </c>
      <c r="G140" s="55">
        <v>2</v>
      </c>
      <c r="H140" s="55">
        <v>1.5</v>
      </c>
      <c r="I140" s="56">
        <v>0.8</v>
      </c>
      <c r="J140" s="55">
        <v>347.7</v>
      </c>
      <c r="K140" s="55">
        <v>79.3</v>
      </c>
      <c r="L140" s="57">
        <v>8687</v>
      </c>
      <c r="M140" s="55">
        <v>122</v>
      </c>
      <c r="N140" s="55">
        <v>133</v>
      </c>
      <c r="O140" s="56">
        <v>0.92</v>
      </c>
    </row>
    <row r="141" spans="2:15" ht="15" thickBot="1" x14ac:dyDescent="0.35">
      <c r="B141" s="143"/>
      <c r="C141" s="55" t="s">
        <v>46</v>
      </c>
      <c r="D141" s="55" t="s">
        <v>64</v>
      </c>
      <c r="E141" s="55" t="s">
        <v>43</v>
      </c>
      <c r="F141" s="55">
        <v>105</v>
      </c>
      <c r="G141" s="55">
        <v>2</v>
      </c>
      <c r="H141" s="55">
        <v>1.5</v>
      </c>
      <c r="I141" s="56">
        <v>0.8</v>
      </c>
      <c r="J141" s="55">
        <v>347.7</v>
      </c>
      <c r="K141" s="55">
        <v>79.3</v>
      </c>
      <c r="L141" s="57">
        <v>8687</v>
      </c>
      <c r="M141" s="55">
        <v>535</v>
      </c>
      <c r="N141" s="55">
        <v>583</v>
      </c>
      <c r="O141" s="56">
        <v>0.92</v>
      </c>
    </row>
    <row r="142" spans="2:15" ht="15" thickBot="1" x14ac:dyDescent="0.35">
      <c r="B142" s="59">
        <v>25</v>
      </c>
      <c r="C142" s="55" t="s">
        <v>42</v>
      </c>
      <c r="D142" s="55" t="s">
        <v>44</v>
      </c>
      <c r="E142" s="55" t="s">
        <v>43</v>
      </c>
      <c r="F142" s="55">
        <v>70</v>
      </c>
      <c r="G142" s="55">
        <v>2</v>
      </c>
      <c r="H142" s="55">
        <v>2</v>
      </c>
      <c r="I142" s="56">
        <v>0.84</v>
      </c>
      <c r="J142" s="55">
        <v>180</v>
      </c>
      <c r="K142" s="55">
        <v>60.1</v>
      </c>
      <c r="L142" s="57">
        <v>1754</v>
      </c>
      <c r="M142" s="55">
        <v>22</v>
      </c>
      <c r="N142" s="55">
        <v>27</v>
      </c>
      <c r="O142" s="56">
        <v>0.84</v>
      </c>
    </row>
    <row r="143" spans="2:15" ht="15" thickBot="1" x14ac:dyDescent="0.35">
      <c r="B143" s="141">
        <v>26</v>
      </c>
      <c r="C143" s="55" t="s">
        <v>42</v>
      </c>
      <c r="D143" s="55" t="s">
        <v>44</v>
      </c>
      <c r="E143" s="55" t="s">
        <v>43</v>
      </c>
      <c r="F143" s="55">
        <v>72</v>
      </c>
      <c r="G143" s="55">
        <v>3</v>
      </c>
      <c r="H143" s="55">
        <v>1</v>
      </c>
      <c r="I143" s="56">
        <v>0.68</v>
      </c>
      <c r="J143" s="55">
        <v>139.1</v>
      </c>
      <c r="K143" s="55">
        <v>66.5</v>
      </c>
      <c r="L143" s="57">
        <v>2655</v>
      </c>
      <c r="M143" s="55">
        <v>31</v>
      </c>
      <c r="N143" s="55">
        <v>57</v>
      </c>
      <c r="O143" s="56">
        <v>0.54</v>
      </c>
    </row>
    <row r="144" spans="2:15" ht="15" thickBot="1" x14ac:dyDescent="0.35">
      <c r="B144" s="142"/>
      <c r="C144" s="55" t="s">
        <v>42</v>
      </c>
      <c r="D144" s="55" t="s">
        <v>64</v>
      </c>
      <c r="E144" s="55" t="s">
        <v>43</v>
      </c>
      <c r="F144" s="55">
        <v>600</v>
      </c>
      <c r="G144" s="55">
        <v>1.5</v>
      </c>
      <c r="H144" s="55">
        <v>1</v>
      </c>
      <c r="I144" s="56">
        <v>0.85</v>
      </c>
      <c r="J144" s="55">
        <v>282.10000000000002</v>
      </c>
      <c r="K144" s="55">
        <v>67.900000000000006</v>
      </c>
      <c r="L144" s="57">
        <v>2655</v>
      </c>
      <c r="M144" s="55">
        <v>469</v>
      </c>
      <c r="N144" s="55">
        <v>474</v>
      </c>
      <c r="O144" s="56">
        <v>0.99</v>
      </c>
    </row>
    <row r="145" spans="2:15" ht="15" thickBot="1" x14ac:dyDescent="0.35">
      <c r="B145" s="142"/>
      <c r="C145" s="55" t="s">
        <v>42</v>
      </c>
      <c r="D145" s="55" t="s">
        <v>44</v>
      </c>
      <c r="E145" s="55" t="s">
        <v>43</v>
      </c>
      <c r="F145" s="55">
        <v>18</v>
      </c>
      <c r="G145" s="55">
        <v>4</v>
      </c>
      <c r="H145" s="55">
        <v>1</v>
      </c>
      <c r="I145" s="56">
        <v>0.68</v>
      </c>
      <c r="J145" s="55">
        <v>139.1</v>
      </c>
      <c r="K145" s="55">
        <v>66.5</v>
      </c>
      <c r="L145" s="57">
        <v>2655</v>
      </c>
      <c r="M145" s="55">
        <v>10</v>
      </c>
      <c r="N145" s="55">
        <v>14</v>
      </c>
      <c r="O145" s="56">
        <v>0.68</v>
      </c>
    </row>
    <row r="146" spans="2:15" ht="15" thickBot="1" x14ac:dyDescent="0.35">
      <c r="B146" s="142"/>
      <c r="C146" s="55" t="s">
        <v>42</v>
      </c>
      <c r="D146" s="55" t="s">
        <v>64</v>
      </c>
      <c r="E146" s="55" t="s">
        <v>43</v>
      </c>
      <c r="F146" s="55">
        <v>360</v>
      </c>
      <c r="G146" s="55">
        <v>1.5</v>
      </c>
      <c r="H146" s="55">
        <v>1</v>
      </c>
      <c r="I146" s="56">
        <v>0.85</v>
      </c>
      <c r="J146" s="55">
        <v>282.10000000000002</v>
      </c>
      <c r="K146" s="55">
        <v>67.900000000000006</v>
      </c>
      <c r="L146" s="57">
        <v>2655</v>
      </c>
      <c r="M146" s="55">
        <v>281</v>
      </c>
      <c r="N146" s="55">
        <v>284</v>
      </c>
      <c r="O146" s="56">
        <v>0.99</v>
      </c>
    </row>
    <row r="147" spans="2:15" ht="15" thickBot="1" x14ac:dyDescent="0.35">
      <c r="B147" s="143"/>
      <c r="C147" s="55" t="s">
        <v>42</v>
      </c>
      <c r="D147" s="55" t="s">
        <v>64</v>
      </c>
      <c r="E147" s="55" t="s">
        <v>43</v>
      </c>
      <c r="F147" s="55">
        <v>416</v>
      </c>
      <c r="G147" s="55">
        <v>1.5</v>
      </c>
      <c r="H147" s="55">
        <v>1</v>
      </c>
      <c r="I147" s="56">
        <v>0.85</v>
      </c>
      <c r="J147" s="55">
        <v>282.10000000000002</v>
      </c>
      <c r="K147" s="55">
        <v>67.900000000000006</v>
      </c>
      <c r="L147" s="57">
        <v>2655</v>
      </c>
      <c r="M147" s="55">
        <v>325</v>
      </c>
      <c r="N147" s="55">
        <v>329</v>
      </c>
      <c r="O147" s="56">
        <v>0.99</v>
      </c>
    </row>
    <row r="148" spans="2:15" ht="15" thickBot="1" x14ac:dyDescent="0.35">
      <c r="B148" s="141">
        <v>27</v>
      </c>
      <c r="C148" s="55" t="s">
        <v>46</v>
      </c>
      <c r="D148" s="55" t="s">
        <v>44</v>
      </c>
      <c r="E148" s="55" t="s">
        <v>45</v>
      </c>
      <c r="F148" s="55">
        <v>440</v>
      </c>
      <c r="G148" s="55">
        <v>0.75</v>
      </c>
      <c r="H148" s="55">
        <v>1</v>
      </c>
      <c r="I148" s="56">
        <v>0.82</v>
      </c>
      <c r="J148" s="55">
        <v>170.7</v>
      </c>
      <c r="K148" s="55">
        <v>60.7</v>
      </c>
      <c r="L148" s="57">
        <v>4234</v>
      </c>
      <c r="M148" s="55">
        <v>119</v>
      </c>
      <c r="N148" s="55">
        <v>587</v>
      </c>
      <c r="O148" s="56">
        <v>0.2</v>
      </c>
    </row>
    <row r="149" spans="2:15" x14ac:dyDescent="0.3">
      <c r="B149" s="142"/>
      <c r="C149" s="141" t="s">
        <v>46</v>
      </c>
      <c r="D149" s="141" t="s">
        <v>44</v>
      </c>
      <c r="E149" s="141" t="s">
        <v>43</v>
      </c>
      <c r="F149" s="141">
        <v>360</v>
      </c>
      <c r="G149" s="141">
        <v>2</v>
      </c>
      <c r="H149" s="141">
        <v>1</v>
      </c>
      <c r="I149" s="139">
        <v>0.82</v>
      </c>
      <c r="J149" s="141">
        <v>170.7</v>
      </c>
      <c r="K149" s="141">
        <v>60.7</v>
      </c>
      <c r="L149" s="137">
        <v>4234</v>
      </c>
      <c r="M149" s="141">
        <v>212</v>
      </c>
      <c r="N149" s="141">
        <v>866</v>
      </c>
      <c r="O149" s="139">
        <v>0.24</v>
      </c>
    </row>
    <row r="150" spans="2:15" ht="15" thickBot="1" x14ac:dyDescent="0.35">
      <c r="B150" s="143"/>
      <c r="C150" s="143"/>
      <c r="D150" s="143"/>
      <c r="E150" s="143"/>
      <c r="F150" s="143"/>
      <c r="G150" s="143"/>
      <c r="H150" s="143"/>
      <c r="I150" s="140"/>
      <c r="J150" s="143"/>
      <c r="K150" s="143"/>
      <c r="L150" s="138"/>
      <c r="M150" s="143"/>
      <c r="N150" s="143"/>
      <c r="O150" s="140"/>
    </row>
    <row r="151" spans="2:15" ht="15" thickBot="1" x14ac:dyDescent="0.35">
      <c r="B151" s="59">
        <v>28</v>
      </c>
      <c r="C151" s="55" t="s">
        <v>46</v>
      </c>
      <c r="D151" s="55" t="s">
        <v>44</v>
      </c>
      <c r="E151" s="55" t="s">
        <v>45</v>
      </c>
      <c r="F151" s="55">
        <v>82</v>
      </c>
      <c r="G151" s="55">
        <v>0.75</v>
      </c>
      <c r="H151" s="55">
        <v>1</v>
      </c>
      <c r="I151" s="56">
        <v>0.83</v>
      </c>
      <c r="J151" s="55">
        <v>110.6</v>
      </c>
      <c r="K151" s="55">
        <v>69.8</v>
      </c>
      <c r="L151" s="57">
        <v>2495</v>
      </c>
      <c r="M151" s="55">
        <v>5</v>
      </c>
      <c r="N151" s="55">
        <v>109</v>
      </c>
      <c r="O151" s="56">
        <v>0.04</v>
      </c>
    </row>
    <row r="152" spans="2:15" ht="15" thickBot="1" x14ac:dyDescent="0.35">
      <c r="B152" s="141">
        <v>29</v>
      </c>
      <c r="C152" s="55" t="s">
        <v>46</v>
      </c>
      <c r="D152" s="55" t="s">
        <v>64</v>
      </c>
      <c r="E152" s="55" t="s">
        <v>43</v>
      </c>
      <c r="F152" s="57">
        <v>1011</v>
      </c>
      <c r="G152" s="55">
        <v>4</v>
      </c>
      <c r="H152" s="55">
        <v>2</v>
      </c>
      <c r="I152" s="56">
        <v>0.79</v>
      </c>
      <c r="J152" s="55">
        <v>323.5</v>
      </c>
      <c r="K152" s="55">
        <v>90.1</v>
      </c>
      <c r="L152" s="57">
        <v>3786</v>
      </c>
      <c r="M152" s="57">
        <v>3583</v>
      </c>
      <c r="N152" s="57">
        <v>2643</v>
      </c>
      <c r="O152" s="56">
        <v>1.36</v>
      </c>
    </row>
    <row r="153" spans="2:15" x14ac:dyDescent="0.3">
      <c r="B153" s="142"/>
      <c r="C153" s="141" t="s">
        <v>46</v>
      </c>
      <c r="D153" s="141" t="s">
        <v>44</v>
      </c>
      <c r="E153" s="141" t="s">
        <v>43</v>
      </c>
      <c r="F153" s="141">
        <v>990</v>
      </c>
      <c r="G153" s="141">
        <v>4</v>
      </c>
      <c r="H153" s="141">
        <v>2</v>
      </c>
      <c r="I153" s="139">
        <v>0.95</v>
      </c>
      <c r="J153" s="141">
        <v>149.30000000000001</v>
      </c>
      <c r="K153" s="141">
        <v>85.9</v>
      </c>
      <c r="L153" s="137">
        <v>3885</v>
      </c>
      <c r="M153" s="141">
        <v>541</v>
      </c>
      <c r="N153" s="137">
        <v>1871</v>
      </c>
      <c r="O153" s="139">
        <v>0.28999999999999998</v>
      </c>
    </row>
    <row r="154" spans="2:15" ht="15" thickBot="1" x14ac:dyDescent="0.35">
      <c r="B154" s="143"/>
      <c r="C154" s="143"/>
      <c r="D154" s="143"/>
      <c r="E154" s="143"/>
      <c r="F154" s="143"/>
      <c r="G154" s="143"/>
      <c r="H154" s="143"/>
      <c r="I154" s="140"/>
      <c r="J154" s="143"/>
      <c r="K154" s="143"/>
      <c r="L154" s="138"/>
      <c r="M154" s="143"/>
      <c r="N154" s="138"/>
      <c r="O154" s="140"/>
    </row>
    <row r="155" spans="2:15" ht="15" thickBot="1" x14ac:dyDescent="0.35">
      <c r="B155" s="141">
        <v>30</v>
      </c>
      <c r="C155" s="55" t="s">
        <v>42</v>
      </c>
      <c r="D155" s="55" t="s">
        <v>44</v>
      </c>
      <c r="E155" s="55" t="s">
        <v>45</v>
      </c>
      <c r="F155" s="55">
        <v>385</v>
      </c>
      <c r="G155" s="55">
        <v>0.75</v>
      </c>
      <c r="H155" s="55">
        <v>0.5</v>
      </c>
      <c r="I155" s="56">
        <v>0.68</v>
      </c>
      <c r="J155" s="55">
        <v>150.4</v>
      </c>
      <c r="K155" s="55">
        <v>83.1</v>
      </c>
      <c r="L155" s="57">
        <v>7771</v>
      </c>
      <c r="M155" s="55">
        <v>113</v>
      </c>
      <c r="N155" s="55">
        <v>227</v>
      </c>
      <c r="O155" s="56">
        <v>0.5</v>
      </c>
    </row>
    <row r="156" spans="2:15" ht="15" thickBot="1" x14ac:dyDescent="0.35">
      <c r="B156" s="142"/>
      <c r="C156" s="55" t="s">
        <v>42</v>
      </c>
      <c r="D156" s="55" t="s">
        <v>44</v>
      </c>
      <c r="E156" s="55" t="s">
        <v>43</v>
      </c>
      <c r="F156" s="55">
        <v>45</v>
      </c>
      <c r="G156" s="55">
        <v>2.5</v>
      </c>
      <c r="H156" s="55">
        <v>1</v>
      </c>
      <c r="I156" s="56">
        <v>0.68</v>
      </c>
      <c r="J156" s="55">
        <v>150.4</v>
      </c>
      <c r="K156" s="55">
        <v>83.1</v>
      </c>
      <c r="L156" s="57">
        <v>7771</v>
      </c>
      <c r="M156" s="55">
        <v>38</v>
      </c>
      <c r="N156" s="55">
        <v>48</v>
      </c>
      <c r="O156" s="56">
        <v>0.8</v>
      </c>
    </row>
    <row r="157" spans="2:15" ht="15" thickBot="1" x14ac:dyDescent="0.35">
      <c r="B157" s="142"/>
      <c r="C157" s="55" t="s">
        <v>42</v>
      </c>
      <c r="D157" s="55" t="s">
        <v>44</v>
      </c>
      <c r="E157" s="55" t="s">
        <v>45</v>
      </c>
      <c r="F157" s="57">
        <v>1470</v>
      </c>
      <c r="G157" s="55">
        <v>0.75</v>
      </c>
      <c r="H157" s="55">
        <v>0.5</v>
      </c>
      <c r="I157" s="56">
        <v>0.68</v>
      </c>
      <c r="J157" s="55">
        <v>150.4</v>
      </c>
      <c r="K157" s="55">
        <v>83.1</v>
      </c>
      <c r="L157" s="57">
        <v>7771</v>
      </c>
      <c r="M157" s="55">
        <v>430</v>
      </c>
      <c r="N157" s="55">
        <v>867</v>
      </c>
      <c r="O157" s="56">
        <v>0.5</v>
      </c>
    </row>
    <row r="158" spans="2:15" ht="15" thickBot="1" x14ac:dyDescent="0.35">
      <c r="B158" s="142"/>
      <c r="C158" s="55" t="s">
        <v>42</v>
      </c>
      <c r="D158" s="55" t="s">
        <v>44</v>
      </c>
      <c r="E158" s="55" t="s">
        <v>43</v>
      </c>
      <c r="F158" s="55">
        <v>81</v>
      </c>
      <c r="G158" s="55">
        <v>2.5</v>
      </c>
      <c r="H158" s="55">
        <v>1</v>
      </c>
      <c r="I158" s="56">
        <v>0.68</v>
      </c>
      <c r="J158" s="55">
        <v>150.4</v>
      </c>
      <c r="K158" s="55">
        <v>83.1</v>
      </c>
      <c r="L158" s="57">
        <v>7771</v>
      </c>
      <c r="M158" s="55">
        <v>69</v>
      </c>
      <c r="N158" s="55">
        <v>87</v>
      </c>
      <c r="O158" s="56">
        <v>0.8</v>
      </c>
    </row>
    <row r="159" spans="2:15" x14ac:dyDescent="0.3">
      <c r="B159" s="142"/>
      <c r="C159" s="141" t="s">
        <v>42</v>
      </c>
      <c r="D159" s="141" t="s">
        <v>44</v>
      </c>
      <c r="E159" s="141" t="s">
        <v>45</v>
      </c>
      <c r="F159" s="141">
        <v>54</v>
      </c>
      <c r="G159" s="141">
        <v>0.75</v>
      </c>
      <c r="H159" s="141">
        <v>0.5</v>
      </c>
      <c r="I159" s="139">
        <v>0.68</v>
      </c>
      <c r="J159" s="141">
        <v>150.4</v>
      </c>
      <c r="K159" s="141">
        <v>83.1</v>
      </c>
      <c r="L159" s="137">
        <v>7771</v>
      </c>
      <c r="M159" s="141">
        <v>16</v>
      </c>
      <c r="N159" s="141">
        <v>32</v>
      </c>
      <c r="O159" s="139">
        <v>0.5</v>
      </c>
    </row>
    <row r="160" spans="2:15" ht="15" thickBot="1" x14ac:dyDescent="0.35">
      <c r="B160" s="142"/>
      <c r="C160" s="143"/>
      <c r="D160" s="143"/>
      <c r="E160" s="143"/>
      <c r="F160" s="143"/>
      <c r="G160" s="143"/>
      <c r="H160" s="143"/>
      <c r="I160" s="140"/>
      <c r="J160" s="143"/>
      <c r="K160" s="143"/>
      <c r="L160" s="138"/>
      <c r="M160" s="143"/>
      <c r="N160" s="143"/>
      <c r="O160" s="140"/>
    </row>
    <row r="161" spans="2:15" ht="15" thickBot="1" x14ac:dyDescent="0.35">
      <c r="B161" s="142"/>
      <c r="C161" s="55" t="s">
        <v>42</v>
      </c>
      <c r="D161" s="55" t="s">
        <v>44</v>
      </c>
      <c r="E161" s="55" t="s">
        <v>43</v>
      </c>
      <c r="F161" s="55">
        <v>153</v>
      </c>
      <c r="G161" s="55">
        <v>2.5</v>
      </c>
      <c r="H161" s="55">
        <v>1</v>
      </c>
      <c r="I161" s="56">
        <v>0.68</v>
      </c>
      <c r="J161" s="55">
        <v>150.4</v>
      </c>
      <c r="K161" s="55">
        <v>83.1</v>
      </c>
      <c r="L161" s="57">
        <v>7771</v>
      </c>
      <c r="M161" s="55">
        <v>130</v>
      </c>
      <c r="N161" s="55">
        <v>164</v>
      </c>
      <c r="O161" s="56">
        <v>0.8</v>
      </c>
    </row>
    <row r="162" spans="2:15" ht="15" thickBot="1" x14ac:dyDescent="0.35">
      <c r="B162" s="142"/>
      <c r="C162" s="55" t="s">
        <v>42</v>
      </c>
      <c r="D162" s="55" t="s">
        <v>63</v>
      </c>
      <c r="E162" s="55" t="s">
        <v>43</v>
      </c>
      <c r="F162" s="55">
        <v>129</v>
      </c>
      <c r="G162" s="55">
        <v>4</v>
      </c>
      <c r="H162" s="55">
        <v>1.5</v>
      </c>
      <c r="I162" s="56">
        <v>0.8</v>
      </c>
      <c r="J162" s="55">
        <v>343.5</v>
      </c>
      <c r="K162" s="55">
        <v>98.8</v>
      </c>
      <c r="L162" s="57">
        <v>8760</v>
      </c>
      <c r="M162" s="57">
        <v>1122</v>
      </c>
      <c r="N162" s="55">
        <v>235</v>
      </c>
      <c r="O162" s="56">
        <v>4.78</v>
      </c>
    </row>
    <row r="163" spans="2:15" ht="15" thickBot="1" x14ac:dyDescent="0.35">
      <c r="B163" s="142"/>
      <c r="C163" s="55" t="s">
        <v>42</v>
      </c>
      <c r="D163" s="60" t="s">
        <v>63</v>
      </c>
      <c r="E163" s="60" t="s">
        <v>43</v>
      </c>
      <c r="F163" s="60">
        <v>132</v>
      </c>
      <c r="G163" s="60">
        <v>1.5</v>
      </c>
      <c r="H163" s="60">
        <v>0.75</v>
      </c>
      <c r="I163" s="61">
        <v>0.8</v>
      </c>
      <c r="J163" s="60">
        <v>343.5</v>
      </c>
      <c r="K163" s="60">
        <v>98.8</v>
      </c>
      <c r="L163" s="62">
        <v>8760</v>
      </c>
      <c r="M163" s="60">
        <v>467</v>
      </c>
      <c r="N163" s="60">
        <v>240</v>
      </c>
      <c r="O163" s="61">
        <v>1.94</v>
      </c>
    </row>
    <row r="164" spans="2:15" ht="15" thickBot="1" x14ac:dyDescent="0.35">
      <c r="B164" s="136">
        <v>31</v>
      </c>
      <c r="C164" s="55" t="s">
        <v>42</v>
      </c>
      <c r="D164" s="63" t="s">
        <v>44</v>
      </c>
      <c r="E164" s="63" t="s">
        <v>45</v>
      </c>
      <c r="F164" s="63">
        <v>610</v>
      </c>
      <c r="G164" s="63">
        <v>0.75</v>
      </c>
      <c r="H164" s="63">
        <v>1</v>
      </c>
      <c r="I164" s="64">
        <v>0.94</v>
      </c>
      <c r="J164" s="63">
        <v>117.5</v>
      </c>
      <c r="K164" s="63">
        <v>74.8</v>
      </c>
      <c r="L164" s="65">
        <v>1261</v>
      </c>
      <c r="M164" s="63">
        <v>15</v>
      </c>
      <c r="N164" s="63">
        <v>119</v>
      </c>
      <c r="O164" s="64">
        <v>0.13</v>
      </c>
    </row>
    <row r="165" spans="2:15" ht="15" thickBot="1" x14ac:dyDescent="0.35">
      <c r="B165" s="136"/>
      <c r="C165" s="55" t="s">
        <v>42</v>
      </c>
      <c r="D165" s="63" t="s">
        <v>44</v>
      </c>
      <c r="E165" s="63" t="s">
        <v>43</v>
      </c>
      <c r="F165" s="65">
        <v>1045</v>
      </c>
      <c r="G165" s="63">
        <v>4</v>
      </c>
      <c r="H165" s="63">
        <v>1.5</v>
      </c>
      <c r="I165" s="64">
        <v>0.94</v>
      </c>
      <c r="J165" s="63">
        <v>135.30000000000001</v>
      </c>
      <c r="K165" s="63">
        <v>75.400000000000006</v>
      </c>
      <c r="L165" s="65">
        <v>3650</v>
      </c>
      <c r="M165" s="63">
        <v>483</v>
      </c>
      <c r="N165" s="63">
        <v>399</v>
      </c>
      <c r="O165" s="64">
        <v>1.21</v>
      </c>
    </row>
    <row r="168" spans="2:15" ht="28.8" x14ac:dyDescent="0.3">
      <c r="J168" s="67" t="s">
        <v>69</v>
      </c>
      <c r="K168" s="67" t="s">
        <v>68</v>
      </c>
    </row>
    <row r="169" spans="2:15" x14ac:dyDescent="0.3">
      <c r="J169" s="68">
        <f>+AVERAGEIFS(I57:I165,D57:D165,"MPS")</f>
        <v>0.82415094339622585</v>
      </c>
    </row>
  </sheetData>
  <mergeCells count="287">
    <mergeCell ref="O38:O39"/>
    <mergeCell ref="N12:N13"/>
    <mergeCell ref="O12:O13"/>
    <mergeCell ref="C38:C39"/>
    <mergeCell ref="D38:D39"/>
    <mergeCell ref="E38:E39"/>
    <mergeCell ref="F38:F39"/>
    <mergeCell ref="G38:G39"/>
    <mergeCell ref="H38:H39"/>
    <mergeCell ref="I38:I39"/>
    <mergeCell ref="H12:H13"/>
    <mergeCell ref="I12:I13"/>
    <mergeCell ref="J12:J13"/>
    <mergeCell ref="K12:K13"/>
    <mergeCell ref="L12:L13"/>
    <mergeCell ref="M12:M13"/>
    <mergeCell ref="J38:J39"/>
    <mergeCell ref="K38:K39"/>
    <mergeCell ref="L38:L39"/>
    <mergeCell ref="M38:M39"/>
    <mergeCell ref="B2:O2"/>
    <mergeCell ref="B7:B9"/>
    <mergeCell ref="B30:B34"/>
    <mergeCell ref="B11:B13"/>
    <mergeCell ref="F26:F27"/>
    <mergeCell ref="G26:G27"/>
    <mergeCell ref="C12:C13"/>
    <mergeCell ref="D12:D13"/>
    <mergeCell ref="E12:E13"/>
    <mergeCell ref="F12:F13"/>
    <mergeCell ref="G12:G13"/>
    <mergeCell ref="N26:N27"/>
    <mergeCell ref="O26:O27"/>
    <mergeCell ref="C26:C27"/>
    <mergeCell ref="H26:H27"/>
    <mergeCell ref="I26:I27"/>
    <mergeCell ref="J26:J27"/>
    <mergeCell ref="K26:K27"/>
    <mergeCell ref="L26:L27"/>
    <mergeCell ref="M26:M27"/>
    <mergeCell ref="B47:B53"/>
    <mergeCell ref="B19:B20"/>
    <mergeCell ref="B55:B56"/>
    <mergeCell ref="B35:B41"/>
    <mergeCell ref="B28:B29"/>
    <mergeCell ref="B21:B24"/>
    <mergeCell ref="B25:B27"/>
    <mergeCell ref="B15:B16"/>
    <mergeCell ref="B4:B6"/>
    <mergeCell ref="B17:B18"/>
    <mergeCell ref="B43:B44"/>
    <mergeCell ref="B45:B46"/>
    <mergeCell ref="H59:H60"/>
    <mergeCell ref="I59:I60"/>
    <mergeCell ref="J59:J60"/>
    <mergeCell ref="K59:K60"/>
    <mergeCell ref="L59:L60"/>
    <mergeCell ref="M59:M60"/>
    <mergeCell ref="N59:N60"/>
    <mergeCell ref="D26:D27"/>
    <mergeCell ref="E26:E27"/>
    <mergeCell ref="N38:N39"/>
    <mergeCell ref="E68:E69"/>
    <mergeCell ref="F68:F69"/>
    <mergeCell ref="O59:O60"/>
    <mergeCell ref="B61:B63"/>
    <mergeCell ref="B64:B66"/>
    <mergeCell ref="C65:C66"/>
    <mergeCell ref="D65:D66"/>
    <mergeCell ref="E65:E66"/>
    <mergeCell ref="F65:F66"/>
    <mergeCell ref="G65:G66"/>
    <mergeCell ref="H65:H66"/>
    <mergeCell ref="I65:I66"/>
    <mergeCell ref="J65:J66"/>
    <mergeCell ref="K65:K66"/>
    <mergeCell ref="L65:L66"/>
    <mergeCell ref="M65:M66"/>
    <mergeCell ref="N65:N66"/>
    <mergeCell ref="O65:O66"/>
    <mergeCell ref="B58:B60"/>
    <mergeCell ref="C59:C60"/>
    <mergeCell ref="D59:D60"/>
    <mergeCell ref="E59:E60"/>
    <mergeCell ref="F59:F60"/>
    <mergeCell ref="G59:G60"/>
    <mergeCell ref="L68:L69"/>
    <mergeCell ref="M68:M69"/>
    <mergeCell ref="N68:N69"/>
    <mergeCell ref="O68:O69"/>
    <mergeCell ref="B70:B72"/>
    <mergeCell ref="C71:C72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M71:M72"/>
    <mergeCell ref="G68:G69"/>
    <mergeCell ref="H68:H69"/>
    <mergeCell ref="I68:I69"/>
    <mergeCell ref="J68:J69"/>
    <mergeCell ref="K68:K69"/>
    <mergeCell ref="B67:B69"/>
    <mergeCell ref="C68:C69"/>
    <mergeCell ref="D68:D69"/>
    <mergeCell ref="B82:B86"/>
    <mergeCell ref="B87:B91"/>
    <mergeCell ref="C89:C90"/>
    <mergeCell ref="D89:D90"/>
    <mergeCell ref="E89:E90"/>
    <mergeCell ref="N71:N72"/>
    <mergeCell ref="O71:O72"/>
    <mergeCell ref="B73:B81"/>
    <mergeCell ref="C77:C78"/>
    <mergeCell ref="D77:D78"/>
    <mergeCell ref="E77:E78"/>
    <mergeCell ref="F77:F78"/>
    <mergeCell ref="G77:G78"/>
    <mergeCell ref="H77:H78"/>
    <mergeCell ref="I77:I78"/>
    <mergeCell ref="J77:J78"/>
    <mergeCell ref="K77:K78"/>
    <mergeCell ref="L77:L78"/>
    <mergeCell ref="M77:M78"/>
    <mergeCell ref="N77:N78"/>
    <mergeCell ref="O77:O78"/>
    <mergeCell ref="K89:K90"/>
    <mergeCell ref="L89:L90"/>
    <mergeCell ref="M89:M90"/>
    <mergeCell ref="N89:N90"/>
    <mergeCell ref="O89:O90"/>
    <mergeCell ref="F89:F90"/>
    <mergeCell ref="G89:G90"/>
    <mergeCell ref="H89:H90"/>
    <mergeCell ref="I89:I90"/>
    <mergeCell ref="J89:J90"/>
    <mergeCell ref="L103:L104"/>
    <mergeCell ref="M103:M104"/>
    <mergeCell ref="N103:N104"/>
    <mergeCell ref="O103:O104"/>
    <mergeCell ref="O100:O101"/>
    <mergeCell ref="G103:G104"/>
    <mergeCell ref="H103:H104"/>
    <mergeCell ref="I103:I104"/>
    <mergeCell ref="J103:J104"/>
    <mergeCell ref="K103:K104"/>
    <mergeCell ref="B93:B98"/>
    <mergeCell ref="B99:B101"/>
    <mergeCell ref="C100:C101"/>
    <mergeCell ref="D100:D101"/>
    <mergeCell ref="E100:E101"/>
    <mergeCell ref="K100:K101"/>
    <mergeCell ref="L100:L101"/>
    <mergeCell ref="M100:M101"/>
    <mergeCell ref="N100:N101"/>
    <mergeCell ref="F100:F101"/>
    <mergeCell ref="G100:G101"/>
    <mergeCell ref="H100:H101"/>
    <mergeCell ref="I100:I101"/>
    <mergeCell ref="J100:J101"/>
    <mergeCell ref="E103:E104"/>
    <mergeCell ref="F103:F104"/>
    <mergeCell ref="N107:N108"/>
    <mergeCell ref="O107:O108"/>
    <mergeCell ref="B110:B116"/>
    <mergeCell ref="B117:B118"/>
    <mergeCell ref="B102:B104"/>
    <mergeCell ref="C103:C104"/>
    <mergeCell ref="D103:D104"/>
    <mergeCell ref="B106:B108"/>
    <mergeCell ref="C107:C108"/>
    <mergeCell ref="D107:D108"/>
    <mergeCell ref="E107:E108"/>
    <mergeCell ref="F107:F108"/>
    <mergeCell ref="G107:G108"/>
    <mergeCell ref="K122:K123"/>
    <mergeCell ref="L122:L123"/>
    <mergeCell ref="M122:M123"/>
    <mergeCell ref="N122:N123"/>
    <mergeCell ref="O122:O123"/>
    <mergeCell ref="K107:K108"/>
    <mergeCell ref="L107:L108"/>
    <mergeCell ref="M107:M108"/>
    <mergeCell ref="B124:B126"/>
    <mergeCell ref="B121:B123"/>
    <mergeCell ref="C122:C123"/>
    <mergeCell ref="D122:D123"/>
    <mergeCell ref="E122:E123"/>
    <mergeCell ref="F122:F123"/>
    <mergeCell ref="G122:G123"/>
    <mergeCell ref="H122:H123"/>
    <mergeCell ref="I122:I123"/>
    <mergeCell ref="J122:J123"/>
    <mergeCell ref="H107:H108"/>
    <mergeCell ref="I107:I108"/>
    <mergeCell ref="J107:J108"/>
    <mergeCell ref="B127:B129"/>
    <mergeCell ref="C128:C129"/>
    <mergeCell ref="D128:D129"/>
    <mergeCell ref="E128:E129"/>
    <mergeCell ref="F128:F129"/>
    <mergeCell ref="G128:G129"/>
    <mergeCell ref="H128:H129"/>
    <mergeCell ref="I128:I129"/>
    <mergeCell ref="B130:B132"/>
    <mergeCell ref="C131:C132"/>
    <mergeCell ref="D131:D132"/>
    <mergeCell ref="E131:E132"/>
    <mergeCell ref="F131:F132"/>
    <mergeCell ref="G131:G132"/>
    <mergeCell ref="H131:H132"/>
    <mergeCell ref="I131:I132"/>
    <mergeCell ref="J131:J132"/>
    <mergeCell ref="L149:L150"/>
    <mergeCell ref="M149:M150"/>
    <mergeCell ref="N149:N150"/>
    <mergeCell ref="O149:O150"/>
    <mergeCell ref="J128:J129"/>
    <mergeCell ref="K128:K129"/>
    <mergeCell ref="L128:L129"/>
    <mergeCell ref="M128:M129"/>
    <mergeCell ref="N128:N129"/>
    <mergeCell ref="O128:O129"/>
    <mergeCell ref="K131:K132"/>
    <mergeCell ref="L131:L132"/>
    <mergeCell ref="M131:M132"/>
    <mergeCell ref="N131:N132"/>
    <mergeCell ref="O131:O132"/>
    <mergeCell ref="L137:L138"/>
    <mergeCell ref="M137:M138"/>
    <mergeCell ref="N137:N138"/>
    <mergeCell ref="O137:O138"/>
    <mergeCell ref="B143:B147"/>
    <mergeCell ref="G137:G138"/>
    <mergeCell ref="H137:H138"/>
    <mergeCell ref="I137:I138"/>
    <mergeCell ref="J137:J138"/>
    <mergeCell ref="K137:K138"/>
    <mergeCell ref="B133:B141"/>
    <mergeCell ref="C137:C138"/>
    <mergeCell ref="D137:D138"/>
    <mergeCell ref="E137:E138"/>
    <mergeCell ref="F137:F138"/>
    <mergeCell ref="G149:G150"/>
    <mergeCell ref="H149:H150"/>
    <mergeCell ref="I149:I150"/>
    <mergeCell ref="J149:J150"/>
    <mergeCell ref="K149:K150"/>
    <mergeCell ref="B148:B150"/>
    <mergeCell ref="C149:C150"/>
    <mergeCell ref="D149:D150"/>
    <mergeCell ref="B152:B154"/>
    <mergeCell ref="C153:C154"/>
    <mergeCell ref="D153:D154"/>
    <mergeCell ref="E153:E154"/>
    <mergeCell ref="F153:F154"/>
    <mergeCell ref="G153:G154"/>
    <mergeCell ref="H153:H154"/>
    <mergeCell ref="I153:I154"/>
    <mergeCell ref="J153:J154"/>
    <mergeCell ref="E149:E150"/>
    <mergeCell ref="F149:F150"/>
    <mergeCell ref="B164:B165"/>
    <mergeCell ref="N153:N154"/>
    <mergeCell ref="O153:O154"/>
    <mergeCell ref="B155:B163"/>
    <mergeCell ref="C159:C160"/>
    <mergeCell ref="D159:D160"/>
    <mergeCell ref="E159:E160"/>
    <mergeCell ref="F159:F160"/>
    <mergeCell ref="G159:G160"/>
    <mergeCell ref="H159:H160"/>
    <mergeCell ref="I159:I160"/>
    <mergeCell ref="J159:J160"/>
    <mergeCell ref="K159:K160"/>
    <mergeCell ref="L159:L160"/>
    <mergeCell ref="M159:M160"/>
    <mergeCell ref="N159:N160"/>
    <mergeCell ref="O159:O160"/>
    <mergeCell ref="K153:K154"/>
    <mergeCell ref="L153:L154"/>
    <mergeCell ref="M153:M15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F0A3C2-AF53-4D48-AA8E-B79686FD1593}"/>
</file>

<file path=customXml/itemProps2.xml><?xml version="1.0" encoding="utf-8"?>
<ds:datastoreItem xmlns:ds="http://schemas.openxmlformats.org/officeDocument/2006/customXml" ds:itemID="{D131C7E0-D62D-4915-ACBB-309212ECFD60}"/>
</file>

<file path=customXml/itemProps3.xml><?xml version="1.0" encoding="utf-8"?>
<ds:datastoreItem xmlns:ds="http://schemas.openxmlformats.org/officeDocument/2006/customXml" ds:itemID="{CA0FE39F-FD7F-4884-847C-844CF2C2E4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Pineda, Carlos A</dc:creator>
  <cp:lastModifiedBy>Pineda, Carlos A</cp:lastModifiedBy>
  <dcterms:created xsi:type="dcterms:W3CDTF">2017-08-10T21:41:41Z</dcterms:created>
  <dcterms:modified xsi:type="dcterms:W3CDTF">2017-12-21T19:21:53Z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